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vsnix\Desktop\Data Analytics Bootcamp\Homework_1_VN\"/>
    </mc:Choice>
  </mc:AlternateContent>
  <xr:revisionPtr revIDLastSave="0" documentId="13_ncr:1_{45CB88BF-E094-4D64-8F65-10D8429B746B}" xr6:coauthVersionLast="45" xr6:coauthVersionMax="45" xr10:uidLastSave="{00000000-0000-0000-0000-000000000000}"/>
  <bookViews>
    <workbookView xWindow="28680" yWindow="-120" windowWidth="29040" windowHeight="15840" xr2:uid="{00000000-000D-0000-FFFF-FFFF00000000}"/>
  </bookViews>
  <sheets>
    <sheet name="Data" sheetId="1" r:id="rId1"/>
    <sheet name="Pivot by Category" sheetId="4" r:id="rId2"/>
    <sheet name="Pivot by Sub-category" sheetId="6" r:id="rId3"/>
    <sheet name="Pivot Date Created Conversion" sheetId="7" r:id="rId4"/>
    <sheet name="Data by percentage" sheetId="8" r:id="rId5"/>
    <sheet name="Backers Summary" sheetId="9" r:id="rId6"/>
  </sheets>
  <definedNames>
    <definedName name="_xlnm._FilterDatabase" localSheetId="5" hidden="1">'Backers Summary'!$A$1:$L$2186</definedName>
    <definedName name="_xlnm._FilterDatabase" localSheetId="0" hidden="1">Data!$A$1:$T$4115</definedName>
    <definedName name="FailRange">'Backers Summary'!$D$2:$D$1531</definedName>
    <definedName name="Range1">'Data by percentage'!$K$3</definedName>
    <definedName name="Range10">'Data by percentage'!$K$12</definedName>
    <definedName name="Range11">'Data by percentage'!$K$13</definedName>
    <definedName name="Range12">'Data by percentage'!$K$14</definedName>
    <definedName name="Range2">'Data by percentage'!$K$4</definedName>
    <definedName name="Range3">'Data by percentage'!$K$5</definedName>
    <definedName name="Range4">'Data by percentage'!$K$6</definedName>
    <definedName name="Range5">'Data by percentage'!$K$7</definedName>
    <definedName name="Range6">'Data by percentage'!$K$8</definedName>
    <definedName name="Range7">'Data by percentage'!$K$9</definedName>
    <definedName name="Range8">'Data by percentage'!$K$10</definedName>
    <definedName name="Range9">'Data by percentage'!$K$11</definedName>
    <definedName name="State1">'Data by percentage'!$Q$2</definedName>
    <definedName name="State2">'Data by percentage'!$R$2</definedName>
    <definedName name="State3">'Data by percentage'!$S$2</definedName>
    <definedName name="SuccessRange">'Backers Summary'!$B$2:$B$2186</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8" l="1"/>
  <c r="D12" i="8"/>
  <c r="D11" i="8"/>
  <c r="D10" i="8"/>
  <c r="D9" i="8"/>
  <c r="D8" i="8"/>
  <c r="D7" i="8"/>
  <c r="D6" i="8"/>
  <c r="D5" i="8"/>
  <c r="D4" i="8"/>
  <c r="D3" i="8"/>
  <c r="C12" i="8"/>
  <c r="C11" i="8"/>
  <c r="C10" i="8"/>
  <c r="C9" i="8"/>
  <c r="C8" i="8"/>
  <c r="C7" i="8"/>
  <c r="C6" i="8"/>
  <c r="C5" i="8"/>
  <c r="C4" i="8"/>
  <c r="C3" i="8"/>
  <c r="B12" i="8"/>
  <c r="B11" i="8"/>
  <c r="B10" i="8"/>
  <c r="B9" i="8"/>
  <c r="B8" i="8"/>
  <c r="B7" i="8"/>
  <c r="B6" i="8"/>
  <c r="B5" i="8"/>
  <c r="B4" i="8"/>
  <c r="B3" i="8"/>
  <c r="B2" i="8" l="1"/>
  <c r="L2" i="9" l="1"/>
  <c r="L3" i="9"/>
  <c r="K3" i="9"/>
  <c r="K2" i="9"/>
  <c r="J3" i="9"/>
  <c r="J2" i="9"/>
  <c r="I3" i="9"/>
  <c r="I2" i="9"/>
  <c r="H3" i="9"/>
  <c r="H2" i="9"/>
  <c r="G3" i="9"/>
  <c r="G2" i="9"/>
  <c r="D13" i="8"/>
  <c r="D2" i="8"/>
  <c r="C13" i="8"/>
  <c r="C2" i="8"/>
  <c r="O5" i="8"/>
  <c r="O6" i="8"/>
  <c r="O7" i="8"/>
  <c r="O8" i="8"/>
  <c r="O9" i="8"/>
  <c r="O10" i="8"/>
  <c r="O11" i="8"/>
  <c r="O12" i="8"/>
  <c r="O13" i="8"/>
  <c r="O4" i="8"/>
  <c r="Q3" i="1"/>
  <c r="E2" i="8" l="1"/>
  <c r="F2" i="8" s="1"/>
  <c r="E12" i="8"/>
  <c r="F12" i="8" s="1"/>
  <c r="E10" i="8"/>
  <c r="F10" i="8" s="1"/>
  <c r="E8" i="8"/>
  <c r="F8" i="8" s="1"/>
  <c r="E6" i="8"/>
  <c r="F6" i="8" s="1"/>
  <c r="E4" i="8"/>
  <c r="F4" i="8" s="1"/>
  <c r="E13" i="8"/>
  <c r="F13" i="8" s="1"/>
  <c r="E11" i="8"/>
  <c r="F11" i="8" s="1"/>
  <c r="E9" i="8"/>
  <c r="H9" i="8" s="1"/>
  <c r="E7" i="8"/>
  <c r="F7" i="8" s="1"/>
  <c r="E5" i="8"/>
  <c r="F5" i="8" s="1"/>
  <c r="E3" i="8"/>
  <c r="G3" i="8" s="1"/>
  <c r="X3"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G1" i="6"/>
  <c r="H13" i="8" l="1"/>
  <c r="G9" i="8"/>
  <c r="H5" i="8"/>
  <c r="F9" i="8"/>
  <c r="G13" i="8"/>
  <c r="G5" i="8"/>
  <c r="F3" i="8"/>
  <c r="H12" i="8"/>
  <c r="H8" i="8"/>
  <c r="H4" i="8"/>
  <c r="G12" i="8"/>
  <c r="G8" i="8"/>
  <c r="G4" i="8"/>
  <c r="H11" i="8"/>
  <c r="H7" i="8"/>
  <c r="H3" i="8"/>
  <c r="G11" i="8"/>
  <c r="G7" i="8"/>
  <c r="H10" i="8"/>
  <c r="H6" i="8"/>
  <c r="H2" i="8"/>
  <c r="G10" i="8"/>
  <c r="G6" i="8"/>
  <c r="G2" i="8"/>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5" i="1"/>
  <c r="R145" i="1"/>
  <c r="R146" i="1"/>
  <c r="R147" i="1"/>
  <c r="R148" i="1"/>
  <c r="R149" i="1"/>
  <c r="R150" i="1"/>
  <c r="R151" i="1"/>
  <c r="R152" i="1"/>
  <c r="R153" i="1"/>
  <c r="R154" i="1"/>
  <c r="R155" i="1"/>
  <c r="R156" i="1"/>
  <c r="R157" i="1"/>
  <c r="R158" i="1"/>
  <c r="R159" i="1"/>
  <c r="R160" i="1"/>
  <c r="R161" i="1"/>
  <c r="R162" i="1"/>
  <c r="R163" i="1"/>
  <c r="R4"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5" i="1"/>
  <c r="Q145" i="1"/>
  <c r="Q146" i="1"/>
  <c r="Q147" i="1"/>
  <c r="Q148" i="1"/>
  <c r="Q149" i="1"/>
  <c r="Q150" i="1"/>
  <c r="Q151" i="1"/>
  <c r="Q152" i="1"/>
  <c r="Q153" i="1"/>
  <c r="Q154" i="1"/>
  <c r="Q155" i="1"/>
  <c r="Q156" i="1"/>
  <c r="Q157" i="1"/>
  <c r="Q158" i="1"/>
  <c r="Q159" i="1"/>
  <c r="Q160" i="1"/>
  <c r="Q161" i="1"/>
  <c r="Q162" i="1"/>
  <c r="Q163" i="1"/>
  <c r="Q4"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P4094" i="1"/>
  <c r="P4095" i="1"/>
  <c r="P4096" i="1"/>
  <c r="P4097" i="1"/>
  <c r="P4098" i="1"/>
  <c r="P4099" i="1"/>
  <c r="P4100" i="1"/>
  <c r="P4101" i="1"/>
  <c r="P4102" i="1"/>
  <c r="P4103" i="1"/>
  <c r="P4104" i="1"/>
  <c r="P4105" i="1"/>
  <c r="P4106" i="1"/>
  <c r="P4107" i="1"/>
  <c r="P4108" i="1"/>
  <c r="P4109" i="1"/>
  <c r="P4110" i="1"/>
  <c r="P4111" i="1"/>
  <c r="P4112" i="1"/>
  <c r="P4113" i="1"/>
  <c r="P4114" i="1"/>
  <c r="P411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5" i="1"/>
  <c r="P145" i="1"/>
  <c r="P146" i="1"/>
  <c r="P147" i="1"/>
  <c r="P148" i="1"/>
  <c r="P149" i="1"/>
  <c r="P150" i="1"/>
  <c r="P151" i="1"/>
  <c r="P152" i="1"/>
  <c r="P153" i="1"/>
  <c r="P154" i="1"/>
  <c r="P155" i="1"/>
  <c r="P156" i="1"/>
  <c r="P157" i="1"/>
  <c r="P158" i="1"/>
  <c r="P159" i="1"/>
  <c r="P160" i="1"/>
  <c r="P161" i="1"/>
  <c r="P162" i="1"/>
  <c r="P163" i="1"/>
  <c r="P4"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2"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3" i="1"/>
  <c r="O2245" i="1"/>
  <c r="O1256" i="1"/>
  <c r="O1015" i="1"/>
  <c r="O2016" i="1"/>
  <c r="O3842" i="1"/>
  <c r="O2613" i="1"/>
  <c r="O83" i="1"/>
  <c r="O2247" i="1"/>
  <c r="O2261" i="1"/>
  <c r="O2187" i="1"/>
  <c r="O2271" i="1"/>
  <c r="O1945" i="1"/>
  <c r="O2077" i="1"/>
  <c r="O2723" i="1"/>
  <c r="O645" i="1"/>
  <c r="O1960" i="1"/>
  <c r="O2626" i="1"/>
  <c r="O2244" i="1"/>
  <c r="O2274" i="1"/>
  <c r="O1663" i="1"/>
  <c r="O2233" i="1"/>
  <c r="O1481" i="1"/>
  <c r="O2230" i="1"/>
  <c r="O2236" i="1"/>
  <c r="O1972" i="1"/>
  <c r="O1963" i="1"/>
  <c r="O2194" i="1"/>
  <c r="O1980" i="1"/>
  <c r="O2189" i="1"/>
  <c r="O2737" i="1"/>
  <c r="O2252" i="1"/>
  <c r="O2627" i="1"/>
  <c r="O2199" i="1"/>
  <c r="O2227" i="1"/>
  <c r="O2018" i="1"/>
  <c r="O1764" i="1"/>
  <c r="O2619" i="1"/>
  <c r="O2013" i="1"/>
  <c r="O2047" i="1"/>
  <c r="O2243" i="1"/>
  <c r="O1950" i="1"/>
  <c r="O1946" i="1"/>
  <c r="O1218" i="1"/>
  <c r="O2263" i="1"/>
  <c r="O2272" i="1"/>
  <c r="O2204" i="1"/>
  <c r="O1956" i="1"/>
  <c r="O1974" i="1"/>
  <c r="O1479" i="1"/>
  <c r="O2603" i="1"/>
  <c r="O2629" i="1"/>
  <c r="O2259" i="1"/>
  <c r="O2026" i="1"/>
  <c r="O1971" i="1"/>
  <c r="O1515" i="1"/>
  <c r="O2078" i="1"/>
  <c r="O2202" i="1"/>
  <c r="O2196" i="1"/>
  <c r="O2238" i="1"/>
  <c r="O2329" i="1"/>
  <c r="O2184" i="1"/>
  <c r="O2338" i="1"/>
  <c r="O2082" i="1"/>
  <c r="O2045" i="1"/>
  <c r="O2191" i="1"/>
  <c r="O1404" i="1"/>
  <c r="O2234" i="1"/>
  <c r="O2015" i="1"/>
  <c r="O2729" i="1"/>
  <c r="O2185" i="1"/>
  <c r="O2021" i="1"/>
  <c r="O1535" i="1"/>
  <c r="O2052" i="1"/>
  <c r="O2256" i="1"/>
  <c r="O2996" i="1"/>
  <c r="O1468" i="1"/>
  <c r="O2195" i="1"/>
  <c r="O2312" i="1"/>
  <c r="O2449" i="1"/>
  <c r="O1383" i="1"/>
  <c r="O2040" i="1"/>
  <c r="O1537" i="1"/>
  <c r="O2190" i="1"/>
  <c r="O2277" i="1"/>
  <c r="O2609" i="1"/>
  <c r="O2282" i="1"/>
  <c r="O1979" i="1"/>
  <c r="O1957" i="1"/>
  <c r="O82" i="1"/>
  <c r="O2036" i="1"/>
  <c r="O317" i="1"/>
  <c r="O2741" i="1"/>
  <c r="O2203" i="1"/>
  <c r="O2003" i="1"/>
  <c r="O2269" i="1"/>
  <c r="O1347" i="1"/>
  <c r="O2246" i="1"/>
  <c r="O1976" i="1"/>
  <c r="O1969" i="1"/>
  <c r="O2031" i="1"/>
  <c r="O1982" i="1"/>
  <c r="O2635" i="1"/>
  <c r="O2054" i="1"/>
  <c r="O2239" i="1"/>
  <c r="O1024" i="1"/>
  <c r="O2709" i="1"/>
  <c r="O2301" i="1"/>
  <c r="O1947" i="1"/>
  <c r="O1978" i="1"/>
  <c r="O1033" i="1"/>
  <c r="O3728" i="1"/>
  <c r="O3155" i="1"/>
  <c r="O2235" i="1"/>
  <c r="O3813" i="1"/>
  <c r="O2262" i="1"/>
  <c r="O2604" i="1"/>
  <c r="O1197" i="1"/>
  <c r="O2268" i="1"/>
  <c r="O2012" i="1"/>
  <c r="O3003" i="1"/>
  <c r="O2072" i="1"/>
  <c r="O739" i="1"/>
  <c r="O3355" i="1"/>
  <c r="O2005" i="1"/>
  <c r="O48" i="1"/>
  <c r="O1839" i="1"/>
  <c r="O249" i="1"/>
  <c r="O2011" i="1"/>
  <c r="O2034" i="1"/>
  <c r="O2611" i="1"/>
  <c r="O541" i="1"/>
  <c r="O3027" i="1"/>
  <c r="O2039" i="1"/>
  <c r="O647" i="1"/>
  <c r="O3710" i="1"/>
  <c r="O2267" i="1"/>
  <c r="O2726" i="1"/>
  <c r="O1260" i="1"/>
  <c r="O2341" i="1"/>
  <c r="O1958" i="1"/>
  <c r="O309" i="1"/>
  <c r="O2216" i="1"/>
  <c r="O1195" i="1"/>
  <c r="O3446" i="1"/>
  <c r="O2081" i="1"/>
  <c r="O3584" i="1"/>
  <c r="O2257" i="1"/>
  <c r="O3294" i="1"/>
  <c r="O1970" i="1"/>
  <c r="O2186" i="1"/>
  <c r="O321" i="1"/>
  <c r="O2273" i="1"/>
  <c r="O1531" i="1"/>
  <c r="O2023" i="1"/>
  <c r="O2073" i="1"/>
  <c r="O1225" i="1"/>
  <c r="O648" i="1"/>
  <c r="O1507" i="1"/>
  <c r="O2254" i="1"/>
  <c r="O1613" i="1"/>
  <c r="O2280" i="1"/>
  <c r="O2242" i="1"/>
  <c r="O1199" i="1"/>
  <c r="O657" i="1"/>
  <c r="O846" i="1"/>
  <c r="O2488" i="1"/>
  <c r="O1633" i="1"/>
  <c r="O2717" i="1"/>
  <c r="O1973" i="1"/>
  <c r="O1835" i="1"/>
  <c r="O1967" i="1"/>
  <c r="O1201" i="1"/>
  <c r="O1754" i="1"/>
  <c r="O1966" i="1"/>
  <c r="O1975" i="1"/>
  <c r="O385" i="1"/>
  <c r="O2330" i="1"/>
  <c r="O1213" i="1"/>
  <c r="O2107" i="1"/>
  <c r="O1200" i="1"/>
  <c r="O2724" i="1"/>
  <c r="O1379" i="1"/>
  <c r="O3654" i="1"/>
  <c r="O1539" i="1"/>
  <c r="O2177" i="1"/>
  <c r="O2042" i="1"/>
  <c r="O2008" i="1"/>
  <c r="O113" i="1"/>
  <c r="O3026" i="1"/>
  <c r="O2739" i="1"/>
  <c r="O2226" i="1"/>
  <c r="O1290" i="1"/>
  <c r="O2817" i="1"/>
  <c r="O1925" i="1"/>
  <c r="O265" i="1"/>
  <c r="O3720" i="1"/>
  <c r="O760" i="1"/>
  <c r="O1026" i="1"/>
  <c r="O2014" i="1"/>
  <c r="O2006" i="1"/>
  <c r="O834" i="1"/>
  <c r="O2710" i="1"/>
  <c r="O307" i="1"/>
  <c r="O288" i="1"/>
  <c r="O3820" i="1"/>
  <c r="O2032" i="1"/>
  <c r="O1955" i="1"/>
  <c r="O2117" i="1"/>
  <c r="O3832" i="1"/>
  <c r="O2610" i="1"/>
  <c r="O3393" i="1"/>
  <c r="O2258" i="1"/>
  <c r="O3368" i="1"/>
  <c r="O2275" i="1"/>
  <c r="O114" i="1"/>
  <c r="O1389" i="1"/>
  <c r="O2068" i="1"/>
  <c r="O859" i="1"/>
  <c r="O3364" i="1"/>
  <c r="O2004" i="1"/>
  <c r="O1510" i="1"/>
  <c r="O3473" i="1"/>
  <c r="O390" i="1"/>
  <c r="O659" i="1"/>
  <c r="O3039" i="1"/>
  <c r="O1261" i="1"/>
  <c r="O1953" i="1"/>
  <c r="O1386" i="1"/>
  <c r="O2335" i="1"/>
  <c r="O1286" i="1"/>
  <c r="O2037" i="1"/>
  <c r="O3410" i="1"/>
  <c r="O3316" i="1"/>
  <c r="O3721" i="1"/>
  <c r="O1977" i="1"/>
  <c r="O1527" i="1"/>
  <c r="O1968" i="1"/>
  <c r="O386" i="1"/>
  <c r="O1023" i="1"/>
  <c r="O1521" i="1"/>
  <c r="O1841" i="1"/>
  <c r="O1352" i="1"/>
  <c r="O791" i="1"/>
  <c r="O1381" i="1"/>
  <c r="O2501" i="1"/>
  <c r="O2445" i="1"/>
  <c r="O1258" i="1"/>
  <c r="O2059" i="1"/>
  <c r="O3464" i="1"/>
  <c r="O3601" i="1"/>
  <c r="O2730" i="1"/>
  <c r="O1677" i="1"/>
  <c r="O1752" i="1"/>
  <c r="O2027" i="1"/>
  <c r="O1952" i="1"/>
  <c r="O1838" i="1"/>
  <c r="O1253" i="1"/>
  <c r="O2215" i="1"/>
  <c r="O1205" i="1"/>
  <c r="O2067" i="1"/>
  <c r="O1257" i="1"/>
  <c r="O1954" i="1"/>
  <c r="O86" i="1"/>
  <c r="O2062" i="1"/>
  <c r="O2213" i="1"/>
  <c r="O1928" i="1"/>
  <c r="O2547" i="1"/>
  <c r="O847" i="1"/>
  <c r="O1964" i="1"/>
  <c r="O2022" i="1"/>
  <c r="O3458" i="1"/>
  <c r="O2066" i="1"/>
  <c r="O261" i="1"/>
  <c r="O3048" i="1"/>
  <c r="O3462" i="1"/>
  <c r="O1377" i="1"/>
  <c r="O1478" i="1"/>
  <c r="O3157" i="1"/>
  <c r="O2621" i="1"/>
  <c r="O2638" i="1"/>
  <c r="O1939" i="1"/>
  <c r="O2837" i="1"/>
  <c r="O3709" i="1"/>
  <c r="O3445" i="1"/>
  <c r="O2284" i="1"/>
  <c r="O2283" i="1"/>
  <c r="O2192" i="1"/>
  <c r="O255" i="1"/>
  <c r="O3397" i="1"/>
  <c r="O3607" i="1"/>
  <c r="O42" i="1"/>
  <c r="O1359" i="1"/>
  <c r="O2457" i="1"/>
  <c r="O2043" i="1"/>
  <c r="O392" i="1"/>
  <c r="O2458" i="1"/>
  <c r="O2172" i="1"/>
  <c r="O788" i="1"/>
  <c r="O3539" i="1"/>
  <c r="O2467" i="1"/>
  <c r="O2266" i="1"/>
  <c r="O3009" i="1"/>
  <c r="O3510" i="1"/>
  <c r="O1540" i="1"/>
  <c r="O826" i="1"/>
  <c r="O748" i="1"/>
  <c r="O302" i="1"/>
  <c r="O2035" i="1"/>
  <c r="O275" i="1"/>
  <c r="O2991" i="1"/>
  <c r="O290" i="1"/>
  <c r="O1534" i="1"/>
  <c r="O2315" i="1"/>
  <c r="O3308" i="1"/>
  <c r="O1682" i="1"/>
  <c r="O3257" i="1"/>
  <c r="O3593" i="1"/>
  <c r="O2975" i="1"/>
  <c r="O3656" i="1"/>
  <c r="O1656" i="1"/>
  <c r="O1528" i="1"/>
  <c r="O360" i="1"/>
  <c r="O69" i="1"/>
  <c r="O1363" i="1"/>
  <c r="O2293" i="1"/>
  <c r="O2447" i="1"/>
  <c r="O1883" i="1"/>
  <c r="O1935" i="1"/>
  <c r="O1221" i="1"/>
  <c r="O2998" i="1"/>
  <c r="O2614" i="1"/>
  <c r="O3180" i="1"/>
  <c r="O2978" i="1"/>
  <c r="O3345" i="1"/>
  <c r="O2479" i="1"/>
  <c r="O1378" i="1"/>
  <c r="O2231" i="1"/>
  <c r="O1942" i="1"/>
  <c r="O2670" i="1"/>
  <c r="O3605" i="1"/>
  <c r="O2304" i="1"/>
  <c r="O3451" i="1"/>
  <c r="O3295" i="1"/>
  <c r="O2732" i="1"/>
  <c r="O349" i="1"/>
  <c r="O2836" i="1"/>
  <c r="O1643" i="1"/>
  <c r="O2617" i="1"/>
  <c r="O3523" i="1"/>
  <c r="O2251" i="1"/>
  <c r="O2060" i="1"/>
  <c r="O3030" i="1"/>
  <c r="O2448" i="1"/>
  <c r="O1959" i="1"/>
  <c r="O1403" i="1"/>
  <c r="O2057" i="1"/>
  <c r="O1831" i="1"/>
  <c r="O40" i="1"/>
  <c r="O1267" i="1"/>
  <c r="O3050" i="1"/>
  <c r="O1504" i="1"/>
  <c r="O2639" i="1"/>
  <c r="O1890" i="1"/>
  <c r="O1762" i="1"/>
  <c r="O17" i="1"/>
  <c r="O2641" i="1"/>
  <c r="O3267" i="1"/>
  <c r="O1467" i="1"/>
  <c r="O3167" i="1"/>
  <c r="O2224" i="1"/>
  <c r="O2971" i="1"/>
  <c r="O3612" i="1"/>
  <c r="O1278" i="1"/>
  <c r="O1520" i="1"/>
  <c r="O2025" i="1"/>
  <c r="O2181" i="1"/>
  <c r="O3233" i="1"/>
  <c r="O1669" i="1"/>
  <c r="O1191" i="1"/>
  <c r="O3168" i="1"/>
  <c r="O735" i="1"/>
  <c r="O3837" i="1"/>
  <c r="O816" i="1"/>
  <c r="O18" i="1"/>
  <c r="O3485" i="1"/>
  <c r="O3311" i="1"/>
  <c r="O2668" i="1"/>
  <c r="O1222" i="1"/>
  <c r="O742" i="1"/>
  <c r="O3493" i="1"/>
  <c r="O3012" i="1"/>
  <c r="O2632" i="1"/>
  <c r="O2229" i="1"/>
  <c r="O282" i="1"/>
  <c r="O1518" i="1"/>
  <c r="O2316" i="1"/>
  <c r="O3015" i="1"/>
  <c r="O1961" i="1"/>
  <c r="O2525" i="1"/>
  <c r="O2545" i="1"/>
  <c r="O2217" i="1"/>
  <c r="O3536" i="1"/>
  <c r="O283" i="1"/>
  <c r="O277" i="1"/>
  <c r="O1634" i="1"/>
  <c r="O3718" i="1"/>
  <c r="O821" i="1"/>
  <c r="O2555" i="1"/>
  <c r="O730" i="1"/>
  <c r="O1628" i="1"/>
  <c r="O1211" i="1"/>
  <c r="O31" i="1"/>
  <c r="O3488" i="1"/>
  <c r="O853" i="1"/>
  <c r="O1763" i="1"/>
  <c r="O3698" i="1"/>
  <c r="O1277" i="1"/>
  <c r="O1281" i="1"/>
  <c r="O67" i="1"/>
  <c r="O2455" i="1"/>
  <c r="O116" i="1"/>
  <c r="O3274" i="1"/>
  <c r="O2264" i="1"/>
  <c r="O1857" i="1"/>
  <c r="O2712" i="1"/>
  <c r="O2281" i="1"/>
  <c r="O3714" i="1"/>
  <c r="O2058" i="1"/>
  <c r="O3351" i="1"/>
  <c r="O81" i="1"/>
  <c r="O3538" i="1"/>
  <c r="O3611" i="1"/>
  <c r="O2237" i="1"/>
  <c r="O3454" i="1"/>
  <c r="O2183" i="1"/>
  <c r="O3829" i="1"/>
  <c r="O273" i="1"/>
  <c r="O2075" i="1"/>
  <c r="O803" i="1"/>
  <c r="O2207" i="1"/>
  <c r="O3452" i="1"/>
  <c r="O815" i="1"/>
  <c r="O1251" i="1"/>
  <c r="O2211" i="1"/>
  <c r="O3787" i="1"/>
  <c r="O281" i="1"/>
  <c r="O1516" i="1"/>
  <c r="O2796" i="1"/>
  <c r="O3472" i="1"/>
  <c r="O1948" i="1"/>
  <c r="O2298" i="1"/>
  <c r="O3049" i="1"/>
  <c r="O3564" i="1"/>
  <c r="O2050" i="1"/>
  <c r="O66" i="1"/>
  <c r="O786" i="1"/>
  <c r="O1748" i="1"/>
  <c r="O2065" i="1"/>
  <c r="O746" i="1"/>
  <c r="O2740" i="1"/>
  <c r="O2119" i="1"/>
  <c r="O1466" i="1"/>
  <c r="O279" i="1"/>
  <c r="O1349" i="1"/>
  <c r="O272" i="1"/>
  <c r="O2201" i="1"/>
  <c r="O658" i="1"/>
  <c r="O2168" i="1"/>
  <c r="O2985" i="1"/>
  <c r="O3035" i="1"/>
  <c r="O2260" i="1"/>
  <c r="O3330" i="1"/>
  <c r="O2105" i="1"/>
  <c r="O2296" i="1"/>
  <c r="O3773" i="1"/>
  <c r="O2623" i="1"/>
  <c r="O1620" i="1"/>
  <c r="O1219" i="1"/>
  <c r="O1294" i="1"/>
  <c r="O269" i="1"/>
  <c r="O841" i="1"/>
  <c r="O1392" i="1"/>
  <c r="O1041" i="1"/>
  <c r="O24" i="1"/>
  <c r="O1536" i="1"/>
  <c r="O1610" i="1"/>
  <c r="O1892" i="1"/>
  <c r="O2727" i="1"/>
  <c r="O1900" i="1"/>
  <c r="O3614" i="1"/>
  <c r="O793" i="1"/>
  <c r="O2333" i="1"/>
  <c r="O643" i="1"/>
  <c r="O3298" i="1"/>
  <c r="O861" i="1"/>
  <c r="O3560" i="1"/>
  <c r="O723" i="1"/>
  <c r="O2622" i="1"/>
  <c r="O2061" i="1"/>
  <c r="O3028" i="1"/>
  <c r="O3822" i="1"/>
  <c r="O3779" i="1"/>
  <c r="O1658" i="1"/>
  <c r="O1834" i="1"/>
  <c r="O789" i="1"/>
  <c r="O3482" i="1"/>
  <c r="O6" i="1"/>
  <c r="O3396" i="1"/>
  <c r="O41" i="1"/>
  <c r="O47" i="1"/>
  <c r="O405" i="1"/>
  <c r="O2818" i="1"/>
  <c r="O1653" i="1"/>
  <c r="O383" i="1"/>
  <c r="O656" i="1"/>
  <c r="O2612" i="1"/>
  <c r="O1299" i="1"/>
  <c r="O3712" i="1"/>
  <c r="O2279" i="1"/>
  <c r="O118" i="1"/>
  <c r="O120" i="1"/>
  <c r="O3459" i="1"/>
  <c r="O3816" i="1"/>
  <c r="O2725" i="1"/>
  <c r="O3425" i="1"/>
  <c r="O3677" i="1"/>
  <c r="O652" i="1"/>
  <c r="O1672" i="1"/>
  <c r="O3684" i="1"/>
  <c r="O259" i="1"/>
  <c r="O3686" i="1"/>
  <c r="O3463" i="1"/>
  <c r="O1525" i="1"/>
  <c r="O1475" i="1"/>
  <c r="O2167" i="1"/>
  <c r="O2180" i="1"/>
  <c r="O3336" i="1"/>
  <c r="O3373" i="1"/>
  <c r="O1944" i="1"/>
  <c r="O3484" i="1"/>
  <c r="O3671" i="1"/>
  <c r="O3342" i="1"/>
  <c r="O3422" i="1"/>
  <c r="O1848" i="1"/>
  <c r="O1255" i="1"/>
  <c r="O3407" i="1"/>
  <c r="O306" i="1"/>
  <c r="O1678" i="1"/>
  <c r="O2240" i="1"/>
  <c r="O1482" i="1"/>
  <c r="O820" i="1"/>
  <c r="O2634" i="1"/>
  <c r="O3" i="1"/>
  <c r="O412" i="1"/>
  <c r="O1923" i="1"/>
  <c r="O2102" i="1"/>
  <c r="O1390" i="1"/>
  <c r="O1894" i="1"/>
  <c r="O330" i="1"/>
  <c r="O3706" i="1"/>
  <c r="O2041" i="1"/>
  <c r="O3302" i="1"/>
  <c r="O1355" i="1"/>
  <c r="O2104" i="1"/>
  <c r="O2822" i="1"/>
  <c r="O3613" i="1"/>
  <c r="O1542" i="1"/>
  <c r="O2474" i="1"/>
  <c r="O1886" i="1"/>
  <c r="O1193" i="1"/>
  <c r="O1198" i="1"/>
  <c r="O1303" i="1"/>
  <c r="O1823" i="1"/>
  <c r="O1533" i="1"/>
  <c r="O1391" i="1"/>
  <c r="O3441" i="1"/>
  <c r="O2120" i="1"/>
  <c r="O2253" i="1"/>
  <c r="O827" i="1"/>
  <c r="O250" i="1"/>
  <c r="O823" i="1"/>
  <c r="O2491" i="1"/>
  <c r="O2303" i="1"/>
  <c r="O1356" i="1"/>
  <c r="O2454" i="1"/>
  <c r="O2028" i="1"/>
  <c r="O3161" i="1"/>
  <c r="O1862" i="1"/>
  <c r="O3303" i="1"/>
  <c r="O2481" i="1"/>
  <c r="O30" i="1"/>
  <c r="O1622" i="1"/>
  <c r="O1901" i="1"/>
  <c r="O2939" i="1"/>
  <c r="O2803" i="1"/>
  <c r="O784" i="1"/>
  <c r="O298" i="1"/>
  <c r="O3291" i="1"/>
  <c r="O2802" i="1"/>
  <c r="O2200" i="1"/>
  <c r="O2206" i="1"/>
  <c r="O3047" i="1"/>
  <c r="O3753" i="1"/>
  <c r="O1538" i="1"/>
  <c r="O2101" i="1"/>
  <c r="O1661" i="1"/>
  <c r="O2165" i="1"/>
  <c r="O733" i="1"/>
  <c r="O725" i="1"/>
  <c r="O3531" i="1"/>
  <c r="O262" i="1"/>
  <c r="O649" i="1"/>
  <c r="O1861" i="1"/>
  <c r="O1217" i="1"/>
  <c r="O2038" i="1"/>
  <c r="O270" i="1"/>
  <c r="O3029" i="1"/>
  <c r="O100" i="1"/>
  <c r="O2714" i="1"/>
  <c r="O3268" i="1"/>
  <c r="O2080" i="1"/>
  <c r="O3234" i="1"/>
  <c r="O2624" i="1"/>
  <c r="O3150" i="1"/>
  <c r="O837" i="1"/>
  <c r="O44" i="1"/>
  <c r="O2929" i="1"/>
  <c r="O115" i="1"/>
  <c r="O377" i="1"/>
  <c r="O732" i="1"/>
  <c r="O3567" i="1"/>
  <c r="O39" i="1"/>
  <c r="O854" i="1"/>
  <c r="O532" i="1"/>
  <c r="O2053" i="1"/>
  <c r="O308" i="1"/>
  <c r="O3608" i="1"/>
  <c r="O1306" i="1"/>
  <c r="O1357" i="1"/>
  <c r="O1037" i="1"/>
  <c r="O2819" i="1"/>
  <c r="O3273" i="1"/>
  <c r="O3347" i="1"/>
  <c r="O3415" i="1"/>
  <c r="O3431" i="1"/>
  <c r="O3579" i="1"/>
  <c r="O3602" i="1"/>
  <c r="O1750" i="1"/>
  <c r="O3757" i="1"/>
  <c r="O2106" i="1"/>
  <c r="O2980" i="1"/>
  <c r="O3695" i="1"/>
  <c r="O1215" i="1"/>
  <c r="O2923" i="1"/>
  <c r="O60" i="1"/>
  <c r="O2983" i="1"/>
  <c r="O3785" i="1"/>
  <c r="O3678" i="1"/>
  <c r="O2495" i="1"/>
  <c r="O3540" i="1"/>
  <c r="O2071" i="1"/>
  <c r="O3455" i="1"/>
  <c r="O413" i="1"/>
  <c r="O1042" i="1"/>
  <c r="O1676" i="1"/>
  <c r="O3258" i="1"/>
  <c r="O2241" i="1"/>
  <c r="O56" i="1"/>
  <c r="O756" i="1"/>
  <c r="O2473" i="1"/>
  <c r="O2938" i="1"/>
  <c r="O3044" i="1"/>
  <c r="O3270" i="1"/>
  <c r="O3533" i="1"/>
  <c r="O3693" i="1"/>
  <c r="O2805" i="1"/>
  <c r="O3481" i="1"/>
  <c r="O3254" i="1"/>
  <c r="O3138" i="1"/>
  <c r="O107" i="1"/>
  <c r="O3489" i="1"/>
  <c r="O2631" i="1"/>
  <c r="O2815" i="1"/>
  <c r="O2497" i="1"/>
  <c r="O2480" i="1"/>
  <c r="O3492" i="1"/>
  <c r="O3591" i="1"/>
  <c r="O354" i="1"/>
  <c r="O3244" i="1"/>
  <c r="O817" i="1"/>
  <c r="O3594" i="1"/>
  <c r="O75" i="1"/>
  <c r="O3034" i="1"/>
  <c r="O73" i="1"/>
  <c r="O3164" i="1"/>
  <c r="O3468" i="1"/>
  <c r="O84" i="1"/>
  <c r="O1932" i="1"/>
  <c r="O3727" i="1"/>
  <c r="O2175" i="1"/>
  <c r="O1965" i="1"/>
  <c r="O2069" i="1"/>
  <c r="O1670" i="1"/>
  <c r="O415" i="1"/>
  <c r="O651" i="1"/>
  <c r="O3038" i="1"/>
  <c r="O3589" i="1"/>
  <c r="O1369" i="1"/>
  <c r="O3357" i="1"/>
  <c r="O3214" i="1"/>
  <c r="O3461" i="1"/>
  <c r="O3535" i="1"/>
  <c r="O2030" i="1"/>
  <c r="O391" i="1"/>
  <c r="O1402" i="1"/>
  <c r="O2534" i="1"/>
  <c r="O1943" i="1"/>
  <c r="O2178" i="1"/>
  <c r="O734" i="1"/>
  <c r="O2809" i="1"/>
  <c r="O3694" i="1"/>
  <c r="O14" i="1"/>
  <c r="O1364" i="1"/>
  <c r="O2232" i="1"/>
  <c r="O2444" i="1"/>
  <c r="O3596" i="1"/>
  <c r="O3325" i="1"/>
  <c r="O3212" i="1"/>
  <c r="O660" i="1"/>
  <c r="O1203" i="1"/>
  <c r="O3320" i="1"/>
  <c r="O254" i="1"/>
  <c r="O737" i="1"/>
  <c r="O90" i="1"/>
  <c r="O1265" i="1"/>
  <c r="O375" i="1"/>
  <c r="O1360" i="1"/>
  <c r="O1638" i="1"/>
  <c r="O1651" i="1"/>
  <c r="O1844" i="1"/>
  <c r="O2297" i="1"/>
  <c r="O336" i="1"/>
  <c r="O401" i="1"/>
  <c r="O2024" i="1"/>
  <c r="O1473" i="1"/>
  <c r="O1614" i="1"/>
  <c r="O2671" i="1"/>
  <c r="O2019" i="1"/>
  <c r="O1292" i="1"/>
  <c r="O343" i="1"/>
  <c r="O1348" i="1"/>
  <c r="O2494" i="1"/>
  <c r="O2928" i="1"/>
  <c r="O3229" i="1"/>
  <c r="O1526" i="1"/>
  <c r="O3224" i="1"/>
  <c r="O3618" i="1"/>
  <c r="O1646" i="1"/>
  <c r="O3498" i="1"/>
  <c r="O3460" i="1"/>
  <c r="O3170" i="1"/>
  <c r="O365" i="1"/>
  <c r="O1387" i="1"/>
  <c r="O1845" i="1"/>
  <c r="O1302" i="1"/>
  <c r="O1375" i="1"/>
  <c r="O2825" i="1"/>
  <c r="O1898" i="1"/>
  <c r="O76" i="1"/>
  <c r="O2007" i="1"/>
  <c r="O3013" i="1"/>
  <c r="O1512" i="1"/>
  <c r="O1936" i="1"/>
  <c r="O1285" i="1"/>
  <c r="O3411" i="1"/>
  <c r="O2087" i="1"/>
  <c r="O2044" i="1"/>
  <c r="O1751" i="1"/>
  <c r="O3705" i="1"/>
  <c r="O34" i="1"/>
  <c r="O348" i="1"/>
  <c r="O806" i="1"/>
  <c r="O535" i="1"/>
  <c r="O2667" i="1"/>
  <c r="O326" i="1"/>
  <c r="O3542" i="1"/>
  <c r="O9" i="1"/>
  <c r="O2738" i="1"/>
  <c r="O2220" i="1"/>
  <c r="O2556" i="1"/>
  <c r="O1358" i="1"/>
  <c r="O1667" i="1"/>
  <c r="O740" i="1"/>
  <c r="O3310" i="1"/>
  <c r="O1250" i="1"/>
  <c r="O1397" i="1"/>
  <c r="O724" i="1"/>
  <c r="O1607" i="1"/>
  <c r="O3573" i="1"/>
  <c r="O373" i="1"/>
  <c r="O849" i="1"/>
  <c r="O1297" i="1"/>
  <c r="O3406" i="1"/>
  <c r="O840" i="1"/>
  <c r="O2964" i="1"/>
  <c r="O3470" i="1"/>
  <c r="O3812" i="1"/>
  <c r="O2987" i="1"/>
  <c r="O3283" i="1"/>
  <c r="O2170" i="1"/>
  <c r="O2492" i="1"/>
  <c r="O2287" i="1"/>
  <c r="O3708" i="1"/>
  <c r="O3021" i="1"/>
  <c r="O1624" i="1"/>
  <c r="O3292" i="1"/>
  <c r="O3490" i="1"/>
  <c r="O3702" i="1"/>
  <c r="O2048" i="1"/>
  <c r="O2320" i="1"/>
  <c r="O1849" i="1"/>
  <c r="O1933" i="1"/>
  <c r="O526" i="1"/>
  <c r="O284" i="1"/>
  <c r="O2096" i="1"/>
  <c r="O1476" i="1"/>
  <c r="O16" i="1"/>
  <c r="O540" i="1"/>
  <c r="O3007" i="1"/>
  <c r="O736" i="1"/>
  <c r="O2093" i="1"/>
  <c r="O843" i="1"/>
  <c r="O2091" i="1"/>
  <c r="O848" i="1"/>
  <c r="O2033" i="1"/>
  <c r="O1529" i="1"/>
  <c r="O2197" i="1"/>
  <c r="O1248" i="1"/>
  <c r="O2829" i="1"/>
  <c r="O2840" i="1"/>
  <c r="O2029" i="1"/>
  <c r="O419" i="1"/>
  <c r="O2051" i="1"/>
  <c r="O2719" i="1"/>
  <c r="O294" i="1"/>
  <c r="O50" i="1"/>
  <c r="O96" i="1"/>
  <c r="O109" i="1"/>
  <c r="O378" i="1"/>
  <c r="O1757" i="1"/>
  <c r="O2169" i="1"/>
  <c r="O2784" i="1"/>
  <c r="O3625" i="1"/>
  <c r="O3692" i="1"/>
  <c r="O3756" i="1"/>
  <c r="O3782" i="1"/>
  <c r="O2718" i="1"/>
  <c r="O2289" i="1"/>
  <c r="O1657" i="1"/>
  <c r="O852" i="1"/>
  <c r="O2549" i="1"/>
  <c r="O3011" i="1"/>
  <c r="O3182" i="1"/>
  <c r="O3213" i="1"/>
  <c r="O2193" i="1"/>
  <c r="O2789" i="1"/>
  <c r="O3541" i="1"/>
  <c r="O2276" i="1"/>
  <c r="O3418" i="1"/>
  <c r="O1668" i="1"/>
  <c r="O3349" i="1"/>
  <c r="O3211" i="1"/>
  <c r="O2486" i="1"/>
  <c r="O3818" i="1"/>
  <c r="O825" i="1"/>
  <c r="O3828" i="1"/>
  <c r="O644" i="1"/>
  <c r="O1268" i="1"/>
  <c r="O3587" i="1"/>
  <c r="O1266" i="1"/>
  <c r="O2786" i="1"/>
  <c r="O3534" i="1"/>
  <c r="O312" i="1"/>
  <c r="O3619" i="1"/>
  <c r="O3001" i="1"/>
  <c r="O3235" i="1"/>
  <c r="O3483" i="1"/>
  <c r="O304" i="1"/>
  <c r="O299" i="1"/>
  <c r="O3369" i="1"/>
  <c r="O1367" i="1"/>
  <c r="O1027" i="1"/>
  <c r="O71" i="1"/>
  <c r="O28" i="1"/>
  <c r="O754" i="1"/>
  <c r="O2469" i="1"/>
  <c r="O3597" i="1"/>
  <c r="O1746" i="1"/>
  <c r="O2559" i="1"/>
  <c r="O1681" i="1"/>
  <c r="O3515" i="1"/>
  <c r="O1612" i="1"/>
  <c r="O3296" i="1"/>
  <c r="O3691" i="1"/>
  <c r="O539" i="1"/>
  <c r="O2734" i="1"/>
  <c r="O857" i="1"/>
  <c r="O267" i="1"/>
  <c r="O2722" i="1"/>
  <c r="O266" i="1"/>
  <c r="O1836" i="1"/>
  <c r="O1627" i="1"/>
  <c r="O1259" i="1"/>
  <c r="O1962" i="1"/>
  <c r="O1543" i="1"/>
  <c r="O2788" i="1"/>
  <c r="O3372" i="1"/>
  <c r="O759" i="1"/>
  <c r="O3149" i="1"/>
  <c r="O1683" i="1"/>
  <c r="O3179" i="1"/>
  <c r="O1031" i="1"/>
  <c r="O838" i="1"/>
  <c r="O27" i="1"/>
  <c r="O3014" i="1"/>
  <c r="O2010" i="1"/>
  <c r="O1483" i="1"/>
  <c r="O1249" i="1"/>
  <c r="O1630" i="1"/>
  <c r="O1854" i="1"/>
  <c r="O257" i="1"/>
  <c r="O2826" i="1"/>
  <c r="O3529" i="1"/>
  <c r="O3389" i="1"/>
  <c r="O3278" i="1"/>
  <c r="O339" i="1"/>
  <c r="O3331" i="1"/>
  <c r="O3769" i="1"/>
  <c r="O1271" i="1"/>
  <c r="O3835" i="1"/>
  <c r="O2801" i="1"/>
  <c r="O842" i="1"/>
  <c r="O355" i="1"/>
  <c r="O1938" i="1"/>
  <c r="O2716" i="1"/>
  <c r="O1887" i="1"/>
  <c r="O3189" i="1"/>
  <c r="O3657" i="1"/>
  <c r="O358" i="1"/>
  <c r="O72" i="1"/>
  <c r="O2465" i="1"/>
  <c r="O57" i="1"/>
  <c r="O3301" i="1"/>
  <c r="O3169" i="1"/>
  <c r="O1380" i="1"/>
  <c r="O382" i="1"/>
  <c r="O3315" i="1"/>
  <c r="O3023" i="1"/>
  <c r="O3219" i="1"/>
  <c r="O1759" i="1"/>
  <c r="O2538" i="1"/>
  <c r="O1940" i="1"/>
  <c r="O3305" i="1"/>
  <c r="O1825" i="1"/>
  <c r="O1362" i="1"/>
  <c r="O2163" i="1"/>
  <c r="O2009" i="1"/>
  <c r="O531" i="1"/>
  <c r="O1924" i="1"/>
  <c r="O2265" i="1"/>
  <c r="O2090" i="1"/>
  <c r="O2079" i="1"/>
  <c r="O2798" i="1"/>
  <c r="O3586" i="1"/>
  <c r="O2453" i="1"/>
  <c r="O80" i="1"/>
  <c r="O1679" i="1"/>
  <c r="O3479" i="1"/>
  <c r="O3243" i="1"/>
  <c r="O3667" i="1"/>
  <c r="O819" i="1"/>
  <c r="O1470" i="1"/>
  <c r="O94" i="1"/>
  <c r="O2092" i="1"/>
  <c r="O1209" i="1"/>
  <c r="O2806" i="1"/>
  <c r="O3174" i="1"/>
  <c r="O3786" i="1"/>
  <c r="O2064" i="1"/>
  <c r="O1981" i="1"/>
  <c r="O1025" i="1"/>
  <c r="O801" i="1"/>
  <c r="O3178" i="1"/>
  <c r="O353" i="1"/>
  <c r="O1273" i="1"/>
  <c r="O2834" i="1"/>
  <c r="O1760" i="1"/>
  <c r="O101" i="1"/>
  <c r="O525" i="1"/>
  <c r="O2633" i="1"/>
  <c r="O2083" i="1"/>
  <c r="O2618" i="1"/>
  <c r="O1896" i="1"/>
  <c r="O2785" i="1"/>
  <c r="O3391" i="1"/>
  <c r="O3549" i="1"/>
  <c r="O738" i="1"/>
  <c r="O380" i="1"/>
  <c r="O1926" i="1"/>
  <c r="O2214" i="1"/>
  <c r="O3572" i="1"/>
  <c r="O3281" i="1"/>
  <c r="O286" i="1"/>
  <c r="O1370" i="1"/>
  <c r="O3486" i="1"/>
  <c r="O374" i="1"/>
  <c r="O790" i="1"/>
  <c r="O3181" i="1"/>
  <c r="O1618" i="1"/>
  <c r="O1747" i="1"/>
  <c r="O529" i="1"/>
  <c r="O2625" i="1"/>
  <c r="O3160" i="1"/>
  <c r="O3293" i="1"/>
  <c r="O3713" i="1"/>
  <c r="O2969" i="1"/>
  <c r="O3582" i="1"/>
  <c r="O1400" i="1"/>
  <c r="O2198" i="1"/>
  <c r="O319" i="1"/>
  <c r="O247" i="1"/>
  <c r="O2485" i="1"/>
  <c r="O1263" i="1"/>
  <c r="O2471" i="1"/>
  <c r="O121" i="1"/>
  <c r="O3525" i="1"/>
  <c r="O1395" i="1"/>
  <c r="O2968" i="1"/>
  <c r="O3675" i="1"/>
  <c r="O2056" i="1"/>
  <c r="O2979" i="1"/>
  <c r="O68" i="1"/>
  <c r="O245" i="1"/>
  <c r="O3363" i="1"/>
  <c r="O3767" i="1"/>
  <c r="O3556" i="1"/>
  <c r="O3471" i="1"/>
  <c r="O2085" i="1"/>
  <c r="O2502" i="1"/>
  <c r="O3477" i="1"/>
  <c r="O2814" i="1"/>
  <c r="O2103" i="1"/>
  <c r="O3016" i="1"/>
  <c r="O123" i="1"/>
  <c r="O2540" i="1"/>
  <c r="O335" i="1"/>
  <c r="O2017" i="1"/>
  <c r="O1623" i="1"/>
  <c r="O3621" i="1"/>
  <c r="O3754" i="1"/>
  <c r="O2528" i="1"/>
  <c r="O1675" i="1"/>
  <c r="O79" i="1"/>
  <c r="O329" i="1"/>
  <c r="O3156" i="1"/>
  <c r="O252" i="1"/>
  <c r="O2483" i="1"/>
  <c r="O3480" i="1"/>
  <c r="O3606" i="1"/>
  <c r="O3006" i="1"/>
  <c r="O1662" i="1"/>
  <c r="O2499" i="1"/>
  <c r="O3682" i="1"/>
  <c r="O3491" i="1"/>
  <c r="O2255" i="1"/>
  <c r="O322" i="1"/>
  <c r="O244" i="1"/>
  <c r="O3036" i="1"/>
  <c r="O3327" i="1"/>
  <c r="O3838" i="1"/>
  <c r="O653" i="1"/>
  <c r="O1039" i="1"/>
  <c r="O3240" i="1"/>
  <c r="O403" i="1"/>
  <c r="O2708" i="1"/>
  <c r="O1477" i="1"/>
  <c r="O2164" i="1"/>
  <c r="O3172" i="1"/>
  <c r="O3265" i="1"/>
  <c r="O1226" i="1"/>
  <c r="O387" i="1"/>
  <c r="O3287" i="1"/>
  <c r="O2808" i="1"/>
  <c r="O2628" i="1"/>
  <c r="O3399" i="1"/>
  <c r="O3437" i="1"/>
  <c r="O1312" i="1"/>
  <c r="O3683" i="1"/>
  <c r="O397" i="1"/>
  <c r="O1398" i="1"/>
  <c r="O315" i="1"/>
  <c r="O1514" i="1"/>
  <c r="O798" i="1"/>
  <c r="O381" i="1"/>
  <c r="O1032" i="1"/>
  <c r="O32" i="1"/>
  <c r="O2548" i="1"/>
  <c r="O3385" i="1"/>
  <c r="O755" i="1"/>
  <c r="O1361" i="1"/>
  <c r="O1680" i="1"/>
  <c r="O1382" i="1"/>
  <c r="O350" i="1"/>
  <c r="O804" i="1"/>
  <c r="O2841" i="1"/>
  <c r="O2212" i="1"/>
  <c r="O1224" i="1"/>
  <c r="O271" i="1"/>
  <c r="O1509" i="1"/>
  <c r="O310" i="1"/>
  <c r="O1480" i="1"/>
  <c r="O2561" i="1"/>
  <c r="O3248" i="1"/>
  <c r="O3724" i="1"/>
  <c r="O1889" i="1"/>
  <c r="O3165" i="1"/>
  <c r="O268" i="1"/>
  <c r="O2466" i="1"/>
  <c r="O749" i="1"/>
  <c r="O364" i="1"/>
  <c r="O3400" i="1"/>
  <c r="O3570" i="1"/>
  <c r="O3663" i="1"/>
  <c r="O3788" i="1"/>
  <c r="O74" i="1"/>
  <c r="O1283" i="1"/>
  <c r="O3685" i="1"/>
  <c r="O1743" i="1"/>
  <c r="O1648" i="1"/>
  <c r="O1282" i="1"/>
  <c r="O1511" i="1"/>
  <c r="O3659" i="1"/>
  <c r="O2084" i="1"/>
  <c r="O3253" i="1"/>
  <c r="O2074" i="1"/>
  <c r="O745" i="1"/>
  <c r="O1284" i="1"/>
  <c r="O2464" i="1"/>
  <c r="O1371" i="1"/>
  <c r="O1941" i="1"/>
  <c r="O2535" i="1"/>
  <c r="O2669" i="1"/>
  <c r="O2833" i="1"/>
  <c r="O2339" i="1"/>
  <c r="O3595" i="1"/>
  <c r="O98" i="1"/>
  <c r="O2795" i="1"/>
  <c r="O1756" i="1"/>
  <c r="O3700" i="1"/>
  <c r="O3043" i="1"/>
  <c r="O396" i="1"/>
  <c r="O1530" i="1"/>
  <c r="O1388" i="1"/>
  <c r="O2989" i="1"/>
  <c r="O280" i="1"/>
  <c r="O2630" i="1"/>
  <c r="O1927" i="1"/>
  <c r="O3761" i="1"/>
  <c r="O1394" i="1"/>
  <c r="O1649" i="1"/>
  <c r="O3339" i="1"/>
  <c r="O3774" i="1"/>
  <c r="O2460" i="1"/>
  <c r="O367" i="1"/>
  <c r="O372" i="1"/>
  <c r="O341" i="1"/>
  <c r="O3600" i="1"/>
  <c r="O3681" i="1"/>
  <c r="O2608" i="1"/>
  <c r="O3520" i="1"/>
  <c r="O43" i="1"/>
  <c r="O3824" i="1"/>
  <c r="O3045" i="1"/>
  <c r="O1295" i="1"/>
  <c r="O1615" i="1"/>
  <c r="O2539" i="1"/>
  <c r="O2807" i="1"/>
  <c r="O3317" i="1"/>
  <c r="O3348" i="1"/>
  <c r="O3516" i="1"/>
  <c r="O1028" i="1"/>
  <c r="O3232" i="1"/>
  <c r="O3313" i="1"/>
  <c r="O10" i="1"/>
  <c r="O3404" i="1"/>
  <c r="O3450" i="1"/>
  <c r="O3623" i="1"/>
  <c r="O1401" i="1"/>
  <c r="O3031" i="1"/>
  <c r="O2188" i="1"/>
  <c r="O3783" i="1"/>
  <c r="O3434" i="1"/>
  <c r="O58" i="1"/>
  <c r="O2963" i="1"/>
  <c r="O3177" i="1"/>
  <c r="O2205" i="1"/>
  <c r="O3814" i="1"/>
  <c r="O3672" i="1"/>
  <c r="O1300" i="1"/>
  <c r="O3225" i="1"/>
  <c r="O1647" i="1"/>
  <c r="O2523" i="1"/>
  <c r="O3588" i="1"/>
  <c r="O792" i="1"/>
  <c r="O726" i="1"/>
  <c r="O3666" i="1"/>
  <c r="O1902" i="1"/>
  <c r="O2305" i="1"/>
  <c r="O3046" i="1"/>
  <c r="O3262" i="1"/>
  <c r="O2982" i="1"/>
  <c r="O3690" i="1"/>
  <c r="O3704" i="1"/>
  <c r="O1405" i="1"/>
  <c r="O289" i="1"/>
  <c r="O26" i="1"/>
  <c r="O2" i="1"/>
  <c r="O1393" i="1"/>
  <c r="O1365" i="1"/>
  <c r="O3424" i="1"/>
  <c r="O1194" i="1"/>
  <c r="O3836" i="1"/>
  <c r="O2967" i="1"/>
  <c r="O3183" i="1"/>
  <c r="O3185" i="1"/>
  <c r="O301" i="1"/>
  <c r="O1842" i="1"/>
  <c r="O2560" i="1"/>
  <c r="O2721" i="1"/>
  <c r="O3173" i="1"/>
  <c r="O29" i="1"/>
  <c r="O3569" i="1"/>
  <c r="O3037" i="1"/>
  <c r="O822" i="1"/>
  <c r="O1744" i="1"/>
  <c r="O1860" i="1"/>
  <c r="O3041" i="1"/>
  <c r="O3499" i="1"/>
  <c r="O527" i="1"/>
  <c r="O2322" i="1"/>
  <c r="O1519" i="1"/>
  <c r="O1272" i="1"/>
  <c r="O356" i="1"/>
  <c r="O3130" i="1"/>
  <c r="O2446" i="1"/>
  <c r="O3279" i="1"/>
  <c r="O1293" i="1"/>
  <c r="O3432" i="1"/>
  <c r="O1465" i="1"/>
  <c r="O3759" i="1"/>
  <c r="O3004" i="1"/>
  <c r="O3412" i="1"/>
  <c r="O3585" i="1"/>
  <c r="O1035" i="1"/>
  <c r="O2228" i="1"/>
  <c r="O3562" i="1"/>
  <c r="O1472" i="1"/>
  <c r="O77" i="1"/>
  <c r="O1937" i="1"/>
  <c r="O278" i="1"/>
  <c r="O1289" i="1"/>
  <c r="O2086" i="1"/>
  <c r="O2835" i="1"/>
  <c r="O3711" i="1"/>
  <c r="O1604" i="1"/>
  <c r="O2295" i="1"/>
  <c r="O2046" i="1"/>
  <c r="O2812" i="1"/>
  <c r="O3448" i="1"/>
  <c r="O3775" i="1"/>
  <c r="O3428" i="1"/>
  <c r="O2223" i="1"/>
  <c r="O342" i="1"/>
  <c r="O398" i="1"/>
  <c r="O1666" i="1"/>
  <c r="O1755" i="1"/>
  <c r="O2451" i="1"/>
  <c r="O2936" i="1"/>
  <c r="O3135" i="1"/>
  <c r="O3321" i="1"/>
  <c r="O3699" i="1"/>
  <c r="O3826" i="1"/>
  <c r="O53" i="1"/>
  <c r="O2063" i="1"/>
  <c r="O325" i="1"/>
  <c r="O1506" i="1"/>
  <c r="O2443" i="1"/>
  <c r="O1469" i="1"/>
  <c r="O2314" i="1"/>
  <c r="O3231" i="1"/>
  <c r="O833" i="1"/>
  <c r="O3449" i="1"/>
  <c r="O533" i="1"/>
  <c r="O1192" i="1"/>
  <c r="O2838" i="1"/>
  <c r="O276" i="1"/>
  <c r="O2828" i="1"/>
  <c r="O3008" i="1"/>
  <c r="O2816" i="1"/>
  <c r="O2109" i="1"/>
  <c r="O3598" i="1"/>
  <c r="O409" i="1"/>
  <c r="O2321" i="1"/>
  <c r="O408" i="1"/>
  <c r="O3770" i="1"/>
  <c r="O1038" i="1"/>
  <c r="O3380" i="1"/>
  <c r="O243" i="1"/>
  <c r="O52" i="1"/>
  <c r="O2794" i="1"/>
  <c r="O3505" i="1"/>
  <c r="O2735" i="1"/>
  <c r="O800" i="1"/>
  <c r="O70" i="1"/>
  <c r="O3354" i="1"/>
  <c r="O2450" i="1"/>
  <c r="O3042" i="1"/>
  <c r="O3696" i="1"/>
  <c r="O2607" i="1"/>
  <c r="O110" i="1"/>
  <c r="O264" i="1"/>
  <c r="O743" i="1"/>
  <c r="O1034" i="1"/>
  <c r="O2291" i="1"/>
  <c r="O3275" i="1"/>
  <c r="O3323" i="1"/>
  <c r="O1850" i="1"/>
  <c r="O2557" i="1"/>
  <c r="O2110" i="1"/>
  <c r="O1399" i="1"/>
  <c r="O61" i="1"/>
  <c r="O2294" i="1"/>
  <c r="O85" i="1"/>
  <c r="O3819" i="1"/>
  <c r="O2530" i="1"/>
  <c r="O2942" i="1"/>
  <c r="O2470" i="1"/>
  <c r="O2250" i="1"/>
  <c r="O3186" i="1"/>
  <c r="O2182" i="1"/>
  <c r="O1384" i="1"/>
  <c r="O3409" i="1"/>
  <c r="O1374" i="1"/>
  <c r="O650" i="1"/>
  <c r="O2108" i="1"/>
  <c r="O2543" i="1"/>
  <c r="O818" i="1"/>
  <c r="O831" i="1"/>
  <c r="O1934" i="1"/>
  <c r="O3497" i="1"/>
  <c r="O2965" i="1"/>
  <c r="O1524" i="1"/>
  <c r="O402" i="1"/>
  <c r="O2664" i="1"/>
  <c r="O3617" i="1"/>
  <c r="O3166" i="1"/>
  <c r="O2308" i="1"/>
  <c r="O741" i="1"/>
  <c r="O1189" i="1"/>
  <c r="O258" i="1"/>
  <c r="O260" i="1"/>
  <c r="O344" i="1"/>
  <c r="O3778" i="1"/>
  <c r="O2490" i="1"/>
  <c r="O3032" i="1"/>
  <c r="O293" i="1"/>
  <c r="O3309" i="1"/>
  <c r="O2311" i="1"/>
  <c r="O376" i="1"/>
  <c r="O399" i="1"/>
  <c r="O3051" i="1"/>
  <c r="O2309" i="1"/>
  <c r="O352" i="1"/>
  <c r="O334" i="1"/>
  <c r="O20" i="1"/>
  <c r="O1761" i="1"/>
  <c r="O1891" i="1"/>
  <c r="O323" i="1"/>
  <c r="O3376" i="1"/>
  <c r="O3421" i="1"/>
  <c r="O2111" i="1"/>
  <c r="O2831" i="1"/>
  <c r="O2113" i="1"/>
  <c r="O2554" i="1"/>
  <c r="O11" i="1"/>
  <c r="O1517" i="1"/>
  <c r="O91" i="1"/>
  <c r="O263" i="1"/>
  <c r="O3821" i="1"/>
  <c r="O3511" i="1"/>
  <c r="O23" i="1"/>
  <c r="O2334" i="1"/>
  <c r="O3502" i="1"/>
  <c r="O3259" i="1"/>
  <c r="O3555" i="1"/>
  <c r="O3332" i="1"/>
  <c r="O102" i="1"/>
  <c r="O103" i="1"/>
  <c r="O3361" i="1"/>
  <c r="O3764" i="1"/>
  <c r="O2286" i="1"/>
  <c r="O3319" i="1"/>
  <c r="O3261" i="1"/>
  <c r="O1280" i="1"/>
  <c r="O3576" i="1"/>
  <c r="O2173" i="1"/>
  <c r="O2820" i="1"/>
  <c r="O3833" i="1"/>
  <c r="O2636" i="1"/>
  <c r="O104" i="1"/>
  <c r="O1951" i="1"/>
  <c r="O1212" i="1"/>
  <c r="O1275" i="1"/>
  <c r="O2933" i="1"/>
  <c r="O2970" i="1"/>
  <c r="O2972" i="1"/>
  <c r="O3052" i="1"/>
  <c r="O3527" i="1"/>
  <c r="O3825" i="1"/>
  <c r="O388" i="1"/>
  <c r="O379" i="1"/>
  <c r="O3154" i="1"/>
  <c r="O3366" i="1"/>
  <c r="O2331" i="1"/>
  <c r="O3241" i="1"/>
  <c r="O3438" i="1"/>
  <c r="O3249" i="1"/>
  <c r="O3019" i="1"/>
  <c r="O3658" i="1"/>
  <c r="O2278" i="1"/>
  <c r="O646" i="1"/>
  <c r="O2225" i="1"/>
  <c r="O3395" i="1"/>
  <c r="O2342" i="1"/>
  <c r="O2728" i="1"/>
  <c r="O3687" i="1"/>
  <c r="O2218" i="1"/>
  <c r="O2642" i="1"/>
  <c r="O2500" i="1"/>
  <c r="O253" i="1"/>
  <c r="O311" i="1"/>
  <c r="O731" i="1"/>
  <c r="O752" i="1"/>
  <c r="O1893" i="1"/>
  <c r="O3436" i="1"/>
  <c r="O2558" i="1"/>
  <c r="O332" i="1"/>
  <c r="O2988" i="1"/>
  <c r="O3501" i="1"/>
  <c r="O3565" i="1"/>
  <c r="O727" i="1"/>
  <c r="O3609" i="1"/>
  <c r="O1188" i="1"/>
  <c r="O3827" i="1"/>
  <c r="O3504" i="1"/>
  <c r="O2620" i="1"/>
  <c r="O2974" i="1"/>
  <c r="O1372" i="1"/>
  <c r="O2792" i="1"/>
  <c r="O797" i="1"/>
  <c r="O2783" i="1"/>
  <c r="O3494" i="1"/>
  <c r="O406" i="1"/>
  <c r="O2070" i="1"/>
  <c r="O3442" i="1"/>
  <c r="O3260" i="1"/>
  <c r="O97" i="1"/>
  <c r="O3622" i="1"/>
  <c r="O108" i="1"/>
  <c r="O810" i="1"/>
  <c r="O3163" i="1"/>
  <c r="O2934" i="1"/>
  <c r="O416" i="1"/>
  <c r="O2300" i="1"/>
  <c r="O1621" i="1"/>
  <c r="O1827" i="1"/>
  <c r="O3780" i="1"/>
  <c r="O2478" i="1"/>
  <c r="O1376" i="1"/>
  <c r="O7" i="1"/>
  <c r="O808" i="1"/>
  <c r="O813" i="1"/>
  <c r="O1641" i="1"/>
  <c r="O2536" i="1"/>
  <c r="O3388" i="1"/>
  <c r="O3543" i="1"/>
  <c r="O3751" i="1"/>
  <c r="O855" i="1"/>
  <c r="O2997" i="1"/>
  <c r="O1749" i="1"/>
  <c r="O1187" i="1"/>
  <c r="O1660" i="1"/>
  <c r="O3626" i="1"/>
  <c r="O3251" i="1"/>
  <c r="O2115" i="1"/>
  <c r="O362" i="1"/>
  <c r="O292" i="1"/>
  <c r="O1885" i="1"/>
  <c r="O2821" i="1"/>
  <c r="O3552" i="1"/>
  <c r="O3285" i="1"/>
  <c r="O3568" i="1"/>
  <c r="O316" i="1"/>
  <c r="O384" i="1"/>
  <c r="O1650" i="1"/>
  <c r="O2477" i="1"/>
  <c r="O2116" i="1"/>
  <c r="O274" i="1"/>
  <c r="O2787" i="1"/>
  <c r="O862" i="1"/>
  <c r="O537" i="1"/>
  <c r="O3545" i="1"/>
  <c r="O3834" i="1"/>
  <c r="O1301" i="1"/>
  <c r="O524" i="1"/>
  <c r="O287" i="1"/>
  <c r="O92" i="1"/>
  <c r="O3370" i="1"/>
  <c r="O2665" i="1"/>
  <c r="O3335" i="1"/>
  <c r="O124" i="1"/>
  <c r="O3823" i="1"/>
  <c r="O3333" i="1"/>
  <c r="O3306" i="1"/>
  <c r="O3722" i="1"/>
  <c r="O2994" i="1"/>
  <c r="O661" i="1"/>
  <c r="O2249" i="1"/>
  <c r="O1252" i="1"/>
  <c r="O2731" i="1"/>
  <c r="O809" i="1"/>
  <c r="O3382" i="1"/>
  <c r="O3352" i="1"/>
  <c r="O1279" i="1"/>
  <c r="O3509" i="1"/>
  <c r="O328" i="1"/>
  <c r="O1385" i="1"/>
  <c r="O3341" i="1"/>
  <c r="O3603" i="1"/>
  <c r="O3398" i="1"/>
  <c r="O845" i="1"/>
  <c r="O3247" i="1"/>
  <c r="O2733" i="1"/>
  <c r="O2797" i="1"/>
  <c r="O2531" i="1"/>
  <c r="O1262" i="1"/>
  <c r="O2606" i="1"/>
  <c r="O1619" i="1"/>
  <c r="O3440" i="1"/>
  <c r="O1210" i="1"/>
  <c r="O51" i="1"/>
  <c r="O3228" i="1"/>
  <c r="O313" i="1"/>
  <c r="O1190" i="1"/>
  <c r="O371" i="1"/>
  <c r="O2313" i="1"/>
  <c r="O314" i="1"/>
  <c r="O2292" i="1"/>
  <c r="O1353" i="1"/>
  <c r="O2318" i="1"/>
  <c r="O99" i="1"/>
  <c r="O117" i="1"/>
  <c r="O783" i="1"/>
  <c r="O814" i="1"/>
  <c r="O832" i="1"/>
  <c r="O1004" i="1"/>
  <c r="O1837" i="1"/>
  <c r="O1895" i="1"/>
  <c r="O2319" i="1"/>
  <c r="O2842" i="1"/>
  <c r="O3151" i="1"/>
  <c r="O3367" i="1"/>
  <c r="O3478" i="1"/>
  <c r="O3651" i="1"/>
  <c r="O3653" i="1"/>
  <c r="O3665" i="1"/>
  <c r="O3781" i="1"/>
  <c r="O368" i="1"/>
  <c r="O1196" i="1"/>
  <c r="O357" i="1"/>
  <c r="O400" i="1"/>
  <c r="O8" i="1"/>
  <c r="O3371" i="1"/>
  <c r="O794" i="1"/>
  <c r="O1474" i="1"/>
  <c r="O404" i="1"/>
  <c r="O1247" i="1"/>
  <c r="O1640" i="1"/>
  <c r="O2463" i="1"/>
  <c r="O3390" i="1"/>
  <c r="O812" i="1"/>
  <c r="O2537" i="1"/>
  <c r="O1223" i="1"/>
  <c r="O3507" i="1"/>
  <c r="O757" i="1"/>
  <c r="O2705" i="1"/>
  <c r="O3401" i="1"/>
  <c r="O2999" i="1"/>
  <c r="O248" i="1"/>
  <c r="O1373" i="1"/>
  <c r="O1632" i="1"/>
  <c r="O3381" i="1"/>
  <c r="O331" i="1"/>
  <c r="O2720" i="1"/>
  <c r="O3426" i="1"/>
  <c r="O1508" i="1"/>
  <c r="O2544" i="1"/>
  <c r="O3413" i="1"/>
  <c r="O1639" i="1"/>
  <c r="O2089" i="1"/>
  <c r="O3750" i="1"/>
  <c r="O1276" i="1"/>
  <c r="O3210" i="1"/>
  <c r="O3374" i="1"/>
  <c r="O3416" i="1"/>
  <c r="O3561" i="1"/>
  <c r="O3670" i="1"/>
  <c r="O1523" i="1"/>
  <c r="O3707" i="1"/>
  <c r="O858" i="1"/>
  <c r="O2666" i="1"/>
  <c r="O3223" i="1"/>
  <c r="O2542" i="1"/>
  <c r="O3280" i="1"/>
  <c r="O3304" i="1"/>
  <c r="O3465" i="1"/>
  <c r="O1522" i="1"/>
  <c r="O370" i="1"/>
  <c r="O3755" i="1"/>
  <c r="O119" i="1"/>
  <c r="O830" i="1"/>
  <c r="O1929" i="1"/>
  <c r="O2742" i="1"/>
  <c r="O2827" i="1"/>
  <c r="O65" i="1"/>
  <c r="O2993" i="1"/>
  <c r="O2487" i="1"/>
  <c r="O291" i="1"/>
  <c r="O3237" i="1"/>
  <c r="O2493" i="1"/>
  <c r="O2926" i="1"/>
  <c r="O3017" i="1"/>
  <c r="O3669" i="1"/>
  <c r="O2472" i="1"/>
  <c r="O3537" i="1"/>
  <c r="O1930" i="1"/>
  <c r="O1030" i="1"/>
  <c r="O407" i="1"/>
  <c r="O361" i="1"/>
  <c r="O3264" i="1"/>
  <c r="O3000" i="1"/>
  <c r="O3171" i="1"/>
  <c r="O351" i="1"/>
  <c r="O1833" i="1"/>
  <c r="O3025" i="1"/>
  <c r="O3175" i="1"/>
  <c r="O3266" i="1"/>
  <c r="O3282" i="1"/>
  <c r="O3467" i="1"/>
  <c r="O2049" i="1"/>
  <c r="O3360" i="1"/>
  <c r="O2176" i="1"/>
  <c r="O3427" i="1"/>
  <c r="O1207" i="1"/>
  <c r="O3246" i="1"/>
  <c r="O63" i="1"/>
  <c r="O3679" i="1"/>
  <c r="O1753" i="1"/>
  <c r="O2663" i="1"/>
  <c r="O2941" i="1"/>
  <c r="O1036" i="1"/>
  <c r="O3297" i="1"/>
  <c r="O93" i="1"/>
  <c r="O1687" i="1"/>
  <c r="O417" i="1"/>
  <c r="O3245" i="1"/>
  <c r="O1758" i="1"/>
  <c r="O2551" i="1"/>
  <c r="O3575" i="1"/>
  <c r="O796" i="1"/>
  <c r="O338" i="1"/>
  <c r="O2935" i="1"/>
  <c r="O1304" i="1"/>
  <c r="O3430" i="1"/>
  <c r="O2553" i="1"/>
  <c r="O2208" i="1"/>
  <c r="O1617" i="1"/>
  <c r="O359" i="1"/>
  <c r="O3517" i="1"/>
  <c r="O3627" i="1"/>
  <c r="O324" i="1"/>
  <c r="O3768" i="1"/>
  <c r="O3284" i="1"/>
  <c r="O2799" i="1"/>
  <c r="O1665" i="1"/>
  <c r="O1671" i="1"/>
  <c r="O2166" i="1"/>
  <c r="O1541" i="1"/>
  <c r="O3018" i="1"/>
  <c r="O1220" i="1"/>
  <c r="O1673" i="1"/>
  <c r="O2270" i="1"/>
  <c r="O2317" i="1"/>
  <c r="O3443" i="1"/>
  <c r="O3599" i="1"/>
  <c r="O246" i="1"/>
  <c r="O753" i="1"/>
  <c r="O1406" i="1"/>
  <c r="O3717" i="1"/>
  <c r="O3726" i="1"/>
  <c r="O1664" i="1"/>
  <c r="O88" i="1"/>
  <c r="O538" i="1"/>
  <c r="O787" i="1"/>
  <c r="O2076" i="1"/>
  <c r="O2790" i="1"/>
  <c r="O2793" i="1"/>
  <c r="O3680" i="1"/>
  <c r="O112" i="1"/>
  <c r="O2095" i="1"/>
  <c r="O1899" i="1"/>
  <c r="O1206" i="1"/>
  <c r="O2927" i="1"/>
  <c r="O1204" i="1"/>
  <c r="O3500" i="1"/>
  <c r="O2332" i="1"/>
  <c r="O2811" i="1"/>
  <c r="O3392" i="1"/>
  <c r="O3563" i="1"/>
  <c r="O1471" i="1"/>
  <c r="O1396" i="1"/>
  <c r="O3227" i="1"/>
  <c r="O3716" i="1"/>
  <c r="O3230" i="1"/>
  <c r="O3760" i="1"/>
  <c r="O3466" i="1"/>
  <c r="O747" i="1"/>
  <c r="O2459" i="1"/>
  <c r="O1346" i="1"/>
  <c r="O3548" i="1"/>
  <c r="O2337" i="1"/>
  <c r="O744" i="1"/>
  <c r="O2461" i="1"/>
  <c r="O3383" i="1"/>
  <c r="O2020" i="1"/>
  <c r="O2715" i="1"/>
  <c r="O3544" i="1"/>
  <c r="O1296" i="1"/>
  <c r="O1216" i="1"/>
  <c r="O1350" i="1"/>
  <c r="O3188" i="1"/>
  <c r="O3340" i="1"/>
  <c r="O418" i="1"/>
  <c r="O3216" i="1"/>
  <c r="O2529" i="1"/>
  <c r="O1856" i="1"/>
  <c r="O523" i="1"/>
  <c r="O1040" i="1"/>
  <c r="O3220" i="1"/>
  <c r="O3269" i="1"/>
  <c r="O3839" i="1"/>
  <c r="O38" i="1"/>
  <c r="O347" i="1"/>
  <c r="O1888" i="1"/>
  <c r="O2931" i="1"/>
  <c r="O2984" i="1"/>
  <c r="O3474" i="1"/>
  <c r="O3725" i="1"/>
  <c r="O3226" i="1"/>
  <c r="O3661" i="1"/>
  <c r="O346" i="1"/>
  <c r="O3307" i="1"/>
  <c r="O761" i="1"/>
  <c r="O2616" i="1"/>
  <c r="O2976" i="1"/>
  <c r="O3528" i="1"/>
  <c r="O3551" i="1"/>
  <c r="O1298" i="1"/>
  <c r="O2336" i="1"/>
  <c r="O3356" i="1"/>
  <c r="O762" i="1"/>
  <c r="O1765" i="1"/>
  <c r="O758" i="1"/>
  <c r="O3550" i="1"/>
  <c r="O62" i="1"/>
  <c r="O1855" i="1"/>
  <c r="O1351" i="1"/>
  <c r="O3403" i="1"/>
  <c r="O2550" i="1"/>
  <c r="O2804" i="1"/>
  <c r="O3553" i="1"/>
  <c r="O333" i="1"/>
  <c r="O3255" i="1"/>
  <c r="O3628" i="1"/>
  <c r="O3158" i="1"/>
  <c r="O1254" i="1"/>
  <c r="O1270" i="1"/>
  <c r="O1274" i="1"/>
  <c r="O3288" i="1"/>
  <c r="O1843" i="1"/>
  <c r="O3784" i="1"/>
  <c r="O3300" i="1"/>
  <c r="O2640" i="1"/>
  <c r="O1625" i="1"/>
  <c r="O303" i="1"/>
  <c r="O1897" i="1"/>
  <c r="O836" i="1"/>
  <c r="O2098" i="1"/>
  <c r="O3272" i="1"/>
  <c r="O3326" i="1"/>
  <c r="O3344" i="1"/>
  <c r="O1288" i="1"/>
  <c r="O1635" i="1"/>
  <c r="O2711" i="1"/>
  <c r="O327" i="1"/>
  <c r="O2210" i="1"/>
  <c r="O2526" i="1"/>
  <c r="O3286" i="1"/>
  <c r="O3526" i="1"/>
  <c r="O3252" i="1"/>
  <c r="O410" i="1"/>
  <c r="O2452" i="1"/>
  <c r="O1832" i="1"/>
  <c r="O3162" i="1"/>
  <c r="O3674" i="1"/>
  <c r="O1852" i="1"/>
  <c r="O3324" i="1"/>
  <c r="O295" i="1"/>
  <c r="O1616" i="1"/>
  <c r="O2221" i="1"/>
  <c r="O3271" i="1"/>
  <c r="O3508" i="1"/>
  <c r="O3715" i="1"/>
  <c r="O2605" i="1"/>
  <c r="O829" i="1"/>
  <c r="O1505" i="1"/>
  <c r="O3346" i="1"/>
  <c r="O411" i="1"/>
  <c r="O3688" i="1"/>
  <c r="O3664" i="1"/>
  <c r="O1684" i="1"/>
  <c r="O3365" i="1"/>
  <c r="O729" i="1"/>
  <c r="O1644" i="1"/>
  <c r="O1846" i="1"/>
  <c r="O2800" i="1"/>
  <c r="O2981" i="1"/>
  <c r="O3358" i="1"/>
  <c r="O296" i="1"/>
  <c r="O3362" i="1"/>
  <c r="O363" i="1"/>
  <c r="O2940" i="1"/>
  <c r="O3328" i="1"/>
  <c r="O45" i="1"/>
  <c r="O799" i="1"/>
  <c r="O3521" i="1"/>
  <c r="O366" i="1"/>
  <c r="O805" i="1"/>
  <c r="O251" i="1"/>
  <c r="O3577" i="1"/>
  <c r="O3276" i="1"/>
  <c r="O844" i="1"/>
  <c r="O1202" i="1"/>
  <c r="O369" i="1"/>
  <c r="O2310" i="1"/>
  <c r="O35" i="1"/>
  <c r="O2094" i="1"/>
  <c r="O1354" i="1"/>
  <c r="O3256" i="1"/>
  <c r="O1264" i="1"/>
  <c r="O1611" i="1"/>
  <c r="O1858" i="1"/>
  <c r="O2302" i="1"/>
  <c r="O3329" i="1"/>
  <c r="O3811" i="1"/>
  <c r="O3841" i="1"/>
  <c r="O318" i="1"/>
  <c r="O1464" i="1"/>
  <c r="O3453" i="1"/>
  <c r="O2307" i="1"/>
  <c r="O12" i="1"/>
  <c r="O3513" i="1"/>
  <c r="O2219" i="1"/>
  <c r="O337" i="1"/>
  <c r="O285" i="1"/>
  <c r="O1629" i="1"/>
  <c r="O340" i="1"/>
  <c r="O2791" i="1"/>
  <c r="O3005" i="1"/>
  <c r="O3010" i="1"/>
  <c r="O3530" i="1"/>
  <c r="O3423" i="1"/>
  <c r="O2340" i="1"/>
  <c r="O2222" i="1"/>
  <c r="O3176" i="1"/>
  <c r="O3758" i="1"/>
  <c r="O1214" i="1"/>
  <c r="O3353" i="1"/>
  <c r="O1626" i="1"/>
  <c r="O414" i="1"/>
  <c r="O3379" i="1"/>
  <c r="O1513" i="1"/>
  <c r="O2055" i="1"/>
  <c r="O3762" i="1"/>
  <c r="O2615" i="1"/>
  <c r="O2496" i="1"/>
  <c r="O1609" i="1"/>
  <c r="O59" i="1"/>
  <c r="O1287" i="1"/>
  <c r="O1828" i="1"/>
  <c r="O3152" i="1"/>
  <c r="O3159" i="1"/>
  <c r="O3322" i="1"/>
  <c r="O3359" i="1"/>
  <c r="O3439" i="1"/>
  <c r="O3469" i="1"/>
  <c r="O3476" i="1"/>
  <c r="O3620" i="1"/>
  <c r="O3815" i="1"/>
  <c r="O19" i="1"/>
  <c r="O839" i="1"/>
  <c r="O1631" i="1"/>
  <c r="O2932" i="1"/>
  <c r="O2118" i="1"/>
  <c r="O395" i="1"/>
  <c r="O1884" i="1"/>
  <c r="O2937" i="1"/>
  <c r="O3184" i="1"/>
  <c r="O2122" i="1"/>
  <c r="O3024" i="1"/>
  <c r="O3420" i="1"/>
  <c r="O1208" i="1"/>
  <c r="O3673" i="1"/>
  <c r="O2285" i="1"/>
  <c r="O530" i="1"/>
  <c r="O2552" i="1"/>
  <c r="O2456" i="1"/>
  <c r="O3222" i="1"/>
  <c r="O3840" i="1"/>
  <c r="O2546" i="1"/>
  <c r="O320" i="1"/>
  <c r="O3616" i="1"/>
  <c r="O3701" i="1"/>
  <c r="O3723" i="1"/>
  <c r="O3250" i="1"/>
  <c r="O2462" i="1"/>
  <c r="O3239" i="1"/>
  <c r="O1654" i="1"/>
  <c r="O2121" i="1"/>
  <c r="O3522" i="1"/>
  <c r="O3719" i="1"/>
  <c r="O3729" i="1"/>
  <c r="O3384" i="1"/>
  <c r="O256" i="1"/>
  <c r="O2713" i="1"/>
  <c r="O3020" i="1"/>
  <c r="O3456" i="1"/>
  <c r="O2966" i="1"/>
  <c r="O2306" i="1"/>
  <c r="O2088" i="1"/>
  <c r="O1608" i="1"/>
  <c r="O1532" i="1"/>
  <c r="O1674" i="1"/>
  <c r="O22" i="1"/>
  <c r="O1655" i="1"/>
  <c r="O3503" i="1"/>
  <c r="O3660" i="1"/>
  <c r="O1829" i="1"/>
  <c r="O3457" i="1"/>
  <c r="O542" i="1"/>
  <c r="O300" i="1"/>
  <c r="O421" i="1"/>
  <c r="O1949" i="1"/>
  <c r="O394" i="1"/>
  <c r="O835" i="1"/>
  <c r="O3487" i="1"/>
  <c r="O2299" i="1"/>
  <c r="O3238" i="1"/>
  <c r="O1652" i="1"/>
  <c r="O3022" i="1"/>
  <c r="O662" i="1"/>
  <c r="O3242" i="1"/>
  <c r="O3512" i="1"/>
  <c r="O654" i="1"/>
  <c r="O15" i="1"/>
  <c r="O111" i="1"/>
  <c r="O1637" i="1"/>
  <c r="O3040" i="1"/>
  <c r="O3566" i="1"/>
  <c r="O3590" i="1"/>
  <c r="O3655" i="1"/>
  <c r="O122" i="1"/>
  <c r="O3571" i="1"/>
  <c r="O1269" i="1"/>
  <c r="O655" i="1"/>
  <c r="O305" i="1"/>
  <c r="O3263" i="1"/>
  <c r="O3558" i="1"/>
  <c r="O1291" i="1"/>
  <c r="O3752" i="1"/>
  <c r="O795" i="1"/>
  <c r="O422" i="1"/>
  <c r="O828" i="1"/>
  <c r="O1745" i="1"/>
  <c r="O3402" i="1"/>
  <c r="O95" i="1"/>
  <c r="O2533" i="1"/>
  <c r="O3153" i="1"/>
  <c r="O3547" i="1"/>
  <c r="O3236" i="1"/>
  <c r="O3650" i="1"/>
  <c r="O2830" i="1"/>
  <c r="O345" i="1"/>
  <c r="O2986" i="1"/>
  <c r="O3217" i="1"/>
  <c r="O33" i="1"/>
  <c r="O728" i="1"/>
  <c r="O2112" i="1"/>
  <c r="O1659" i="1"/>
  <c r="O1851" i="1"/>
  <c r="O2100" i="1"/>
  <c r="O3703" i="1"/>
  <c r="O2527" i="1"/>
  <c r="O3337" i="1"/>
  <c r="O1931" i="1"/>
  <c r="O3408" i="1"/>
  <c r="O2995" i="1"/>
  <c r="O3350" i="1"/>
  <c r="O3789" i="1"/>
  <c r="O3277" i="1"/>
  <c r="O2813" i="1"/>
  <c r="O1368" i="1"/>
  <c r="O3290" i="1"/>
  <c r="O3435" i="1"/>
  <c r="O751" i="1"/>
  <c r="O2541" i="1"/>
  <c r="O3375" i="1"/>
  <c r="O3777" i="1"/>
  <c r="O420" i="1"/>
  <c r="O37" i="1"/>
  <c r="O3689" i="1"/>
  <c r="O2810" i="1"/>
  <c r="O21" i="1"/>
  <c r="O25" i="1"/>
  <c r="O536" i="1"/>
  <c r="O3831" i="1"/>
  <c r="O389" i="1"/>
  <c r="O1605" i="1"/>
  <c r="O1830" i="1"/>
  <c r="O2973" i="1"/>
  <c r="O1840" i="1"/>
  <c r="O64" i="1"/>
  <c r="O2977" i="1"/>
  <c r="O3697" i="1"/>
  <c r="O2179" i="1"/>
  <c r="O2248" i="1"/>
  <c r="O3215" i="1"/>
  <c r="O3221" i="1"/>
  <c r="O2290" i="1"/>
  <c r="O2484" i="1"/>
  <c r="O2562" i="1"/>
  <c r="O3624" i="1"/>
  <c r="O3318" i="1"/>
  <c r="O1853" i="1"/>
  <c r="O3312" i="1"/>
  <c r="O3299" i="1"/>
  <c r="O1826" i="1"/>
  <c r="O2288" i="1"/>
  <c r="O3592" i="1"/>
  <c r="O2489" i="1"/>
  <c r="O3218" i="1"/>
  <c r="O3604" i="1"/>
  <c r="O13" i="1"/>
  <c r="O750" i="1"/>
  <c r="O3314" i="1"/>
  <c r="O3559" i="1"/>
  <c r="O1606" i="1"/>
  <c r="O802" i="1"/>
  <c r="O3580" i="1"/>
  <c r="O87" i="1"/>
  <c r="O3378" i="1"/>
  <c r="O3386" i="1"/>
  <c r="O1029" i="1"/>
  <c r="O2476" i="1"/>
  <c r="O3817" i="1"/>
  <c r="O3419" i="1"/>
  <c r="O36" i="1"/>
  <c r="O46" i="1"/>
  <c r="O49" i="1"/>
  <c r="O54" i="1"/>
  <c r="O55" i="1"/>
  <c r="O78" i="1"/>
  <c r="O89" i="1"/>
  <c r="O105" i="1"/>
  <c r="O106" i="1"/>
  <c r="O144" i="1"/>
  <c r="O297" i="1"/>
  <c r="O393" i="1"/>
  <c r="O528" i="1"/>
  <c r="O534" i="1"/>
  <c r="O785" i="1"/>
  <c r="O807" i="1"/>
  <c r="O811" i="1"/>
  <c r="O824" i="1"/>
  <c r="O850" i="1"/>
  <c r="O851" i="1"/>
  <c r="O856" i="1"/>
  <c r="O860" i="1"/>
  <c r="O1305" i="1"/>
  <c r="O1366" i="1"/>
  <c r="O1636" i="1"/>
  <c r="O1642" i="1"/>
  <c r="O1645" i="1"/>
  <c r="O1691" i="1"/>
  <c r="O1824" i="1"/>
  <c r="O1847" i="1"/>
  <c r="O1859" i="1"/>
  <c r="O2097" i="1"/>
  <c r="O2099" i="1"/>
  <c r="O2114" i="1"/>
  <c r="O2171" i="1"/>
  <c r="O2174" i="1"/>
  <c r="O2209" i="1"/>
  <c r="O2468" i="1"/>
  <c r="O2475" i="1"/>
  <c r="O2482" i="1"/>
  <c r="O2498" i="1"/>
  <c r="O2524" i="1"/>
  <c r="O2532" i="1"/>
  <c r="O2637" i="1"/>
  <c r="O2823" i="1"/>
  <c r="O2824" i="1"/>
  <c r="O2832" i="1"/>
  <c r="O2839" i="1"/>
  <c r="O2924" i="1"/>
  <c r="O2925" i="1"/>
  <c r="O2930" i="1"/>
  <c r="O2990" i="1"/>
  <c r="O2992" i="1"/>
  <c r="O3002" i="1"/>
  <c r="O3033" i="1"/>
  <c r="O3187" i="1"/>
  <c r="O3289" i="1"/>
  <c r="O3334" i="1"/>
  <c r="O3338" i="1"/>
  <c r="O3343" i="1"/>
  <c r="O3377" i="1"/>
  <c r="O3387" i="1"/>
  <c r="O3394" i="1"/>
  <c r="O3405" i="1"/>
  <c r="O3414" i="1"/>
  <c r="O3417" i="1"/>
  <c r="O3429" i="1"/>
  <c r="O3433" i="1"/>
  <c r="O3444" i="1"/>
  <c r="O3447" i="1"/>
  <c r="O3475" i="1"/>
  <c r="O3495" i="1"/>
  <c r="O3496" i="1"/>
  <c r="O3506" i="1"/>
  <c r="O3514" i="1"/>
  <c r="O3518" i="1"/>
  <c r="O3519" i="1"/>
  <c r="O3524" i="1"/>
  <c r="O3532" i="1"/>
  <c r="O3546" i="1"/>
  <c r="O3554" i="1"/>
  <c r="O3557" i="1"/>
  <c r="O3574" i="1"/>
  <c r="O3578" i="1"/>
  <c r="O3581" i="1"/>
  <c r="O3583" i="1"/>
  <c r="O3610" i="1"/>
  <c r="O3615" i="1"/>
  <c r="O3629" i="1"/>
  <c r="O3652" i="1"/>
  <c r="O3662" i="1"/>
  <c r="O3668" i="1"/>
  <c r="O3676" i="1"/>
  <c r="O3763" i="1"/>
  <c r="O3765" i="1"/>
  <c r="O3766" i="1"/>
  <c r="O3771" i="1"/>
  <c r="O3772" i="1"/>
  <c r="O3776" i="1"/>
  <c r="O3810" i="1"/>
  <c r="O3830" i="1"/>
  <c r="O1065" i="1"/>
  <c r="O3799" i="1"/>
  <c r="O3939" i="1"/>
  <c r="O1339" i="1"/>
  <c r="O982" i="1"/>
  <c r="O702" i="1"/>
  <c r="O1007" i="1"/>
  <c r="O1588" i="1"/>
  <c r="O710" i="1"/>
  <c r="O3975" i="1"/>
  <c r="O3146" i="1"/>
  <c r="O1008" i="1"/>
  <c r="O888" i="1"/>
  <c r="O691" i="1"/>
  <c r="O1873" i="1"/>
  <c r="O4108" i="1"/>
  <c r="O1344" i="1"/>
  <c r="O777" i="1"/>
  <c r="O4024" i="1"/>
  <c r="O1730" i="1"/>
  <c r="O3125" i="1"/>
  <c r="O880" i="1"/>
  <c r="O1799" i="1"/>
  <c r="O3908" i="1"/>
  <c r="O3064" i="1"/>
  <c r="O1309" i="1"/>
  <c r="O1777" i="1"/>
  <c r="O1706" i="1"/>
  <c r="O3190" i="1"/>
  <c r="O455" i="1"/>
  <c r="O2676" i="1"/>
  <c r="O1079" i="1"/>
  <c r="O2902" i="1"/>
  <c r="O1794" i="1"/>
  <c r="O2917" i="1"/>
  <c r="O4069" i="1"/>
  <c r="O169" i="1"/>
  <c r="O4041" i="1"/>
  <c r="O3073" i="1"/>
  <c r="O3795" i="1"/>
  <c r="O2957" i="1"/>
  <c r="O1767" i="1"/>
  <c r="O1914" i="1"/>
  <c r="O3197" i="1"/>
  <c r="O1001" i="1"/>
  <c r="O204" i="1"/>
  <c r="O3124" i="1"/>
  <c r="O692" i="1"/>
  <c r="O3118" i="1"/>
  <c r="O4000" i="1"/>
  <c r="O1772" i="1"/>
  <c r="O981" i="1"/>
  <c r="O219" i="1"/>
  <c r="O3204" i="1"/>
  <c r="O4058" i="1"/>
  <c r="O3878" i="1"/>
  <c r="O1919" i="1"/>
  <c r="O1819" i="1"/>
  <c r="O3201" i="1"/>
  <c r="O2757" i="1"/>
  <c r="O3143" i="1"/>
  <c r="O779" i="1"/>
  <c r="O3633" i="1"/>
  <c r="O1244" i="1"/>
  <c r="O207" i="1"/>
  <c r="O2678" i="1"/>
  <c r="O486" i="1"/>
  <c r="O2857" i="1"/>
  <c r="O1340" i="1"/>
  <c r="O1555" i="1"/>
  <c r="O1816" i="1"/>
  <c r="O3904" i="1"/>
  <c r="O1804" i="1"/>
  <c r="O2325" i="1"/>
  <c r="O1694" i="1"/>
  <c r="O3978" i="1"/>
  <c r="O1788" i="1"/>
  <c r="O1921" i="1"/>
  <c r="O1022" i="1"/>
  <c r="O4038" i="1"/>
  <c r="O972" i="1"/>
  <c r="O1905" i="1"/>
  <c r="O700" i="1"/>
  <c r="O3209" i="1"/>
  <c r="O2703" i="1"/>
  <c r="O963" i="1"/>
  <c r="O973" i="1"/>
  <c r="O1776" i="1"/>
  <c r="O1769" i="1"/>
  <c r="O1559" i="1"/>
  <c r="O214" i="1"/>
  <c r="O1010" i="1"/>
  <c r="O1690" i="1"/>
  <c r="O3937" i="1"/>
  <c r="O957" i="1"/>
  <c r="O1922" i="1"/>
  <c r="O1866" i="1"/>
  <c r="O1908" i="1"/>
  <c r="O1719" i="1"/>
  <c r="O1989" i="1"/>
  <c r="O3107" i="1"/>
  <c r="O964" i="1"/>
  <c r="O2870" i="1"/>
  <c r="O199" i="1"/>
  <c r="O2856" i="1"/>
  <c r="O867" i="1"/>
  <c r="O3846" i="1"/>
  <c r="O1810" i="1"/>
  <c r="O772" i="1"/>
  <c r="O1573" i="1"/>
  <c r="O2408" i="1"/>
  <c r="O1109" i="1"/>
  <c r="O889" i="1"/>
  <c r="O879" i="1"/>
  <c r="O895" i="1"/>
  <c r="O1318" i="1"/>
  <c r="O237" i="1"/>
  <c r="O886" i="1"/>
  <c r="O180" i="1"/>
  <c r="O899" i="1"/>
  <c r="O955" i="1"/>
  <c r="O1786" i="1"/>
  <c r="O1782" i="1"/>
  <c r="O1307" i="1"/>
  <c r="O1140" i="1"/>
  <c r="O674" i="1"/>
  <c r="O1912" i="1"/>
  <c r="O445" i="1"/>
  <c r="O897" i="1"/>
  <c r="O2323" i="1"/>
  <c r="O3104" i="1"/>
  <c r="O2600" i="1"/>
  <c r="O962" i="1"/>
  <c r="O1797" i="1"/>
  <c r="O1072" i="1"/>
  <c r="O954" i="1"/>
  <c r="O933" i="1"/>
  <c r="O2875" i="1"/>
  <c r="O2891" i="1"/>
  <c r="O3989" i="1"/>
  <c r="O4003" i="1"/>
  <c r="O4054" i="1"/>
  <c r="O4046" i="1"/>
  <c r="O3913" i="1"/>
  <c r="O902" i="1"/>
  <c r="O4037" i="1"/>
  <c r="O557" i="1"/>
  <c r="O2913" i="1"/>
  <c r="O4096" i="1"/>
  <c r="O3637" i="1"/>
  <c r="O1807" i="1"/>
  <c r="O3916" i="1"/>
  <c r="O1781" i="1"/>
  <c r="O768" i="1"/>
  <c r="O186" i="1"/>
  <c r="O3945" i="1"/>
  <c r="O1115" i="1"/>
  <c r="O696" i="1"/>
  <c r="O3635" i="1"/>
  <c r="O1806" i="1"/>
  <c r="O3997" i="1"/>
  <c r="O3985" i="1"/>
  <c r="O975" i="1"/>
  <c r="O1016" i="1"/>
  <c r="O2704" i="1"/>
  <c r="O4071" i="1"/>
  <c r="O3853" i="1"/>
  <c r="O601" i="1"/>
  <c r="O1552" i="1"/>
  <c r="O714" i="1"/>
  <c r="O1728" i="1"/>
  <c r="O980" i="1"/>
  <c r="O2884" i="1"/>
  <c r="O2645" i="1"/>
  <c r="O1693" i="1"/>
  <c r="O183" i="1"/>
  <c r="O2674" i="1"/>
  <c r="O482" i="1"/>
  <c r="O3900" i="1"/>
  <c r="O2887" i="1"/>
  <c r="O3893" i="1"/>
  <c r="O3960" i="1"/>
  <c r="O3987" i="1"/>
  <c r="O1314" i="1"/>
  <c r="O2863" i="1"/>
  <c r="O3976" i="1"/>
  <c r="O1434" i="1"/>
  <c r="O2847" i="1"/>
  <c r="O1689" i="1"/>
  <c r="O4042" i="1"/>
  <c r="O1316" i="1"/>
  <c r="O924" i="1"/>
  <c r="O3639" i="1"/>
  <c r="O1493" i="1"/>
  <c r="O705" i="1"/>
  <c r="O1805" i="1"/>
  <c r="O882" i="1"/>
  <c r="O1017" i="1"/>
  <c r="O2147" i="1"/>
  <c r="O937" i="1"/>
  <c r="O3809" i="1"/>
  <c r="O206" i="1"/>
  <c r="O3106" i="1"/>
  <c r="O1005" i="1"/>
  <c r="O986" i="1"/>
  <c r="O1080" i="1"/>
  <c r="O1231" i="1"/>
  <c r="O673" i="1"/>
  <c r="O2744" i="1"/>
  <c r="O1594" i="1"/>
  <c r="O1549" i="1"/>
  <c r="O2129" i="1"/>
  <c r="O4077" i="1"/>
  <c r="O4112" i="1"/>
  <c r="O2364" i="1"/>
  <c r="O965" i="1"/>
  <c r="O3736" i="1"/>
  <c r="O2139" i="1"/>
  <c r="O2684" i="1"/>
  <c r="O2159" i="1"/>
  <c r="O4030" i="1"/>
  <c r="O953" i="1"/>
  <c r="O2749" i="1"/>
  <c r="O688" i="1"/>
  <c r="O148" i="1"/>
  <c r="O2675" i="1"/>
  <c r="O4104" i="1"/>
  <c r="O548" i="1"/>
  <c r="O2920" i="1"/>
  <c r="O3890" i="1"/>
  <c r="O468" i="1"/>
  <c r="O3867" i="1"/>
  <c r="O1440" i="1"/>
  <c r="O2922" i="1"/>
  <c r="O4076" i="1"/>
  <c r="O2748" i="1"/>
  <c r="O3113" i="1"/>
  <c r="O704" i="1"/>
  <c r="O2699" i="1"/>
  <c r="O2000" i="1"/>
  <c r="O203" i="1"/>
  <c r="O1702" i="1"/>
  <c r="O1070" i="1"/>
  <c r="O1308" i="1"/>
  <c r="O683" i="1"/>
  <c r="O1783" i="1"/>
  <c r="O4035" i="1"/>
  <c r="O680" i="1"/>
  <c r="O2780" i="1"/>
  <c r="O518" i="1"/>
  <c r="O1692" i="1"/>
  <c r="O2409" i="1"/>
  <c r="O213" i="1"/>
  <c r="O996" i="1"/>
  <c r="O1503" i="1"/>
  <c r="O3111" i="1"/>
  <c r="O242" i="1"/>
  <c r="O3205" i="1"/>
  <c r="O877" i="1"/>
  <c r="O3961" i="1"/>
  <c r="O3957" i="1"/>
  <c r="O4012" i="1"/>
  <c r="O3969" i="1"/>
  <c r="O870" i="1"/>
  <c r="O1785" i="1"/>
  <c r="O3053" i="1"/>
  <c r="O2598" i="1"/>
  <c r="O3091" i="1"/>
  <c r="O2882" i="1"/>
  <c r="O154" i="1"/>
  <c r="O596" i="1"/>
  <c r="O1578" i="1"/>
  <c r="O522" i="1"/>
  <c r="O1020" i="1"/>
  <c r="O3095" i="1"/>
  <c r="O2407" i="1"/>
  <c r="O3136" i="1"/>
  <c r="O1333" i="1"/>
  <c r="O172" i="1"/>
  <c r="O913" i="1"/>
  <c r="O4059" i="1"/>
  <c r="O711" i="1"/>
  <c r="O1798" i="1"/>
  <c r="O4055" i="1"/>
  <c r="O3844" i="1"/>
  <c r="O488" i="1"/>
  <c r="O2747" i="1"/>
  <c r="O2919" i="1"/>
  <c r="O1686" i="1"/>
  <c r="O4085" i="1"/>
  <c r="O675" i="1"/>
  <c r="O470" i="1"/>
  <c r="O3895" i="1"/>
  <c r="O672" i="1"/>
  <c r="O3739" i="1"/>
  <c r="O4106" i="1"/>
  <c r="O616" i="1"/>
  <c r="O1773" i="1"/>
  <c r="O3845" i="1"/>
  <c r="O1569" i="1"/>
  <c r="O1739" i="1"/>
  <c r="O1986" i="1"/>
  <c r="O3974" i="1"/>
  <c r="O184" i="1"/>
  <c r="O925" i="1"/>
  <c r="O2657" i="1"/>
  <c r="O3137" i="1"/>
  <c r="O2898" i="1"/>
  <c r="O2326" i="1"/>
  <c r="O1168" i="1"/>
  <c r="O1597" i="1"/>
  <c r="O1802" i="1"/>
  <c r="O2944" i="1"/>
  <c r="O1427" i="1"/>
  <c r="O1787" i="1"/>
  <c r="O1699" i="1"/>
  <c r="O2869" i="1"/>
  <c r="O885" i="1"/>
  <c r="O3741" i="1"/>
  <c r="O1882" i="1"/>
  <c r="O182" i="1"/>
  <c r="O3634" i="1"/>
  <c r="O3984" i="1"/>
  <c r="O3993" i="1"/>
  <c r="O3109" i="1"/>
  <c r="O1338" i="1"/>
  <c r="O2859" i="1"/>
  <c r="O3805" i="1"/>
  <c r="O1766" i="1"/>
  <c r="O3065" i="1"/>
  <c r="O483" i="1"/>
  <c r="O4066" i="1"/>
  <c r="O1169" i="1"/>
  <c r="O2885" i="1"/>
  <c r="O2755" i="1"/>
  <c r="O2659" i="1"/>
  <c r="O668" i="1"/>
  <c r="O2517" i="1"/>
  <c r="O1097" i="1"/>
  <c r="O869" i="1"/>
  <c r="O1418" i="1"/>
  <c r="O863" i="1"/>
  <c r="O3740" i="1"/>
  <c r="O3982" i="1"/>
  <c r="O1099" i="1"/>
  <c r="O3742" i="1"/>
  <c r="O970" i="1"/>
  <c r="O1241" i="1"/>
  <c r="O2907" i="1"/>
  <c r="O3862" i="1"/>
  <c r="O4050" i="1"/>
  <c r="O222" i="1"/>
  <c r="O475" i="1"/>
  <c r="O4057" i="1"/>
  <c r="O3899" i="1"/>
  <c r="O2679" i="1"/>
  <c r="O629" i="1"/>
  <c r="O943" i="1"/>
  <c r="O3099" i="1"/>
  <c r="O1992" i="1"/>
  <c r="O2405" i="1"/>
  <c r="O3892" i="1"/>
  <c r="O992" i="1"/>
  <c r="O2958" i="1"/>
  <c r="O4022" i="1"/>
  <c r="O3998" i="1"/>
  <c r="O4001" i="1"/>
  <c r="O4072" i="1"/>
  <c r="O3646" i="1"/>
  <c r="O3850" i="1"/>
  <c r="O3856" i="1"/>
  <c r="O208" i="1"/>
  <c r="O3849" i="1"/>
  <c r="O1006" i="1"/>
  <c r="O190" i="1"/>
  <c r="O4032" i="1"/>
  <c r="O3093" i="1"/>
  <c r="O3951" i="1"/>
  <c r="O3935" i="1"/>
  <c r="O4083" i="1"/>
  <c r="O3133" i="1"/>
  <c r="O1774" i="1"/>
  <c r="O165" i="1"/>
  <c r="O1313" i="1"/>
  <c r="O1784" i="1"/>
  <c r="O682" i="1"/>
  <c r="O3734" i="1"/>
  <c r="O701" i="1"/>
  <c r="O1789" i="1"/>
  <c r="O1321" i="1"/>
  <c r="O3909" i="1"/>
  <c r="O3926" i="1"/>
  <c r="O3102" i="1"/>
  <c r="O210" i="1"/>
  <c r="O1322" i="1"/>
  <c r="O3078" i="1"/>
  <c r="O2872" i="1"/>
  <c r="O3872" i="1"/>
  <c r="O717" i="1"/>
  <c r="O983" i="1"/>
  <c r="O678" i="1"/>
  <c r="O2422" i="1"/>
  <c r="O969" i="1"/>
  <c r="O2361" i="1"/>
  <c r="O935" i="1"/>
  <c r="O1135" i="1"/>
  <c r="O2770" i="1"/>
  <c r="O2776" i="1"/>
  <c r="O3967" i="1"/>
  <c r="O1091" i="1"/>
  <c r="O1911" i="1"/>
  <c r="O3071" i="1"/>
  <c r="O1246" i="1"/>
  <c r="O1096" i="1"/>
  <c r="O2914" i="1"/>
  <c r="O130" i="1"/>
  <c r="O4018" i="1"/>
  <c r="O516" i="1"/>
  <c r="O3101" i="1"/>
  <c r="O1803" i="1"/>
  <c r="O434" i="1"/>
  <c r="O1571" i="1"/>
  <c r="O1800" i="1"/>
  <c r="O1779" i="1"/>
  <c r="O1553" i="1"/>
  <c r="O140" i="1"/>
  <c r="O3737" i="1"/>
  <c r="O947" i="1"/>
  <c r="O1814" i="1"/>
  <c r="O990" i="1"/>
  <c r="O1012" i="1"/>
  <c r="O3882" i="1"/>
  <c r="O3930" i="1"/>
  <c r="O225" i="1"/>
  <c r="O1579" i="1"/>
  <c r="O2140" i="1"/>
  <c r="O989" i="1"/>
  <c r="O4093" i="1"/>
  <c r="O3869" i="1"/>
  <c r="O1094" i="1"/>
  <c r="O2002" i="1"/>
  <c r="O636" i="1"/>
  <c r="O693" i="1"/>
  <c r="O3191" i="1"/>
  <c r="O3940" i="1"/>
  <c r="O2597" i="1"/>
  <c r="O4040" i="1"/>
  <c r="O3925" i="1"/>
  <c r="O951" i="1"/>
  <c r="O3103" i="1"/>
  <c r="O3068" i="1"/>
  <c r="O220" i="1"/>
  <c r="O474" i="1"/>
  <c r="O872" i="1"/>
  <c r="O2131" i="1"/>
  <c r="O1183" i="1"/>
  <c r="O3195" i="1"/>
  <c r="O1697" i="1"/>
  <c r="O2760" i="1"/>
  <c r="O1236" i="1"/>
  <c r="O3086" i="1"/>
  <c r="O3907" i="1"/>
  <c r="O2655" i="1"/>
  <c r="O1310" i="1"/>
  <c r="O2754" i="1"/>
  <c r="O3199" i="1"/>
  <c r="O2658" i="1"/>
  <c r="O4039" i="1"/>
  <c r="O4098" i="1"/>
  <c r="O1311" i="1"/>
  <c r="O2673" i="1"/>
  <c r="O961" i="1"/>
  <c r="O3066" i="1"/>
  <c r="O3733" i="1"/>
  <c r="O2145" i="1"/>
  <c r="O1796" i="1"/>
  <c r="O1809" i="1"/>
  <c r="O1737" i="1"/>
  <c r="O3936" i="1"/>
  <c r="O927" i="1"/>
  <c r="O2378" i="1"/>
  <c r="O931" i="1"/>
  <c r="O1811" i="1"/>
  <c r="O2879" i="1"/>
  <c r="O1581" i="1"/>
  <c r="O4090" i="1"/>
  <c r="O145" i="1"/>
  <c r="O1337" i="1"/>
  <c r="O2692" i="1"/>
  <c r="O3980" i="1"/>
  <c r="O3898" i="1"/>
  <c r="O2583" i="1"/>
  <c r="O3970" i="1"/>
  <c r="O2707" i="1"/>
  <c r="O2368" i="1"/>
  <c r="O1458" i="1"/>
  <c r="O1713" i="1"/>
  <c r="O2647" i="1"/>
  <c r="O2761" i="1"/>
  <c r="O3148" i="1"/>
  <c r="O200" i="1"/>
  <c r="O2758" i="1"/>
  <c r="O2126" i="1"/>
  <c r="O2772" i="1"/>
  <c r="O1872" i="1"/>
  <c r="O719" i="1"/>
  <c r="O1727" i="1"/>
  <c r="O1153" i="1"/>
  <c r="O4005" i="1"/>
  <c r="O670" i="1"/>
  <c r="O896" i="1"/>
  <c r="O2125" i="1"/>
  <c r="O3732" i="1"/>
  <c r="O3747" i="1"/>
  <c r="O3915" i="1"/>
  <c r="O3927" i="1"/>
  <c r="O4105" i="1"/>
  <c r="O1437" i="1"/>
  <c r="O1327" i="1"/>
  <c r="O2519" i="1"/>
  <c r="O3988" i="1"/>
  <c r="O1709" i="1"/>
  <c r="O946" i="1"/>
  <c r="O137" i="1"/>
  <c r="O2137" i="1"/>
  <c r="O502" i="1"/>
  <c r="O435" i="1"/>
  <c r="O892" i="1"/>
  <c r="O2908" i="1"/>
  <c r="O441" i="1"/>
  <c r="O1695" i="1"/>
  <c r="O3730" i="1"/>
  <c r="O1585" i="1"/>
  <c r="O1083" i="1"/>
  <c r="O2894" i="1"/>
  <c r="O590" i="1"/>
  <c r="O1916" i="1"/>
  <c r="O1067" i="1"/>
  <c r="O945" i="1"/>
  <c r="O1497" i="1"/>
  <c r="O4079" i="1"/>
  <c r="O1326" i="1"/>
  <c r="O1149" i="1"/>
  <c r="O3843" i="1"/>
  <c r="O3910" i="1"/>
  <c r="O4020" i="1"/>
  <c r="O3077" i="1"/>
  <c r="O1551" i="1"/>
  <c r="O1046" i="1"/>
  <c r="O3803" i="1"/>
  <c r="O2921" i="1"/>
  <c r="O2648" i="1"/>
  <c r="O1430" i="1"/>
  <c r="O1494" i="1"/>
  <c r="O1120" i="1"/>
  <c r="O4048" i="1"/>
  <c r="O461" i="1"/>
  <c r="O3924" i="1"/>
  <c r="O1864" i="1"/>
  <c r="O1433" i="1"/>
  <c r="O2954" i="1"/>
  <c r="O2327" i="1"/>
  <c r="O2778" i="1"/>
  <c r="O1716" i="1"/>
  <c r="O2918" i="1"/>
  <c r="O1092" i="1"/>
  <c r="O1997" i="1"/>
  <c r="O1002" i="1"/>
  <c r="O4013" i="1"/>
  <c r="O2677" i="1"/>
  <c r="O667" i="1"/>
  <c r="O149" i="1"/>
  <c r="O1081" i="1"/>
  <c r="O1718" i="1"/>
  <c r="O687" i="1"/>
  <c r="O3971" i="1"/>
  <c r="O1603" i="1"/>
  <c r="O449" i="1"/>
  <c r="O998" i="1"/>
  <c r="O3731" i="1"/>
  <c r="O1101" i="1"/>
  <c r="O891" i="1"/>
  <c r="O1411" i="1"/>
  <c r="O4029" i="1"/>
  <c r="O1227" i="1"/>
  <c r="O1422" i="1"/>
  <c r="O3851" i="1"/>
  <c r="O1993" i="1"/>
  <c r="O4107" i="1"/>
  <c r="O2602" i="1"/>
  <c r="O4034" i="1"/>
  <c r="O427" i="1"/>
  <c r="O1436" i="1"/>
  <c r="O1778" i="1"/>
  <c r="O2862" i="1"/>
  <c r="O1342" i="1"/>
  <c r="O916" i="1"/>
  <c r="O1442" i="1"/>
  <c r="O2160" i="1"/>
  <c r="O1822" i="1"/>
  <c r="O934" i="1"/>
  <c r="O3640" i="1"/>
  <c r="O695" i="1"/>
  <c r="O1157" i="1"/>
  <c r="O1725" i="1"/>
  <c r="O178" i="1"/>
  <c r="O1139" i="1"/>
  <c r="O2672" i="1"/>
  <c r="O3986" i="1"/>
  <c r="O1077" i="1"/>
  <c r="O3966" i="1"/>
  <c r="O988" i="1"/>
  <c r="O1775" i="1"/>
  <c r="O484" i="1"/>
  <c r="O2706" i="1"/>
  <c r="O936" i="1"/>
  <c r="O3649" i="1"/>
  <c r="O4010" i="1"/>
  <c r="O1177" i="1"/>
  <c r="O1009" i="1"/>
  <c r="O918" i="1"/>
  <c r="O1320" i="1"/>
  <c r="O2144" i="1"/>
  <c r="O1155" i="1"/>
  <c r="O625" i="1"/>
  <c r="O1171" i="1"/>
  <c r="O2599" i="1"/>
  <c r="O958" i="1"/>
  <c r="O2698" i="1"/>
  <c r="O431" i="1"/>
  <c r="O1722" i="1"/>
  <c r="O706" i="1"/>
  <c r="O131" i="1"/>
  <c r="O188" i="1"/>
  <c r="O3642" i="1"/>
  <c r="O2846" i="1"/>
  <c r="O2141" i="1"/>
  <c r="O2876" i="1"/>
  <c r="O874" i="1"/>
  <c r="O3994" i="1"/>
  <c r="O3141" i="1"/>
  <c r="O3902" i="1"/>
  <c r="O3922" i="1"/>
  <c r="O1182" i="1"/>
  <c r="O1105" i="1"/>
  <c r="O2746" i="1"/>
  <c r="O3859" i="1"/>
  <c r="O160" i="1"/>
  <c r="O3092" i="1"/>
  <c r="O1983" i="1"/>
  <c r="O1577" i="1"/>
  <c r="O718" i="1"/>
  <c r="O554" i="1"/>
  <c r="O1098" i="1"/>
  <c r="O921" i="1"/>
  <c r="O194" i="1"/>
  <c r="O437" i="1"/>
  <c r="O447" i="1"/>
  <c r="O1138" i="1"/>
  <c r="O1416" i="1"/>
  <c r="O1575" i="1"/>
  <c r="O2133" i="1"/>
  <c r="O2888" i="1"/>
  <c r="O2906" i="1"/>
  <c r="O3863" i="1"/>
  <c r="O3883" i="1"/>
  <c r="O3897" i="1"/>
  <c r="O4027" i="1"/>
  <c r="O3879" i="1"/>
  <c r="O1792" i="1"/>
  <c r="O1107" i="1"/>
  <c r="O1870" i="1"/>
  <c r="O2858" i="1"/>
  <c r="O1711" i="1"/>
  <c r="O3648" i="1"/>
  <c r="O4091" i="1"/>
  <c r="O3114" i="1"/>
  <c r="O764" i="1"/>
  <c r="O4088" i="1"/>
  <c r="O2873" i="1"/>
  <c r="O1561" i="1"/>
  <c r="O2897" i="1"/>
  <c r="O501" i="1"/>
  <c r="O2899" i="1"/>
  <c r="O1415" i="1"/>
  <c r="O671" i="1"/>
  <c r="O866" i="1"/>
  <c r="O1078" i="1"/>
  <c r="O1431" i="1"/>
  <c r="O593" i="1"/>
  <c r="O1228" i="1"/>
  <c r="O2385" i="1"/>
  <c r="O1985" i="1"/>
  <c r="O2949" i="1"/>
  <c r="O3636" i="1"/>
  <c r="O3115" i="1"/>
  <c r="O994" i="1"/>
  <c r="O1701" i="1"/>
  <c r="O2900" i="1"/>
  <c r="O1185" i="1"/>
  <c r="O3992" i="1"/>
  <c r="O893" i="1"/>
  <c r="O3128" i="1"/>
  <c r="O1570" i="1"/>
  <c r="O3108" i="1"/>
  <c r="O3983" i="1"/>
  <c r="O171" i="1"/>
  <c r="O3193" i="1"/>
  <c r="O3801" i="1"/>
  <c r="O3802" i="1"/>
  <c r="O1186" i="1"/>
  <c r="O1545" i="1"/>
  <c r="O1560" i="1"/>
  <c r="O3098" i="1"/>
  <c r="O606" i="1"/>
  <c r="O2852" i="1"/>
  <c r="O4011" i="1"/>
  <c r="O2590" i="1"/>
  <c r="O1229" i="1"/>
  <c r="O1163" i="1"/>
  <c r="O681" i="1"/>
  <c r="O3852" i="1"/>
  <c r="O1563" i="1"/>
  <c r="O3132" i="1"/>
  <c r="O1770" i="1"/>
  <c r="O3100" i="1"/>
  <c r="O1793" i="1"/>
  <c r="O1330" i="1"/>
  <c r="O690" i="1"/>
  <c r="O770" i="1"/>
  <c r="O3896" i="1"/>
  <c r="O3871" i="1"/>
  <c r="O1088" i="1"/>
  <c r="O3207" i="1"/>
  <c r="O187" i="1"/>
  <c r="O1069" i="1"/>
  <c r="O3949" i="1"/>
  <c r="O591" i="1"/>
  <c r="O3072" i="1"/>
  <c r="O517" i="1"/>
  <c r="O595" i="1"/>
  <c r="O775" i="1"/>
  <c r="O1812" i="1"/>
  <c r="O3139" i="1"/>
  <c r="O503" i="1"/>
  <c r="O1341" i="1"/>
  <c r="O451" i="1"/>
  <c r="O2374" i="1"/>
  <c r="O3791" i="1"/>
  <c r="O173" i="1"/>
  <c r="O894" i="1"/>
  <c r="O912" i="1"/>
  <c r="O3948" i="1"/>
  <c r="O3964" i="1"/>
  <c r="O510" i="1"/>
  <c r="O906" i="1"/>
  <c r="O4092" i="1"/>
  <c r="O1987" i="1"/>
  <c r="O2324" i="1"/>
  <c r="O143" i="1"/>
  <c r="O4113" i="1"/>
  <c r="O1021" i="1"/>
  <c r="O3912" i="1"/>
  <c r="O2416" i="1"/>
  <c r="O663" i="1"/>
  <c r="O908" i="1"/>
  <c r="O1243" i="1"/>
  <c r="O3061" i="1"/>
  <c r="O514" i="1"/>
  <c r="O620" i="1"/>
  <c r="O1441" i="1"/>
  <c r="O2345" i="1"/>
  <c r="O2777" i="1"/>
  <c r="O3117" i="1"/>
  <c r="O883" i="1"/>
  <c r="O1808" i="1"/>
  <c r="O1111" i="1"/>
  <c r="O1178" i="1"/>
  <c r="O1459" i="1"/>
  <c r="O476" i="1"/>
  <c r="O4062" i="1"/>
  <c r="O1019" i="1"/>
  <c r="O901" i="1"/>
  <c r="O1238" i="1"/>
  <c r="O235" i="1"/>
  <c r="O2910" i="1"/>
  <c r="O2893" i="1"/>
  <c r="O1423" i="1"/>
  <c r="O2661" i="1"/>
  <c r="O552" i="1"/>
  <c r="O1771" i="1"/>
  <c r="O1068" i="1"/>
  <c r="O3848" i="1"/>
  <c r="O1903" i="1"/>
  <c r="O703" i="1"/>
  <c r="O158" i="1"/>
  <c r="O782" i="1"/>
  <c r="O928" i="1"/>
  <c r="O1018" i="1"/>
  <c r="O3873" i="1"/>
  <c r="O4097" i="1"/>
  <c r="O2158" i="1"/>
  <c r="O1048" i="1"/>
  <c r="O608" i="1"/>
  <c r="O1082" i="1"/>
  <c r="O978" i="1"/>
  <c r="O2503" i="1"/>
  <c r="O4060" i="1"/>
  <c r="O559" i="1"/>
  <c r="O1103" i="1"/>
  <c r="O1568" i="1"/>
  <c r="O2384" i="1"/>
  <c r="O2951" i="1"/>
  <c r="O3069" i="1"/>
  <c r="O3857" i="1"/>
  <c r="O4061" i="1"/>
  <c r="O948" i="1"/>
  <c r="O1576" i="1"/>
  <c r="O4064" i="1"/>
  <c r="O3087" i="1"/>
  <c r="O898" i="1"/>
  <c r="O2589" i="1"/>
  <c r="O1328" i="1"/>
  <c r="O1121" i="1"/>
  <c r="O433" i="1"/>
  <c r="O1491" i="1"/>
  <c r="O4095" i="1"/>
  <c r="O3748" i="1"/>
  <c r="O132" i="1"/>
  <c r="O997" i="1"/>
  <c r="O1331" i="1"/>
  <c r="O944" i="1"/>
  <c r="O1599" i="1"/>
  <c r="O2157" i="1"/>
  <c r="O466" i="1"/>
  <c r="O3931" i="1"/>
  <c r="O452" i="1"/>
  <c r="O864" i="1"/>
  <c r="O1488" i="1"/>
  <c r="O2571" i="1"/>
  <c r="O479" i="1"/>
  <c r="O1003" i="1"/>
  <c r="O926" i="1"/>
  <c r="O4049" i="1"/>
  <c r="O2953" i="1"/>
  <c r="O3644" i="1"/>
  <c r="O3990" i="1"/>
  <c r="O2781" i="1"/>
  <c r="O2134" i="1"/>
  <c r="O3847" i="1"/>
  <c r="O1484" i="1"/>
  <c r="O2880" i="1"/>
  <c r="O1821" i="1"/>
  <c r="O976" i="1"/>
  <c r="O2646" i="1"/>
  <c r="O4109" i="1"/>
  <c r="O868" i="1"/>
  <c r="O1818" i="1"/>
  <c r="O424" i="1"/>
  <c r="O221" i="1"/>
  <c r="O603" i="1"/>
  <c r="O2150" i="1"/>
  <c r="O2768" i="1"/>
  <c r="O3744" i="1"/>
  <c r="O3860" i="1"/>
  <c r="O4084" i="1"/>
  <c r="O1780" i="1"/>
  <c r="O4110" i="1"/>
  <c r="O960" i="1"/>
  <c r="O979" i="1"/>
  <c r="O949" i="1"/>
  <c r="O1501" i="1"/>
  <c r="O2854" i="1"/>
  <c r="O2653" i="1"/>
  <c r="O133" i="1"/>
  <c r="O2959" i="1"/>
  <c r="O2411" i="1"/>
  <c r="O4004" i="1"/>
  <c r="O3981" i="1"/>
  <c r="O2383" i="1"/>
  <c r="O3921" i="1"/>
  <c r="O506" i="1"/>
  <c r="O2516" i="1"/>
  <c r="O2861" i="1"/>
  <c r="O3889" i="1"/>
  <c r="O1801" i="1"/>
  <c r="O2136" i="1"/>
  <c r="O2593" i="1"/>
  <c r="O1910" i="1"/>
  <c r="O959" i="1"/>
  <c r="O2146" i="1"/>
  <c r="O778" i="1"/>
  <c r="O1593" i="1"/>
  <c r="O1130" i="1"/>
  <c r="O1715" i="1"/>
  <c r="O3797" i="1"/>
  <c r="O1407" i="1"/>
  <c r="O3144" i="1"/>
  <c r="O1170" i="1"/>
  <c r="O999" i="1"/>
  <c r="O1106" i="1"/>
  <c r="O1917" i="1"/>
  <c r="O2135" i="1"/>
  <c r="O2866" i="1"/>
  <c r="O1045" i="1"/>
  <c r="O1160" i="1"/>
  <c r="O2349" i="1"/>
  <c r="O3962" i="1"/>
  <c r="O4036" i="1"/>
  <c r="O3891" i="1"/>
  <c r="O679" i="1"/>
  <c r="O3800" i="1"/>
  <c r="O582" i="1"/>
  <c r="O942" i="1"/>
  <c r="O3979" i="1"/>
  <c r="O2649" i="1"/>
  <c r="O2431" i="1"/>
  <c r="O938" i="1"/>
  <c r="O4065" i="1"/>
  <c r="O2127" i="1"/>
  <c r="O1566" i="1"/>
  <c r="O1051" i="1"/>
  <c r="O604" i="1"/>
  <c r="O1790" i="1"/>
  <c r="O634" i="1"/>
  <c r="O507" i="1"/>
  <c r="O1334" i="1"/>
  <c r="O520" i="1"/>
  <c r="O952" i="1"/>
  <c r="O2369" i="1"/>
  <c r="O1076" i="1"/>
  <c r="O1795" i="1"/>
  <c r="O4007" i="1"/>
  <c r="O429" i="1"/>
  <c r="O1915" i="1"/>
  <c r="O971" i="1"/>
  <c r="O1324" i="1"/>
  <c r="O881" i="1"/>
  <c r="O1000" i="1"/>
  <c r="O4015" i="1"/>
  <c r="O722" i="1"/>
  <c r="O876" i="1"/>
  <c r="O2390" i="1"/>
  <c r="O3203" i="1"/>
  <c r="O3901" i="1"/>
  <c r="O4026" i="1"/>
  <c r="O2426" i="1"/>
  <c r="O1420" i="1"/>
  <c r="O2387" i="1"/>
  <c r="O547" i="1"/>
  <c r="O1904" i="1"/>
  <c r="O3866" i="1"/>
  <c r="O968" i="1"/>
  <c r="O3094" i="1"/>
  <c r="O505" i="1"/>
  <c r="O940" i="1"/>
  <c r="O2686" i="1"/>
  <c r="O1329" i="1"/>
  <c r="O1317" i="1"/>
  <c r="O2766" i="1"/>
  <c r="O1444" i="1"/>
  <c r="O201" i="1"/>
  <c r="O4101" i="1"/>
  <c r="O2751" i="1"/>
  <c r="O966" i="1"/>
  <c r="O425" i="1"/>
  <c r="O698" i="1"/>
  <c r="O987" i="1"/>
  <c r="O1874" i="1"/>
  <c r="O2750" i="1"/>
  <c r="O4075" i="1"/>
  <c r="O2511" i="1"/>
  <c r="O1095" i="1"/>
  <c r="O2892" i="1"/>
  <c r="O4019" i="1"/>
  <c r="O624" i="1"/>
  <c r="O1920" i="1"/>
  <c r="O473" i="1"/>
  <c r="O1705" i="1"/>
  <c r="O3194" i="1"/>
  <c r="O571" i="1"/>
  <c r="O587" i="1"/>
  <c r="O623" i="1"/>
  <c r="O887" i="1"/>
  <c r="O1056" i="1"/>
  <c r="O1063" i="1"/>
  <c r="O1991" i="1"/>
  <c r="O2567" i="1"/>
  <c r="O2643" i="1"/>
  <c r="O2843" i="1"/>
  <c r="O2851" i="1"/>
  <c r="O2946" i="1"/>
  <c r="O3749" i="1"/>
  <c r="O3796" i="1"/>
  <c r="O3929" i="1"/>
  <c r="O4070" i="1"/>
  <c r="O2601" i="1"/>
  <c r="O708" i="1"/>
  <c r="O611" i="1"/>
  <c r="O3973" i="1"/>
  <c r="O3142" i="1"/>
  <c r="O664" i="1"/>
  <c r="O153" i="1"/>
  <c r="O560" i="1"/>
  <c r="O1232" i="1"/>
  <c r="O3943" i="1"/>
  <c r="O2868" i="1"/>
  <c r="O2654" i="1"/>
  <c r="O2871" i="1"/>
  <c r="O2650" i="1"/>
  <c r="O1721" i="1"/>
  <c r="O707" i="1"/>
  <c r="O2682" i="1"/>
  <c r="O229" i="1"/>
  <c r="O915" i="1"/>
  <c r="O1457" i="1"/>
  <c r="O686" i="1"/>
  <c r="O776" i="1"/>
  <c r="O2162" i="1"/>
  <c r="O2769" i="1"/>
  <c r="O2572" i="1"/>
  <c r="O3081" i="1"/>
  <c r="O1582" i="1"/>
  <c r="O956" i="1"/>
  <c r="O2415" i="1"/>
  <c r="O3903" i="1"/>
  <c r="O4023" i="1"/>
  <c r="O4021" i="1"/>
  <c r="O457" i="1"/>
  <c r="O1086" i="1"/>
  <c r="O1332" i="1"/>
  <c r="O875" i="1"/>
  <c r="O2152" i="1"/>
  <c r="O511" i="1"/>
  <c r="O572" i="1"/>
  <c r="O884" i="1"/>
  <c r="O1235" i="1"/>
  <c r="O2156" i="1"/>
  <c r="O2386" i="1"/>
  <c r="O2695" i="1"/>
  <c r="O2903" i="1"/>
  <c r="O3131" i="1"/>
  <c r="O967" i="1"/>
  <c r="O716" i="1"/>
  <c r="O453" i="1"/>
  <c r="O2905" i="1"/>
  <c r="O1439" i="1"/>
  <c r="O2764" i="1"/>
  <c r="O426" i="1"/>
  <c r="O2001" i="1"/>
  <c r="O469" i="1"/>
  <c r="O1158" i="1"/>
  <c r="O721" i="1"/>
  <c r="O1495" i="1"/>
  <c r="O2564" i="1"/>
  <c r="O1738" i="1"/>
  <c r="O2161" i="1"/>
  <c r="O223" i="1"/>
  <c r="O2328" i="1"/>
  <c r="O2763" i="1"/>
  <c r="O157" i="1"/>
  <c r="O2403" i="1"/>
  <c r="O577" i="1"/>
  <c r="O1486" i="1"/>
  <c r="O2694" i="1"/>
  <c r="O2702" i="1"/>
  <c r="O553" i="1"/>
  <c r="O780" i="1"/>
  <c r="O1073" i="1"/>
  <c r="O2432" i="1"/>
  <c r="O2149" i="1"/>
  <c r="O2357" i="1"/>
  <c r="O2683" i="1"/>
  <c r="O459" i="1"/>
  <c r="O2389" i="1"/>
  <c r="O1712" i="1"/>
  <c r="O4067" i="1"/>
  <c r="O1564" i="1"/>
  <c r="O500" i="1"/>
  <c r="O1136" i="1"/>
  <c r="O2759" i="1"/>
  <c r="O3123" i="1"/>
  <c r="O3738" i="1"/>
  <c r="O3790" i="1"/>
  <c r="O1574" i="1"/>
  <c r="O612" i="1"/>
  <c r="O1156" i="1"/>
  <c r="O3089" i="1"/>
  <c r="O3952" i="1"/>
  <c r="O1315" i="1"/>
  <c r="O2413" i="1"/>
  <c r="O920" i="1"/>
  <c r="O2508" i="1"/>
  <c r="O2582" i="1"/>
  <c r="O3968" i="1"/>
  <c r="O2652" i="1"/>
  <c r="O1726" i="1"/>
  <c r="O150" i="1"/>
  <c r="O2353" i="1"/>
  <c r="O2123" i="1"/>
  <c r="O589" i="1"/>
  <c r="O977" i="1"/>
  <c r="O1085" i="1"/>
  <c r="O2417" i="1"/>
  <c r="O544" i="1"/>
  <c r="O1580" i="1"/>
  <c r="O3868" i="1"/>
  <c r="O1245" i="1"/>
  <c r="O167" i="1"/>
  <c r="O694" i="1"/>
  <c r="O1113" i="1"/>
  <c r="O1877" i="1"/>
  <c r="O1918" i="1"/>
  <c r="O1323" i="1"/>
  <c r="O922" i="1"/>
  <c r="O1102" i="1"/>
  <c r="O1116" i="1"/>
  <c r="O1129" i="1"/>
  <c r="O1410" i="1"/>
  <c r="O1584" i="1"/>
  <c r="O1791" i="1"/>
  <c r="O1868" i="1"/>
  <c r="O2570" i="1"/>
  <c r="O2585" i="1"/>
  <c r="O2895" i="1"/>
  <c r="O556" i="1"/>
  <c r="O2437" i="1"/>
  <c r="O1151" i="1"/>
  <c r="O3079" i="1"/>
  <c r="O2697" i="1"/>
  <c r="O1127" i="1"/>
  <c r="O995" i="1"/>
  <c r="O1161" i="1"/>
  <c r="O1112" i="1"/>
  <c r="O1875" i="1"/>
  <c r="O1546" i="1"/>
  <c r="O423" i="1"/>
  <c r="O2743" i="1"/>
  <c r="O508" i="1"/>
  <c r="O2404" i="1"/>
  <c r="O2864" i="1"/>
  <c r="O578" i="1"/>
  <c r="O598" i="1"/>
  <c r="O574" i="1"/>
  <c r="O903" i="1"/>
  <c r="O1408" i="1"/>
  <c r="O3963" i="1"/>
  <c r="O4043" i="1"/>
  <c r="O193" i="1"/>
  <c r="O1990" i="1"/>
  <c r="O1146" i="1"/>
  <c r="O2886" i="1"/>
  <c r="O712" i="1"/>
  <c r="O233" i="1"/>
  <c r="O665" i="1"/>
  <c r="O781" i="1"/>
  <c r="O1173" i="1"/>
  <c r="O1740" i="1"/>
  <c r="O1865" i="1"/>
  <c r="O3055" i="1"/>
  <c r="O4074" i="1"/>
  <c r="O697" i="1"/>
  <c r="O576" i="1"/>
  <c r="O2124" i="1"/>
  <c r="O2350" i="1"/>
  <c r="O1014" i="1"/>
  <c r="O564" i="1"/>
  <c r="O2382" i="1"/>
  <c r="O3200" i="1"/>
  <c r="O1688" i="1"/>
  <c r="O941" i="1"/>
  <c r="O1141" i="1"/>
  <c r="O666" i="1"/>
  <c r="O865" i="1"/>
  <c r="O3097" i="1"/>
  <c r="O146" i="1"/>
  <c r="O240" i="1"/>
  <c r="O1426" i="1"/>
  <c r="O1562" i="1"/>
  <c r="O2440" i="1"/>
  <c r="O2779" i="1"/>
  <c r="O3917" i="1"/>
  <c r="O4086" i="1"/>
  <c r="O2681" i="1"/>
  <c r="O2372" i="1"/>
  <c r="O2700" i="1"/>
  <c r="O546" i="1"/>
  <c r="O873" i="1"/>
  <c r="O3120" i="1"/>
  <c r="O720" i="1"/>
  <c r="O1325" i="1"/>
  <c r="O907" i="1"/>
  <c r="O905" i="1"/>
  <c r="O3928" i="1"/>
  <c r="O463" i="1"/>
  <c r="O1043" i="1"/>
  <c r="O492" i="1"/>
  <c r="O3919" i="1"/>
  <c r="O4087" i="1"/>
  <c r="O1909" i="1"/>
  <c r="O1598" i="1"/>
  <c r="O3085" i="1"/>
  <c r="O3794" i="1"/>
  <c r="O128" i="1"/>
  <c r="O3105" i="1"/>
  <c r="O1011" i="1"/>
  <c r="O161" i="1"/>
  <c r="O600" i="1"/>
  <c r="O2569" i="1"/>
  <c r="O2153" i="1"/>
  <c r="O2881" i="1"/>
  <c r="O1502" i="1"/>
  <c r="O2370" i="1"/>
  <c r="O2573" i="1"/>
  <c r="O2771" i="1"/>
  <c r="O3088" i="1"/>
  <c r="O3947" i="1"/>
  <c r="O3996" i="1"/>
  <c r="O4009" i="1"/>
  <c r="O1489" i="1"/>
  <c r="O2685" i="1"/>
  <c r="O1122" i="1"/>
  <c r="O1414" i="1"/>
  <c r="O2765" i="1"/>
  <c r="O218" i="1"/>
  <c r="O974" i="1"/>
  <c r="O3911" i="1"/>
  <c r="O1126" i="1"/>
  <c r="O1133" i="1"/>
  <c r="O1717" i="1"/>
  <c r="O3942" i="1"/>
  <c r="O715" i="1"/>
  <c r="O1720" i="1"/>
  <c r="O3083" i="1"/>
  <c r="O4044" i="1"/>
  <c r="O676" i="1"/>
  <c r="O2132" i="1"/>
  <c r="O512" i="1"/>
  <c r="O580" i="1"/>
  <c r="O609" i="1"/>
  <c r="O639" i="1"/>
  <c r="O1345" i="1"/>
  <c r="O1417" i="1"/>
  <c r="O1421" i="1"/>
  <c r="O2398" i="1"/>
  <c r="O2410" i="1"/>
  <c r="O2424" i="1"/>
  <c r="O2442" i="1"/>
  <c r="O2850" i="1"/>
  <c r="O3854" i="1"/>
  <c r="O3870" i="1"/>
  <c r="O3920" i="1"/>
  <c r="O4006" i="1"/>
  <c r="O4115" i="1"/>
  <c r="O1703" i="1"/>
  <c r="O3090" i="1"/>
  <c r="O1013" i="1"/>
  <c r="O2775" i="1"/>
  <c r="O2391" i="1"/>
  <c r="O487" i="1"/>
  <c r="O632" i="1"/>
  <c r="O1172" i="1"/>
  <c r="O1907" i="1"/>
  <c r="O573" i="1"/>
  <c r="O1117" i="1"/>
  <c r="O2130" i="1"/>
  <c r="O2154" i="1"/>
  <c r="O2587" i="1"/>
  <c r="O2588" i="1"/>
  <c r="O2594" i="1"/>
  <c r="O2889" i="1"/>
  <c r="O4068" i="1"/>
  <c r="O4081" i="1"/>
  <c r="O1108" i="1"/>
  <c r="O497" i="1"/>
  <c r="O3062" i="1"/>
  <c r="O2955" i="1"/>
  <c r="O1071" i="1"/>
  <c r="O1152" i="1"/>
  <c r="O2512" i="1"/>
  <c r="O3054" i="1"/>
  <c r="O2690" i="1"/>
  <c r="O2581" i="1"/>
  <c r="O515" i="1"/>
  <c r="O1994" i="1"/>
  <c r="O1118" i="1"/>
  <c r="O2436" i="1"/>
  <c r="O509" i="1"/>
  <c r="O1148" i="1"/>
  <c r="O1409" i="1"/>
  <c r="O1601" i="1"/>
  <c r="O2393" i="1"/>
  <c r="O4002" i="1"/>
  <c r="O197" i="1"/>
  <c r="O1881" i="1"/>
  <c r="O3080" i="1"/>
  <c r="O766" i="1"/>
  <c r="O2142" i="1"/>
  <c r="O871" i="1"/>
  <c r="O685" i="1"/>
  <c r="O1132" i="1"/>
  <c r="O597" i="1"/>
  <c r="O993" i="1"/>
  <c r="O1425" i="1"/>
  <c r="O443" i="1"/>
  <c r="O446" i="1"/>
  <c r="O485" i="1"/>
  <c r="O1131" i="1"/>
  <c r="O1174" i="1"/>
  <c r="O1424" i="1"/>
  <c r="O1438" i="1"/>
  <c r="O1485" i="1"/>
  <c r="O1567" i="1"/>
  <c r="O1741" i="1"/>
  <c r="O1906" i="1"/>
  <c r="O2346" i="1"/>
  <c r="O2948" i="1"/>
  <c r="O3119" i="1"/>
  <c r="O3647" i="1"/>
  <c r="O3941" i="1"/>
  <c r="O2651" i="1"/>
  <c r="O467" i="1"/>
  <c r="O3954" i="1"/>
  <c r="O2662" i="1"/>
  <c r="O2660" i="1"/>
  <c r="O566" i="1"/>
  <c r="O551" i="1"/>
  <c r="O3076" i="1"/>
  <c r="O549" i="1"/>
  <c r="O1047" i="1"/>
  <c r="O633" i="1"/>
  <c r="O1089" i="1"/>
  <c r="O152" i="1"/>
  <c r="O2909" i="1"/>
  <c r="O4051" i="1"/>
  <c r="O2504" i="1"/>
  <c r="O1586" i="1"/>
  <c r="O1813" i="1"/>
  <c r="O3972" i="1"/>
  <c r="O2356" i="1"/>
  <c r="O3070" i="1"/>
  <c r="O458" i="1"/>
  <c r="O192" i="1"/>
  <c r="O1075" i="1"/>
  <c r="O3808" i="1"/>
  <c r="O4052" i="1"/>
  <c r="O2348" i="1"/>
  <c r="O462" i="1"/>
  <c r="O1142" i="1"/>
  <c r="O602" i="1"/>
  <c r="O594" i="1"/>
  <c r="O2396" i="1"/>
  <c r="O3198" i="1"/>
  <c r="O2138" i="1"/>
  <c r="O1165" i="1"/>
  <c r="O155" i="1"/>
  <c r="O3880" i="1"/>
  <c r="O2693" i="1"/>
  <c r="O3110" i="1"/>
  <c r="O2656" i="1"/>
  <c r="O1050" i="1"/>
  <c r="O1696" i="1"/>
  <c r="O1869" i="1"/>
  <c r="O1988" i="1"/>
  <c r="O2128" i="1"/>
  <c r="O2395" i="1"/>
  <c r="O3121" i="1"/>
  <c r="O1100" i="1"/>
  <c r="O2376" i="1"/>
  <c r="O2521" i="1"/>
  <c r="O1104" i="1"/>
  <c r="O216" i="1"/>
  <c r="O684" i="1"/>
  <c r="O1114" i="1"/>
  <c r="O2362" i="1"/>
  <c r="O2865" i="1"/>
  <c r="O3067" i="1"/>
  <c r="O3112" i="1"/>
  <c r="O3861" i="1"/>
  <c r="O4114" i="1"/>
  <c r="O1093" i="1"/>
  <c r="O2438" i="1"/>
  <c r="O1119" i="1"/>
  <c r="O2877" i="1"/>
  <c r="O1724" i="1"/>
  <c r="O126" i="1"/>
  <c r="O583" i="1"/>
  <c r="O1544" i="1"/>
  <c r="O1548" i="1"/>
  <c r="O1729" i="1"/>
  <c r="O3134" i="1"/>
  <c r="O3632" i="1"/>
  <c r="O477" i="1"/>
  <c r="O599" i="1"/>
  <c r="O677" i="1"/>
  <c r="O3906" i="1"/>
  <c r="O2427" i="1"/>
  <c r="O456" i="1"/>
  <c r="O774" i="1"/>
  <c r="O3855" i="1"/>
  <c r="O2418" i="1"/>
  <c r="O3096" i="1"/>
  <c r="O3959" i="1"/>
  <c r="O1176" i="1"/>
  <c r="O1913" i="1"/>
  <c r="O3075" i="1"/>
  <c r="O1736" i="1"/>
  <c r="O562" i="1"/>
  <c r="O569" i="1"/>
  <c r="O630" i="1"/>
  <c r="O637" i="1"/>
  <c r="O2148" i="1"/>
  <c r="O2420" i="1"/>
  <c r="O2687" i="1"/>
  <c r="O2915" i="1"/>
  <c r="O3858" i="1"/>
  <c r="O4047" i="1"/>
  <c r="O3082" i="1"/>
  <c r="O4094" i="1"/>
  <c r="O1084" i="1"/>
  <c r="O985" i="1"/>
  <c r="O450" i="1"/>
  <c r="O1413" i="1"/>
  <c r="O2423" i="1"/>
  <c r="O2904" i="1"/>
  <c r="O3060" i="1"/>
  <c r="O3074" i="1"/>
  <c r="O1876" i="1"/>
  <c r="O215" i="1"/>
  <c r="O1450" i="1"/>
  <c r="O125" i="1"/>
  <c r="O2434" i="1"/>
  <c r="O4017" i="1"/>
  <c r="O2680" i="1"/>
  <c r="O1596" i="1"/>
  <c r="O592" i="1"/>
  <c r="O1590" i="1"/>
  <c r="O2425" i="1"/>
  <c r="O3864" i="1"/>
  <c r="O984" i="1"/>
  <c r="O428" i="1"/>
  <c r="O563" i="1"/>
  <c r="O1124" i="1"/>
  <c r="O581" i="1"/>
  <c r="O586" i="1"/>
  <c r="O2911" i="1"/>
  <c r="O1454" i="1"/>
  <c r="O164" i="1"/>
  <c r="O170" i="1"/>
  <c r="O2591" i="1"/>
  <c r="O3122" i="1"/>
  <c r="O2155" i="1"/>
  <c r="O489" i="1"/>
  <c r="O641" i="1"/>
  <c r="O3934" i="1"/>
  <c r="O217" i="1"/>
  <c r="O638" i="1"/>
  <c r="O1184" i="1"/>
  <c r="O156" i="1"/>
  <c r="O1443" i="1"/>
  <c r="O543" i="1"/>
  <c r="O1181" i="1"/>
  <c r="O1500" i="1"/>
  <c r="O3914" i="1"/>
  <c r="O4008" i="1"/>
  <c r="O1704" i="1"/>
  <c r="O159" i="1"/>
  <c r="O3995" i="1"/>
  <c r="O2375" i="1"/>
  <c r="O1179" i="1"/>
  <c r="O567" i="1"/>
  <c r="O3057" i="1"/>
  <c r="O2950" i="1"/>
  <c r="O3798" i="1"/>
  <c r="O669" i="1"/>
  <c r="O1137" i="1"/>
  <c r="O2916" i="1"/>
  <c r="O2943" i="1"/>
  <c r="O3641" i="1"/>
  <c r="O1867" i="1"/>
  <c r="O448" i="1"/>
  <c r="O2696" i="1"/>
  <c r="O2912" i="1"/>
  <c r="O3126" i="1"/>
  <c r="O2430" i="1"/>
  <c r="O2691" i="1"/>
  <c r="O438" i="1"/>
  <c r="O163" i="1"/>
  <c r="O174" i="1"/>
  <c r="O2429" i="1"/>
  <c r="O2433" i="1"/>
  <c r="O3202" i="1"/>
  <c r="O3807" i="1"/>
  <c r="O195" i="1"/>
  <c r="O499" i="1"/>
  <c r="O1319" i="1"/>
  <c r="O579" i="1"/>
  <c r="O2596" i="1"/>
  <c r="O2584" i="1"/>
  <c r="O1453" i="1"/>
  <c r="O699" i="1"/>
  <c r="O3953" i="1"/>
  <c r="O545" i="1"/>
  <c r="O3631" i="1"/>
  <c r="O642" i="1"/>
  <c r="O622" i="1"/>
  <c r="O127" i="1"/>
  <c r="O129" i="1"/>
  <c r="O134" i="1"/>
  <c r="O135" i="1"/>
  <c r="O136" i="1"/>
  <c r="O138" i="1"/>
  <c r="O139" i="1"/>
  <c r="O141" i="1"/>
  <c r="O142" i="1"/>
  <c r="O5" i="1"/>
  <c r="O147" i="1"/>
  <c r="O151" i="1"/>
  <c r="O162" i="1"/>
  <c r="O4" i="1"/>
  <c r="O166" i="1"/>
  <c r="O168" i="1"/>
  <c r="O175" i="1"/>
  <c r="O176" i="1"/>
  <c r="O177" i="1"/>
  <c r="O179" i="1"/>
  <c r="O181" i="1"/>
  <c r="O185" i="1"/>
  <c r="O189" i="1"/>
  <c r="O191" i="1"/>
  <c r="O196" i="1"/>
  <c r="O198" i="1"/>
  <c r="O202" i="1"/>
  <c r="O205" i="1"/>
  <c r="O209" i="1"/>
  <c r="O211" i="1"/>
  <c r="O212" i="1"/>
  <c r="O224" i="1"/>
  <c r="O226" i="1"/>
  <c r="O227" i="1"/>
  <c r="O228" i="1"/>
  <c r="O230" i="1"/>
  <c r="O231" i="1"/>
  <c r="O232" i="1"/>
  <c r="O234" i="1"/>
  <c r="O236" i="1"/>
  <c r="O238" i="1"/>
  <c r="O239" i="1"/>
  <c r="O241" i="1"/>
  <c r="O430" i="1"/>
  <c r="O432" i="1"/>
  <c r="O436" i="1"/>
  <c r="O439" i="1"/>
  <c r="O440" i="1"/>
  <c r="O442" i="1"/>
  <c r="O444" i="1"/>
  <c r="O454" i="1"/>
  <c r="O460" i="1"/>
  <c r="O464" i="1"/>
  <c r="O465" i="1"/>
  <c r="O471" i="1"/>
  <c r="O472" i="1"/>
  <c r="O478" i="1"/>
  <c r="O480" i="1"/>
  <c r="O481" i="1"/>
  <c r="O490" i="1"/>
  <c r="O491" i="1"/>
  <c r="O493" i="1"/>
  <c r="O494" i="1"/>
  <c r="O495" i="1"/>
  <c r="O496" i="1"/>
  <c r="O498" i="1"/>
  <c r="O504" i="1"/>
  <c r="O513" i="1"/>
  <c r="O519" i="1"/>
  <c r="O521" i="1"/>
  <c r="O550" i="1"/>
  <c r="O555" i="1"/>
  <c r="O558" i="1"/>
  <c r="O561" i="1"/>
  <c r="O565" i="1"/>
  <c r="O568" i="1"/>
  <c r="O570" i="1"/>
  <c r="O575" i="1"/>
  <c r="O584" i="1"/>
  <c r="O585" i="1"/>
  <c r="O588" i="1"/>
  <c r="O605" i="1"/>
  <c r="O607" i="1"/>
  <c r="O610" i="1"/>
  <c r="O613" i="1"/>
  <c r="O614" i="1"/>
  <c r="O615" i="1"/>
  <c r="O617" i="1"/>
  <c r="O618" i="1"/>
  <c r="O619" i="1"/>
  <c r="O621" i="1"/>
  <c r="O626" i="1"/>
  <c r="O627" i="1"/>
  <c r="O628" i="1"/>
  <c r="O631" i="1"/>
  <c r="O635" i="1"/>
  <c r="O640" i="1"/>
  <c r="O689" i="1"/>
  <c r="O709" i="1"/>
  <c r="O713" i="1"/>
  <c r="O763" i="1"/>
  <c r="O765" i="1"/>
  <c r="O767" i="1"/>
  <c r="O769" i="1"/>
  <c r="O771" i="1"/>
  <c r="O773" i="1"/>
  <c r="O878" i="1"/>
  <c r="O890" i="1"/>
  <c r="O900" i="1"/>
  <c r="O904" i="1"/>
  <c r="O909" i="1"/>
  <c r="O910" i="1"/>
  <c r="O911" i="1"/>
  <c r="O914" i="1"/>
  <c r="O917" i="1"/>
  <c r="O919" i="1"/>
  <c r="O923" i="1"/>
  <c r="O929" i="1"/>
  <c r="O930" i="1"/>
  <c r="O932" i="1"/>
  <c r="O939" i="1"/>
  <c r="O950" i="1"/>
  <c r="O991" i="1"/>
  <c r="O1044" i="1"/>
  <c r="O1049" i="1"/>
  <c r="O1052" i="1"/>
  <c r="O1053" i="1"/>
  <c r="O1054" i="1"/>
  <c r="O1055" i="1"/>
  <c r="O1057" i="1"/>
  <c r="O1058" i="1"/>
  <c r="O1059" i="1"/>
  <c r="O1060" i="1"/>
  <c r="O1061" i="1"/>
  <c r="O1062" i="1"/>
  <c r="O1064" i="1"/>
  <c r="O1066" i="1"/>
  <c r="O1074" i="1"/>
  <c r="O1087" i="1"/>
  <c r="O1090" i="1"/>
  <c r="O1110" i="1"/>
  <c r="O1123" i="1"/>
  <c r="O1125" i="1"/>
  <c r="O1128" i="1"/>
  <c r="O1134" i="1"/>
  <c r="O1143" i="1"/>
  <c r="O1144" i="1"/>
  <c r="O1145" i="1"/>
  <c r="O1147" i="1"/>
  <c r="O1150" i="1"/>
  <c r="O1154" i="1"/>
  <c r="O1159" i="1"/>
  <c r="O1162" i="1"/>
  <c r="O1164" i="1"/>
  <c r="O1166" i="1"/>
  <c r="O1167" i="1"/>
  <c r="O1175" i="1"/>
  <c r="O1180" i="1"/>
  <c r="O1230" i="1"/>
  <c r="O1233" i="1"/>
  <c r="O1234" i="1"/>
  <c r="O1237" i="1"/>
  <c r="O1239" i="1"/>
  <c r="O1240" i="1"/>
  <c r="O1242" i="1"/>
  <c r="O1335" i="1"/>
  <c r="O1336" i="1"/>
  <c r="O1343" i="1"/>
  <c r="O1412" i="1"/>
  <c r="O1419" i="1"/>
  <c r="O1428" i="1"/>
  <c r="O1429" i="1"/>
  <c r="O1432" i="1"/>
  <c r="O1435" i="1"/>
  <c r="O1445" i="1"/>
  <c r="O1446" i="1"/>
  <c r="O1447" i="1"/>
  <c r="O1448" i="1"/>
  <c r="O1449" i="1"/>
  <c r="O1451" i="1"/>
  <c r="O1452" i="1"/>
  <c r="O1455" i="1"/>
  <c r="O1456" i="1"/>
  <c r="O1460" i="1"/>
  <c r="O1461" i="1"/>
  <c r="O1462" i="1"/>
  <c r="O1463" i="1"/>
  <c r="O1487" i="1"/>
  <c r="O1490" i="1"/>
  <c r="O1492" i="1"/>
  <c r="O1496" i="1"/>
  <c r="O1498" i="1"/>
  <c r="O1499" i="1"/>
  <c r="O1547" i="1"/>
  <c r="O1550" i="1"/>
  <c r="O1554" i="1"/>
  <c r="O1556" i="1"/>
  <c r="O1557" i="1"/>
  <c r="O1558" i="1"/>
  <c r="O1565" i="1"/>
  <c r="O1572" i="1"/>
  <c r="O1583" i="1"/>
  <c r="O1587" i="1"/>
  <c r="O1589" i="1"/>
  <c r="O1591" i="1"/>
  <c r="O1592" i="1"/>
  <c r="O1595" i="1"/>
  <c r="O1600" i="1"/>
  <c r="O1602" i="1"/>
  <c r="O1685"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736" i="1"/>
</calcChain>
</file>

<file path=xl/sharedStrings.xml><?xml version="1.0" encoding="utf-8"?>
<sst xmlns="http://schemas.openxmlformats.org/spreadsheetml/2006/main" count="28635" uniqueCount="8492">
  <si>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</si>
  <si>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</si>
  <si>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</si>
  <si>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</si>
  <si>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</si>
  <si>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</si>
  <si>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</si>
  <si>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</si>
  <si>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</si>
  <si>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</si>
  <si>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</si>
  <si>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</si>
  <si>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</si>
  <si>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</si>
  <si>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</si>
  <si>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</si>
  <si>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</si>
  <si>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</si>
  <si>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</si>
  <si>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</si>
  <si>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</si>
  <si>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</si>
  <si>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</si>
  <si>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</si>
  <si>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</si>
  <si>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</si>
  <si>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</si>
  <si>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</si>
  <si>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</si>
  <si>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</si>
  <si>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</si>
  <si>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</si>
  <si>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</si>
  <si>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</si>
  <si>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</si>
  <si>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</si>
  <si>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</si>
  <si>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</si>
  <si>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</si>
  <si>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</si>
  <si>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</si>
  <si>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</si>
  <si>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</si>
  <si>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</si>
  <si>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</si>
  <si>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</si>
  <si>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</si>
  <si>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</si>
  <si>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</si>
  <si>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</si>
  <si>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</si>
  <si>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</si>
  <si>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</si>
  <si>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</si>
  <si>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</si>
  <si>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</si>
  <si>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</si>
  <si>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</si>
  <si>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</si>
  <si>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</si>
  <si>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</si>
  <si>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</si>
  <si>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</si>
  <si>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</si>
  <si>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</si>
  <si>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</si>
  <si>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</si>
  <si>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</si>
  <si>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</si>
  <si>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</si>
  <si>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</si>
  <si>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</si>
  <si>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</si>
  <si>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</si>
  <si>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</si>
  <si>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</si>
  <si>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</si>
  <si>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</si>
  <si>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</si>
  <si>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</si>
  <si>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</si>
  <si>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</si>
  <si>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</si>
  <si>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</si>
  <si>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</si>
  <si>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</si>
  <si>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</si>
  <si>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</si>
  <si>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</si>
  <si>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</si>
  <si>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</si>
  <si>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</si>
  <si>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</si>
  <si>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</si>
  <si>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</si>
  <si>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</si>
  <si>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</si>
  <si>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</si>
  <si>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</si>
  <si>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</si>
  <si>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</si>
  <si>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</si>
  <si>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</si>
  <si>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</si>
  <si>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</si>
  <si>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</si>
  <si>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</si>
  <si>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</si>
  <si>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</si>
  <si>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</si>
  <si>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</si>
  <si>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</si>
  <si>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</si>
  <si>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</si>
  <si>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</si>
  <si>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</si>
  <si>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</si>
  <si>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</si>
  <si>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</si>
  <si>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</si>
  <si>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</si>
  <si>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</si>
  <si>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</si>
  <si>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</si>
  <si>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</si>
  <si>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</si>
  <si>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</si>
  <si>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</si>
  <si>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</si>
  <si>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</si>
  <si>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</si>
  <si>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</si>
  <si>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</si>
  <si>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</si>
  <si>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</si>
  <si>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</si>
  <si>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</si>
  <si>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</si>
  <si>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</si>
  <si>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</si>
  <si>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</si>
  <si>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</si>
  <si>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</si>
  <si>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</si>
  <si>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</si>
  <si>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</si>
  <si>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</si>
  <si>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</si>
  <si>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</si>
  <si>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</si>
  <si>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</si>
  <si>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</si>
  <si>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</si>
  <si>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</si>
  <si>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</si>
  <si>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</si>
  <si>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</si>
  <si>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</si>
  <si>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</si>
  <si>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</si>
  <si>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</si>
  <si>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</si>
  <si>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</si>
  <si>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</si>
  <si>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</si>
  <si>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</si>
  <si>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</si>
  <si>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</si>
  <si>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</si>
  <si>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</si>
  <si>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</si>
  <si>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</si>
  <si>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</si>
  <si>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</si>
  <si>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</si>
  <si>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</si>
  <si>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</si>
  <si>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</si>
  <si>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</si>
  <si>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</si>
  <si>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</si>
  <si>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</si>
  <si>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</si>
  <si>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</si>
  <si>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</si>
  <si>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</si>
  <si>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</si>
  <si>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</si>
  <si>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</si>
  <si>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</si>
  <si>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</si>
  <si>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</si>
  <si>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</si>
  <si>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</si>
  <si>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</si>
  <si>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</si>
  <si>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</si>
  <si>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</si>
  <si>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</si>
  <si>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</si>
  <si>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</si>
  <si>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</si>
  <si>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</si>
  <si>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</si>
  <si>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</si>
  <si>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</si>
  <si>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</si>
  <si>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</si>
  <si>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</si>
  <si>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</si>
  <si>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</si>
  <si>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</si>
  <si>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</si>
  <si>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</si>
  <si>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</si>
  <si>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</si>
  <si>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</si>
  <si>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</si>
  <si>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</si>
  <si>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</si>
  <si>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</si>
  <si>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</si>
  <si>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</si>
  <si>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</si>
  <si>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</si>
  <si>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</si>
  <si>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</si>
  <si>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</si>
  <si>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</si>
  <si>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</si>
  <si>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</si>
  <si>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</si>
  <si>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</si>
  <si>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</si>
  <si>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</si>
  <si>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</si>
  <si>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</si>
  <si>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</si>
  <si>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</si>
  <si>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</si>
  <si>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</si>
  <si>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</si>
  <si>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</si>
  <si>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</si>
  <si>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</si>
  <si>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</si>
  <si>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</si>
  <si>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</si>
  <si>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</si>
  <si>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</si>
  <si>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</si>
  <si>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</si>
  <si>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</si>
  <si>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</si>
  <si>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</si>
  <si>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</si>
  <si>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</si>
  <si>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</si>
  <si>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</si>
  <si>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</si>
  <si>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</si>
  <si>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</si>
  <si>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</si>
  <si>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</si>
  <si>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</si>
  <si>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</si>
  <si>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</si>
  <si>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</si>
  <si>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</si>
  <si>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</si>
  <si>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</si>
  <si>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</si>
  <si>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</si>
  <si>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</si>
  <si>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</si>
  <si>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</si>
  <si>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</si>
  <si>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</si>
  <si>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</si>
  <si>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</si>
  <si>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</si>
  <si>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</si>
  <si>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</si>
  <si>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</si>
  <si>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</si>
  <si>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</si>
  <si>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</si>
  <si>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</si>
  <si>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</si>
  <si>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</si>
  <si>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</si>
  <si>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</si>
  <si>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</si>
  <si>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</si>
  <si>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</si>
  <si>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</si>
  <si>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</si>
  <si>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</si>
  <si>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</si>
  <si>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</si>
  <si>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</si>
  <si>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</si>
  <si>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</si>
  <si>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</si>
  <si>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</si>
  <si>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</si>
  <si>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</si>
  <si>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</si>
  <si>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</si>
  <si>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</si>
  <si>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</si>
  <si>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</si>
  <si>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</si>
  <si>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</si>
  <si>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</si>
  <si>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</si>
  <si>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</si>
  <si>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</si>
  <si>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</si>
  <si>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</si>
  <si>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</si>
  <si>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</si>
  <si>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</si>
  <si>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</si>
  <si>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</si>
  <si>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</si>
  <si>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</si>
  <si>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</si>
  <si>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</si>
  <si>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</si>
  <si>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</si>
  <si>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</si>
  <si>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</si>
  <si>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</si>
  <si>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</si>
  <si>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</si>
  <si>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</si>
  <si>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</si>
  <si>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</si>
  <si>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</si>
  <si>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</si>
  <si>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</si>
  <si>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</si>
  <si>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</si>
  <si>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</si>
  <si>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</si>
  <si>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</si>
  <si>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</si>
  <si>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</si>
  <si>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</si>
  <si>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</si>
  <si>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</si>
  <si>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</si>
  <si>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</si>
  <si>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</si>
  <si>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</si>
  <si>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</si>
  <si>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</si>
  <si>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</si>
  <si>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</si>
  <si>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</si>
  <si>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</si>
  <si>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</si>
  <si>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</si>
  <si>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</si>
  <si>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</si>
  <si>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</si>
  <si>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</si>
  <si>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</si>
  <si>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</si>
  <si>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</si>
  <si>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</si>
  <si>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</si>
  <si>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</si>
  <si>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</si>
  <si>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</si>
  <si>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</si>
  <si>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</si>
  <si>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</si>
  <si>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</si>
  <si>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</si>
  <si>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</si>
  <si>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</si>
  <si>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</si>
  <si>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</si>
  <si>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</si>
  <si>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</si>
  <si>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</si>
  <si>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</si>
  <si>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</si>
  <si>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</si>
  <si>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</si>
  <si>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</si>
  <si>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</si>
  <si>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</si>
  <si>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</si>
  <si>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</si>
  <si>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</si>
  <si>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</si>
  <si>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</si>
  <si>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</si>
  <si>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</si>
  <si>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</si>
  <si>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</si>
  <si>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</si>
  <si>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</si>
  <si>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</si>
  <si>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</si>
  <si>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</si>
  <si>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</si>
  <si>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</si>
  <si>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</si>
  <si>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</si>
  <si>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</si>
  <si>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</si>
  <si>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</si>
  <si>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</si>
  <si>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</si>
  <si>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</si>
  <si>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</si>
  <si>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</si>
  <si>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</si>
  <si>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</si>
  <si>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</si>
  <si>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</si>
  <si>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</si>
  <si>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</si>
  <si>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</si>
  <si>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</si>
  <si>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</si>
  <si>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</si>
  <si>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</si>
  <si>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</si>
  <si>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</si>
  <si>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</si>
  <si>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</si>
  <si>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</si>
  <si>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</si>
  <si>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</si>
  <si>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</si>
  <si>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</si>
  <si>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</si>
  <si>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</si>
  <si>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</si>
  <si>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</si>
  <si>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</si>
  <si>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</si>
  <si>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</si>
  <si>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</si>
  <si>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</si>
  <si>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</si>
  <si>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</si>
  <si>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</si>
  <si>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</si>
  <si>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</si>
  <si>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</si>
  <si>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</si>
  <si>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</si>
  <si>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</si>
  <si>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</si>
  <si>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</si>
  <si>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</si>
  <si>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</si>
  <si>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</si>
  <si>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</si>
  <si>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</si>
  <si>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</si>
  <si>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</si>
  <si>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</si>
  <si>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</si>
  <si>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</si>
  <si>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</si>
  <si>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</si>
  <si>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</si>
  <si>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</si>
  <si>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</si>
  <si>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</si>
  <si>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</si>
  <si>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</si>
  <si>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</si>
  <si>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</si>
  <si>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</si>
  <si>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</si>
  <si>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</si>
  <si>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</si>
  <si>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</si>
  <si>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</si>
  <si>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</si>
  <si>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</si>
  <si>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</si>
  <si>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</si>
  <si>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</si>
  <si>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</si>
  <si>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</si>
  <si>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</si>
  <si>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</si>
  <si>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</si>
  <si>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</si>
  <si>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</si>
  <si>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</si>
  <si>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</si>
  <si>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</si>
  <si>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</si>
  <si>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</si>
  <si>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</si>
  <si>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</si>
  <si>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</si>
  <si>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</si>
  <si>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</si>
  <si>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</si>
  <si>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</si>
  <si>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</si>
  <si>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</si>
  <si>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</si>
  <si>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</si>
  <si>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</si>
  <si>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</si>
  <si>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</si>
  <si>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</si>
  <si>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</si>
  <si>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</si>
  <si>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</si>
  <si>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</si>
  <si>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</si>
  <si>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</si>
  <si>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</si>
  <si>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</si>
  <si>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</si>
  <si>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</si>
  <si>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</si>
  <si>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</si>
  <si>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</si>
  <si>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</si>
  <si>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</si>
  <si>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</si>
  <si>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</si>
  <si>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</si>
  <si>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</si>
  <si>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</si>
  <si>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</si>
  <si>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</si>
  <si>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</si>
  <si>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</si>
  <si>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</si>
  <si>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</si>
  <si>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</si>
  <si>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</si>
  <si>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</si>
  <si>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</si>
  <si>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</si>
  <si>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</si>
  <si>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</si>
  <si>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</si>
  <si>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</si>
  <si>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</si>
  <si>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</si>
  <si>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</si>
  <si>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</si>
  <si>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</si>
  <si>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</si>
  <si>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</si>
  <si>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</si>
  <si>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</si>
  <si>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</si>
  <si>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</si>
  <si>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</si>
  <si>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</si>
  <si>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</si>
  <si>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</si>
  <si>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</si>
  <si>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</si>
  <si>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</si>
  <si>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</si>
  <si>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</si>
  <si>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</si>
  <si>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</si>
  <si>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</si>
  <si>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</si>
  <si>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</si>
  <si>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</si>
  <si>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</si>
  <si>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</si>
  <si>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</si>
  <si>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</si>
  <si>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</si>
  <si>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</si>
  <si>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</si>
  <si>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</si>
  <si>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</si>
  <si>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</si>
  <si>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</si>
  <si>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</si>
  <si>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</si>
  <si>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</si>
  <si>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</si>
  <si>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</si>
  <si>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</si>
  <si>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</si>
  <si>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</si>
  <si>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</si>
  <si>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</si>
  <si>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</si>
  <si>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</si>
  <si>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</si>
  <si>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</si>
  <si>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</si>
  <si>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</si>
  <si>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</si>
  <si>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</si>
  <si>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</si>
  <si>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</si>
  <si>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</si>
  <si>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</si>
  <si>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</si>
  <si>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</si>
  <si>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</si>
  <si>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</si>
  <si>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</si>
  <si>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</si>
  <si>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</si>
  <si>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</si>
  <si>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</si>
  <si>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</si>
  <si>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</si>
  <si>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</si>
  <si>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</si>
  <si>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</si>
  <si>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</si>
  <si>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</si>
  <si>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</si>
  <si>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</si>
  <si>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</si>
  <si>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</si>
  <si>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</si>
  <si>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</si>
  <si>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</si>
  <si>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</si>
  <si>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</si>
  <si>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</si>
  <si>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</si>
  <si>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</si>
  <si>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</si>
  <si>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</si>
  <si>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</si>
  <si>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</si>
  <si>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</si>
  <si>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</si>
  <si>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</si>
  <si>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</si>
  <si>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</si>
  <si>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</si>
  <si>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</si>
  <si>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</si>
  <si>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</si>
  <si>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</si>
  <si>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</si>
  <si>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</si>
  <si>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</si>
  <si>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</si>
  <si>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</si>
  <si>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</si>
  <si>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</si>
  <si>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</si>
  <si>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</si>
  <si>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</si>
  <si>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</si>
  <si>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</si>
  <si>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</si>
  <si>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</si>
  <si>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</si>
  <si>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</si>
  <si>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</si>
  <si>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</si>
  <si>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</si>
  <si>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</si>
  <si>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</si>
  <si>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</si>
  <si>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</si>
  <si>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</si>
  <si>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</si>
  <si>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</si>
  <si>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</si>
  <si>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</si>
  <si>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</si>
  <si>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</si>
  <si>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</si>
  <si>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</si>
  <si>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</si>
  <si>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</si>
  <si>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</si>
  <si>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</si>
  <si>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</si>
  <si>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</si>
  <si>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</si>
  <si>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</si>
  <si>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</si>
  <si>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</si>
  <si>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</si>
  <si>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</si>
  <si>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</si>
  <si>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</si>
  <si>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</si>
  <si>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</si>
  <si>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</si>
  <si>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</si>
  <si>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</si>
  <si>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</si>
  <si>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</si>
  <si>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</si>
  <si>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</si>
  <si>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</si>
  <si>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</si>
  <si>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</si>
  <si>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</si>
  <si>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</si>
  <si>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</si>
  <si>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</si>
  <si>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</si>
  <si>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</si>
  <si>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</si>
  <si>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</si>
  <si>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</si>
  <si>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</si>
  <si>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</si>
  <si>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</si>
  <si>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</si>
  <si>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</si>
  <si>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</si>
  <si>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</si>
  <si>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</si>
  <si>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</si>
  <si>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</si>
  <si>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</si>
  <si>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</si>
  <si>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</si>
  <si>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</si>
  <si>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</si>
  <si>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</si>
  <si>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</si>
  <si>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</si>
  <si>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</si>
  <si>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</si>
  <si>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</si>
  <si>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</si>
  <si>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</si>
  <si>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</si>
  <si>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</si>
  <si>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</si>
  <si>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</si>
  <si>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</si>
  <si>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</si>
  <si>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</si>
  <si>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</si>
  <si>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</si>
  <si>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</si>
  <si>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</si>
  <si>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</si>
  <si>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</si>
  <si>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</si>
  <si>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</si>
  <si>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</si>
  <si>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</si>
  <si>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</si>
  <si>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</si>
  <si>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</si>
  <si>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</si>
  <si>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</si>
  <si>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</si>
  <si>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</si>
  <si>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</si>
  <si>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</si>
  <si>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</si>
  <si>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</si>
  <si>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</si>
  <si>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</si>
  <si>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</si>
  <si>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</si>
  <si>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</si>
  <si>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</si>
  <si>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</si>
  <si>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</si>
  <si>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</si>
  <si>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</si>
  <si>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</si>
  <si>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</si>
  <si>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</si>
  <si>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</si>
  <si>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</si>
  <si>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</si>
  <si>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</si>
  <si>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</si>
  <si>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</si>
  <si>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</si>
  <si>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</si>
  <si>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</si>
  <si>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</si>
  <si>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</si>
  <si>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</si>
  <si>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</si>
  <si>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</si>
  <si>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</si>
  <si>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</si>
  <si>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</si>
  <si>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</si>
  <si>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</si>
  <si>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</si>
  <si>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</si>
  <si>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</si>
  <si>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</si>
  <si>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</si>
  <si>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</si>
  <si>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</si>
  <si>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</si>
  <si>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</si>
  <si>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</si>
  <si>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</si>
  <si>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</si>
  <si>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</si>
  <si>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</si>
  <si>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</si>
  <si>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</si>
  <si>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</si>
  <si>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</si>
  <si>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</si>
  <si>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</si>
  <si>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</si>
  <si>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</si>
  <si>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</si>
  <si>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</si>
  <si>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</si>
  <si>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</si>
  <si>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</si>
  <si>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</si>
  <si>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</si>
  <si>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</si>
  <si>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</si>
  <si>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</si>
  <si>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</si>
  <si>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</si>
  <si>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</si>
  <si>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</si>
  <si>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</si>
  <si>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</si>
  <si>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</si>
  <si>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</si>
  <si>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</si>
  <si>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</si>
  <si>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</si>
  <si>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</si>
  <si>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</si>
  <si>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</si>
  <si>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</si>
  <si>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</si>
  <si>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</si>
  <si>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</si>
  <si>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</si>
  <si>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</si>
  <si>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</si>
  <si>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</si>
  <si>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</si>
  <si>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</si>
  <si>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</si>
  <si>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</si>
  <si>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</si>
  <si>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</si>
  <si>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</si>
  <si>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</si>
  <si>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</si>
  <si>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</si>
  <si>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</si>
  <si>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</si>
  <si>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</si>
  <si>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</si>
  <si>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</si>
  <si>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</si>
  <si>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</si>
  <si>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</si>
  <si>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</si>
  <si>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</si>
  <si>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</si>
  <si>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</si>
  <si>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</si>
  <si>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</si>
  <si>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</si>
  <si>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</si>
  <si>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</si>
  <si>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</si>
  <si>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</si>
  <si>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</si>
  <si>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</si>
  <si>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</si>
  <si>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</si>
  <si>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</si>
  <si>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</si>
  <si>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</si>
  <si>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</si>
  <si>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</si>
  <si>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</si>
  <si>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</si>
  <si>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</si>
  <si>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</si>
  <si>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</si>
  <si>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</si>
  <si>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</si>
  <si>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</si>
  <si>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</si>
  <si>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</si>
  <si>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</si>
  <si>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</si>
  <si>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</si>
  <si>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</si>
  <si>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</si>
  <si>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</si>
  <si>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</si>
  <si>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</si>
  <si>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</si>
  <si>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</si>
  <si>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</si>
  <si>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</si>
  <si>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</si>
  <si>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</si>
  <si>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</si>
  <si>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</si>
  <si>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</si>
  <si>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</si>
  <si>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</si>
  <si>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</si>
  <si>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</si>
  <si>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</si>
  <si>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</si>
  <si>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</si>
  <si>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</si>
  <si>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</si>
  <si>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</si>
  <si>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</si>
  <si>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</si>
  <si>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</si>
  <si>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</si>
  <si>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</si>
  <si>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</si>
  <si>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</si>
  <si>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</si>
  <si>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</si>
  <si>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</si>
  <si>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</si>
  <si>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</si>
  <si>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</si>
  <si>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</si>
  <si>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</si>
  <si>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</si>
  <si>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</si>
  <si>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</si>
  <si>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</si>
  <si>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</si>
  <si>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</si>
  <si>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</si>
  <si>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</si>
  <si>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</si>
  <si>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</si>
  <si>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</si>
  <si>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</si>
  <si>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</si>
  <si>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</si>
  <si>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</si>
  <si>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</si>
  <si>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</si>
  <si>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</si>
  <si>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</si>
  <si>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</si>
  <si>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</si>
  <si>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</si>
  <si>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</si>
  <si>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</si>
  <si>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</si>
  <si>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</si>
  <si>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</si>
  <si>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</si>
  <si>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</si>
  <si>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</si>
  <si>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</si>
  <si>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</si>
  <si>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</si>
  <si>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</si>
  <si>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</si>
  <si>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</si>
  <si>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</si>
  <si>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</si>
  <si>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</si>
  <si>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</si>
  <si>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</si>
  <si>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</si>
  <si>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</si>
  <si>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</si>
  <si>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</si>
  <si>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</si>
  <si>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</si>
  <si>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</si>
  <si>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</si>
  <si>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</si>
  <si>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</si>
  <si>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</si>
  <si>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</si>
  <si>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</si>
  <si>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</si>
  <si>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</si>
  <si>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</si>
  <si>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</si>
  <si>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</si>
  <si>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</si>
  <si>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</si>
  <si>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</si>
  <si>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</si>
  <si>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</si>
  <si>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</si>
  <si>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</si>
  <si>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</si>
  <si>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</si>
  <si>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</si>
  <si>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</si>
  <si>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</si>
  <si>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</si>
  <si>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</si>
  <si>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</si>
  <si>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</si>
  <si>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</si>
  <si>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</si>
  <si>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</si>
  <si>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</si>
  <si>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</si>
  <si>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</si>
  <si>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</si>
  <si>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</si>
  <si>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</si>
  <si>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</si>
  <si>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</si>
  <si>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</si>
  <si>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</si>
  <si>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</si>
  <si>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</si>
  <si>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</si>
  <si>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</si>
  <si>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</si>
  <si>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</si>
  <si>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</si>
  <si>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</si>
  <si>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</si>
  <si>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</si>
  <si>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</si>
  <si>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</si>
  <si>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</si>
  <si>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</si>
  <si>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</si>
  <si>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</si>
  <si>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</si>
  <si>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</si>
  <si>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</si>
  <si>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</si>
  <si>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</si>
  <si>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</si>
  <si>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</si>
  <si>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</si>
  <si>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</si>
  <si>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</si>
  <si>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</si>
  <si>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</si>
  <si>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</si>
  <si>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</si>
  <si>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</si>
  <si>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</si>
  <si>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</si>
  <si>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</si>
  <si>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</si>
  <si>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</si>
  <si>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</si>
  <si>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</si>
  <si>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</si>
  <si>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</si>
  <si>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</si>
  <si>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</si>
  <si>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</si>
  <si>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</si>
  <si>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</si>
  <si>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</si>
  <si>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</si>
  <si>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</si>
  <si>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</si>
  <si>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</si>
  <si>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</si>
  <si>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</si>
  <si>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</si>
  <si>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</si>
  <si>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</si>
  <si>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</si>
  <si>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</si>
  <si>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</si>
  <si>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</si>
  <si>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</si>
  <si>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</si>
  <si>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</si>
  <si>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</si>
  <si>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</si>
  <si>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</si>
  <si>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</si>
  <si>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</si>
  <si>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</si>
  <si>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</si>
  <si>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</si>
  <si>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</si>
  <si>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</si>
  <si>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</si>
  <si>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</si>
  <si>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</si>
  <si>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</si>
  <si>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</si>
  <si>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</si>
  <si>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</si>
  <si>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</si>
  <si>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</si>
  <si>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</si>
  <si>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</si>
  <si>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</si>
  <si>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</si>
  <si>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</si>
  <si>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</si>
  <si>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</si>
  <si>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</si>
  <si>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</si>
  <si>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</si>
  <si>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</si>
  <si>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</si>
  <si>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</si>
  <si>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</si>
  <si>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</si>
  <si>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</si>
  <si>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</si>
  <si>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</si>
  <si>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</si>
  <si>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</si>
  <si>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</si>
  <si>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</si>
  <si>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</si>
  <si>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</si>
  <si>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</si>
  <si>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</si>
  <si>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</si>
  <si>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</si>
  <si>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</si>
  <si>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</si>
  <si>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</si>
  <si>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</si>
  <si>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</si>
  <si>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</si>
  <si>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</si>
  <si>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</si>
  <si>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</si>
  <si>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</si>
  <si>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</si>
  <si>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</si>
  <si>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</si>
  <si>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</si>
  <si>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</si>
  <si>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</si>
  <si>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</si>
  <si>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</si>
  <si>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</si>
  <si>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</si>
  <si>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</si>
  <si>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</si>
  <si>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</si>
  <si>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</si>
  <si>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</si>
  <si>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</si>
  <si>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</si>
  <si>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</si>
  <si>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</si>
  <si>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</si>
  <si>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</si>
  <si>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</si>
  <si>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</si>
  <si>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</si>
  <si>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</si>
  <si>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</si>
  <si>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</si>
  <si>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</si>
  <si>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</si>
  <si>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</si>
  <si>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</si>
  <si>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</si>
  <si>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</si>
  <si>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</si>
  <si>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</si>
  <si>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</si>
  <si>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</si>
  <si>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</si>
  <si>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</si>
  <si>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</si>
  <si>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</si>
  <si>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</si>
  <si>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</si>
  <si>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</si>
  <si>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</si>
  <si>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</si>
  <si>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</si>
  <si>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</si>
  <si>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</si>
  <si>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</si>
  <si>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</si>
  <si>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</si>
  <si>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</si>
  <si>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</si>
  <si>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</si>
  <si>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</si>
  <si>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</si>
  <si>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</si>
  <si>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</si>
  <si>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</si>
  <si>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</si>
  <si>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</si>
  <si>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</si>
  <si>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</si>
  <si>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</si>
  <si>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</si>
  <si>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</si>
  <si>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</si>
  <si>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</si>
  <si>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</si>
  <si>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</si>
  <si>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</si>
  <si>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</si>
  <si>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</si>
  <si>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</si>
  <si>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</si>
  <si>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</si>
  <si>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</si>
  <si>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</si>
  <si>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</si>
  <si>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</si>
  <si>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</si>
  <si>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</si>
  <si>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</si>
  <si>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</si>
  <si>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</si>
  <si>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</si>
  <si>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</si>
  <si>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</si>
  <si>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</si>
  <si>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</si>
  <si>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</si>
  <si>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</si>
  <si>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</si>
  <si>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</si>
  <si>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</si>
  <si>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</si>
  <si>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</si>
  <si>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</si>
  <si>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</si>
  <si>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</si>
  <si>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</si>
  <si>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</si>
  <si>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</si>
  <si>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</si>
  <si>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</si>
  <si>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</si>
  <si>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</si>
  <si>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</si>
  <si>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</si>
  <si>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</si>
  <si>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</si>
  <si>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</si>
  <si>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</si>
  <si>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</si>
  <si>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</si>
  <si>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</si>
  <si>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</si>
  <si>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</si>
  <si>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</si>
  <si>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</si>
  <si>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</si>
  <si>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</si>
  <si>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</si>
  <si>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</si>
  <si>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</si>
  <si>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</si>
  <si>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</si>
  <si>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</si>
  <si>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</si>
  <si>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</si>
  <si>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</si>
  <si>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</si>
  <si>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</si>
  <si>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</si>
  <si>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</si>
  <si>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</si>
  <si>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</si>
  <si>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</si>
  <si>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</si>
  <si>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</si>
  <si>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</si>
  <si>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</si>
  <si>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</si>
  <si>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</si>
  <si>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</si>
  <si>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</si>
  <si>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</si>
  <si>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</si>
  <si>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</si>
  <si>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</si>
  <si>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</si>
  <si>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</si>
  <si>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</si>
  <si>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</si>
  <si>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</si>
  <si>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</si>
  <si>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</si>
  <si>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</si>
  <si>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</si>
  <si>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</si>
  <si>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</si>
  <si>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</si>
  <si>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</si>
  <si>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</si>
  <si>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</si>
  <si>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</si>
  <si>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</si>
  <si>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</si>
  <si>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</si>
  <si>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</si>
  <si>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</si>
  <si>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</si>
  <si>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</si>
  <si>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</si>
  <si>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</si>
  <si>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</si>
  <si>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</si>
  <si>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</si>
  <si>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</si>
  <si>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</si>
  <si>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</si>
  <si>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</si>
  <si>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</si>
  <si>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</si>
  <si>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</si>
  <si>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</si>
  <si>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</si>
  <si>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</si>
  <si>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</si>
  <si>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</si>
  <si>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</si>
  <si>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</si>
  <si>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</si>
  <si>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</si>
  <si>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</si>
  <si>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</si>
  <si>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</si>
  <si>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</si>
  <si>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</si>
  <si>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</si>
  <si>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</si>
  <si>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</si>
  <si>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</si>
  <si>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</si>
  <si>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</si>
  <si>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</si>
  <si>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</si>
  <si>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</si>
  <si>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</si>
  <si>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</si>
  <si>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</si>
  <si>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</si>
  <si>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</si>
  <si>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</si>
  <si>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</si>
  <si>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</si>
  <si>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</si>
  <si>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</si>
  <si>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</si>
  <si>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</si>
  <si>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</si>
  <si>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</si>
  <si>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</si>
  <si>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</si>
  <si>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</si>
  <si>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</si>
  <si>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</si>
  <si>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</si>
  <si>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</si>
  <si>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</si>
  <si>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</si>
  <si>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</si>
  <si>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</si>
  <si>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</si>
  <si>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</si>
  <si>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</si>
  <si>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</si>
  <si>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</si>
  <si>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</si>
  <si>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</si>
  <si>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</si>
  <si>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</si>
  <si>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</si>
  <si>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</si>
  <si>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</si>
  <si>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</si>
  <si>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</si>
  <si>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</si>
  <si>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</si>
  <si>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</si>
  <si>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</si>
  <si>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</si>
  <si>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</si>
  <si>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</si>
  <si>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</si>
  <si>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</si>
  <si>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</si>
  <si>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</si>
  <si>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</si>
  <si>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</si>
  <si>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</si>
  <si>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</si>
  <si>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</si>
  <si>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</si>
  <si>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</si>
  <si>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</si>
  <si>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</si>
  <si>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</si>
  <si>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</si>
  <si>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</si>
  <si>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</si>
  <si>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</si>
  <si>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</si>
  <si>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</si>
  <si>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</si>
  <si>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</si>
  <si>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</si>
  <si>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</si>
  <si>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</si>
  <si>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</si>
  <si>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</si>
  <si>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</si>
  <si>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</si>
  <si>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</si>
  <si>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</si>
  <si>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</si>
  <si>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</si>
  <si>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</si>
  <si>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</si>
  <si>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</si>
  <si>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</si>
  <si>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</si>
  <si>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</si>
  <si>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</si>
  <si>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</si>
  <si>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</si>
  <si>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</si>
  <si>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</si>
  <si>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</si>
  <si>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</si>
  <si>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</si>
  <si>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</si>
  <si>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</si>
  <si>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</si>
  <si>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</si>
  <si>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</si>
  <si>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</si>
  <si>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</si>
  <si>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</si>
  <si>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</si>
  <si>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</si>
  <si>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</si>
  <si>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</si>
  <si>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</si>
  <si>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</si>
  <si>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</si>
  <si>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</si>
  <si>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</si>
  <si>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</si>
  <si>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</si>
  <si>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</si>
  <si>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</si>
  <si>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</si>
  <si>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</si>
  <si>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</si>
  <si>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</si>
  <si>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</si>
  <si>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</si>
  <si>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</si>
  <si>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</si>
  <si>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</si>
  <si>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</si>
  <si>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</si>
  <si>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</si>
  <si>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</si>
  <si>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</si>
  <si>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</si>
  <si>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</si>
  <si>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</si>
  <si>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</si>
  <si>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</si>
  <si>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</si>
  <si>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</si>
  <si>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</si>
  <si>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</si>
  <si>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</si>
  <si>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</si>
  <si>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</si>
  <si>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</si>
  <si>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</si>
  <si>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</si>
  <si>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</si>
  <si>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</si>
  <si>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</si>
  <si>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</si>
  <si>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</si>
  <si>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</si>
  <si>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</si>
  <si>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</si>
  <si>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</si>
  <si>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</si>
  <si>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</si>
  <si>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</si>
  <si>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</si>
  <si>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</si>
  <si>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</si>
  <si>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</si>
  <si>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</si>
  <si>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</si>
  <si>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</si>
  <si>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</si>
  <si>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</si>
  <si>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</si>
  <si>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</si>
  <si>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</si>
  <si>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</si>
  <si>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</si>
  <si>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</si>
  <si>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</si>
  <si>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</si>
  <si>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</si>
  <si>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</si>
  <si>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</si>
  <si>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</si>
  <si>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</si>
  <si>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</si>
  <si>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</si>
  <si>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</si>
  <si>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</si>
  <si>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</si>
  <si>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</si>
  <si>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</si>
  <si>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</si>
  <si>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</si>
  <si>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</si>
  <si>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</si>
  <si>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</si>
  <si>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</si>
  <si>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</si>
  <si>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</si>
  <si>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</si>
  <si>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</si>
  <si>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</si>
  <si>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</si>
  <si>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</si>
  <si>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</si>
  <si>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</si>
  <si>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</si>
  <si>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</si>
  <si>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</si>
  <si>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</si>
  <si>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</si>
  <si>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</si>
  <si>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</si>
  <si>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</si>
  <si>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</si>
  <si>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</si>
  <si>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</si>
  <si>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</si>
  <si>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</si>
  <si>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</si>
  <si>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</si>
  <si>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</si>
  <si>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</si>
  <si>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</si>
  <si>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</si>
  <si>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</si>
  <si>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</si>
  <si>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</si>
  <si>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</si>
  <si>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</si>
  <si>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</si>
  <si>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</si>
  <si>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</si>
  <si>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</si>
  <si>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</si>
  <si>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</si>
  <si>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</si>
  <si>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</si>
  <si>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</si>
  <si>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</si>
  <si>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</si>
  <si>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</si>
  <si>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</si>
  <si>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</si>
  <si>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</si>
  <si>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</si>
  <si>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</si>
  <si>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</si>
  <si>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</si>
  <si>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</si>
  <si>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</si>
  <si>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</si>
  <si>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</si>
  <si>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</si>
  <si>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</si>
  <si>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</si>
  <si>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</si>
  <si>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</si>
  <si>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</si>
  <si>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</si>
  <si>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</si>
  <si>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</si>
  <si>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</si>
  <si>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</si>
  <si>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</si>
  <si>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</si>
  <si>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</si>
  <si>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</si>
  <si>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</si>
  <si>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</si>
  <si>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</si>
  <si>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</si>
  <si>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</si>
  <si>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</si>
  <si>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</si>
  <si>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</si>
  <si>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</si>
  <si>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</si>
  <si>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</si>
  <si>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</si>
  <si>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</si>
  <si>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</si>
  <si>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</si>
  <si>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</si>
  <si>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</si>
  <si>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</si>
  <si>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</si>
  <si>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</si>
  <si>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</si>
  <si>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</si>
  <si>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</si>
  <si>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</si>
  <si>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</si>
  <si>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</si>
  <si>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</si>
  <si>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</si>
  <si>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</si>
  <si>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</si>
  <si>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</si>
  <si>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</si>
  <si>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</si>
  <si>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</si>
  <si>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</si>
  <si>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</si>
  <si>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</si>
  <si>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</si>
  <si>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</si>
  <si>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</si>
  <si>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</si>
  <si>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</si>
  <si>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</si>
  <si>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</si>
  <si>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</si>
  <si>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</si>
  <si>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</si>
  <si>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</si>
  <si>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</si>
  <si>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</si>
  <si>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</si>
  <si>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</si>
  <si>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</si>
  <si>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</si>
  <si>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</si>
  <si>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</si>
  <si>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</si>
  <si>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</si>
  <si>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</si>
  <si>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</si>
  <si>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</si>
  <si>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</si>
  <si>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</si>
  <si>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</si>
  <si>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</si>
  <si>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</si>
  <si>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</si>
  <si>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</si>
  <si>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</si>
  <si>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</si>
  <si>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</si>
  <si>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</si>
  <si>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</si>
  <si>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</si>
  <si>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</si>
  <si>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</si>
  <si>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</si>
  <si>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</si>
  <si>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</si>
  <si>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</si>
  <si>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</si>
  <si>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</si>
  <si>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</si>
  <si>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</si>
  <si>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</si>
  <si>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</si>
  <si>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</si>
  <si>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</si>
  <si>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</si>
  <si>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</si>
  <si>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</si>
  <si>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</si>
  <si>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</si>
  <si>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</si>
  <si>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</si>
  <si>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</si>
  <si>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</si>
  <si>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</si>
  <si>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</si>
  <si>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</si>
  <si>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</si>
  <si>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</si>
  <si>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</si>
  <si>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</si>
  <si>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</si>
  <si>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</si>
  <si>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</si>
  <si>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</si>
  <si>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</si>
  <si>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</si>
  <si>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</si>
  <si>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</si>
  <si>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</si>
  <si>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</si>
  <si>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</si>
  <si>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</si>
  <si>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</si>
  <si>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</si>
  <si>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</si>
  <si>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</si>
  <si>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</si>
  <si>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</si>
  <si>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</si>
  <si>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</si>
  <si>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</si>
  <si>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</si>
  <si>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</si>
  <si>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</si>
  <si>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</si>
  <si>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</si>
  <si>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</si>
  <si>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</si>
  <si>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</si>
  <si>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</si>
  <si>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</si>
  <si>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</si>
  <si>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</si>
  <si>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</si>
  <si>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</si>
  <si>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</si>
  <si>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</si>
  <si>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</si>
  <si>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</si>
  <si>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</si>
  <si>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</si>
  <si>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</si>
  <si>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</si>
  <si>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</si>
  <si>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</si>
  <si>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</si>
  <si>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</si>
  <si>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</si>
  <si>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</si>
  <si>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</si>
  <si>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</si>
  <si>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</si>
  <si>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</si>
  <si>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</si>
  <si>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</si>
  <si>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</si>
  <si>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</si>
  <si>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</si>
  <si>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</si>
  <si>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</si>
  <si>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</si>
  <si>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</si>
  <si>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</si>
  <si>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</si>
  <si>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</si>
  <si>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</si>
  <si>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</si>
  <si>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</si>
  <si>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</si>
  <si>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</si>
  <si>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</si>
  <si>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</si>
  <si>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</si>
  <si>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</si>
  <si>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</si>
  <si>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</si>
  <si>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</si>
  <si>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</si>
  <si>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</si>
  <si>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</si>
  <si>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</si>
  <si>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</si>
  <si>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</si>
  <si>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</si>
  <si>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</si>
  <si>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</si>
  <si>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</si>
  <si>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</si>
  <si>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</si>
  <si>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</si>
  <si>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</si>
  <si>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</si>
  <si>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</si>
  <si>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</si>
  <si>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</si>
  <si>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</si>
  <si>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</si>
  <si>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</si>
  <si>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</si>
  <si>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</si>
  <si>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</si>
  <si>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</si>
  <si>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</si>
  <si>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</si>
  <si>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</si>
  <si>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</si>
  <si>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</si>
  <si>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</si>
  <si>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</si>
  <si>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</si>
  <si>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</si>
  <si>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</si>
  <si>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</si>
  <si>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</si>
  <si>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</si>
  <si>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</si>
  <si>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</si>
  <si>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</si>
  <si>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</si>
  <si>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</si>
  <si>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</si>
  <si>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</si>
  <si>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</si>
  <si>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</si>
  <si>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</si>
  <si>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</si>
  <si>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</si>
  <si>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</si>
  <si>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</si>
  <si>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</si>
  <si>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</si>
  <si>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</si>
  <si>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</si>
  <si>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</si>
  <si>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</si>
  <si>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</si>
  <si>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</si>
  <si>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</si>
  <si>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</si>
  <si>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</si>
  <si>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</si>
  <si>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</si>
  <si>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</si>
  <si>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</si>
  <si>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</si>
  <si>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</si>
  <si>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</si>
  <si>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</si>
  <si>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</si>
  <si>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</si>
  <si>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</si>
  <si>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</si>
  <si>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</si>
  <si>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</si>
  <si>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</si>
  <si>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</si>
  <si>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</si>
  <si>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</si>
  <si>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</si>
  <si>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</si>
  <si>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</si>
  <si>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</si>
  <si>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</si>
  <si>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</si>
  <si>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</si>
  <si>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</si>
  <si>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</si>
  <si>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</si>
  <si>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</si>
  <si>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</si>
  <si>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</si>
  <si>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</si>
  <si>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</si>
  <si>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</si>
  <si>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</si>
  <si>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</si>
  <si>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</si>
  <si>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</si>
  <si>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</si>
  <si>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</si>
  <si>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</si>
  <si>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</si>
  <si>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</si>
  <si>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</si>
  <si>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</si>
  <si>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</si>
  <si>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</si>
  <si>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</si>
  <si>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</si>
  <si>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</si>
  <si>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</si>
  <si>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</si>
  <si>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</si>
  <si>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</si>
  <si>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</si>
  <si>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</si>
  <si>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</si>
  <si>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</si>
  <si>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</si>
  <si>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</si>
  <si>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</si>
  <si>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</si>
  <si>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</si>
  <si>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</si>
  <si>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</si>
  <si>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</si>
  <si>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</si>
  <si>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</si>
  <si>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</si>
  <si>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</si>
  <si>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</si>
  <si>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</si>
  <si>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</si>
  <si>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</si>
  <si>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</si>
  <si>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</si>
  <si>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</si>
  <si>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</si>
  <si>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</si>
  <si>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</si>
  <si>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</si>
  <si>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</si>
  <si>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</si>
  <si>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</si>
  <si>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</si>
  <si>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</si>
  <si>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</si>
  <si>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</si>
  <si>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</si>
  <si>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</si>
  <si>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</si>
  <si>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</si>
  <si>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</si>
  <si>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</si>
  <si>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</si>
  <si>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</si>
  <si>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</si>
  <si>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</si>
  <si>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</si>
  <si>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</si>
  <si>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</si>
  <si>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</si>
  <si>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</si>
  <si>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</si>
  <si>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</si>
  <si>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</si>
  <si>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</si>
  <si>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</si>
  <si>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</si>
  <si>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</si>
  <si>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</si>
  <si>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</si>
  <si>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</si>
  <si>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</si>
  <si>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</si>
  <si>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</si>
  <si>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</si>
  <si>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</si>
  <si>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</si>
  <si>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</si>
  <si>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</si>
  <si>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</si>
  <si>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</si>
  <si>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</si>
  <si>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</si>
  <si>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</si>
  <si>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</si>
  <si>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</si>
  <si>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</si>
  <si>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</si>
  <si>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</si>
  <si>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</si>
  <si>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</si>
  <si>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</si>
  <si>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</si>
  <si>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</si>
  <si>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</si>
  <si>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</si>
  <si>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</si>
  <si>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</si>
  <si>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</si>
  <si>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</si>
  <si>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</si>
  <si>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</si>
  <si>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</si>
  <si>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</si>
  <si>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</si>
  <si>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</si>
  <si>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</si>
  <si>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</si>
  <si>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</si>
  <si>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</si>
  <si>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</si>
  <si>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</si>
  <si>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</si>
  <si>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</si>
  <si>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</si>
  <si>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</si>
  <si>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</si>
  <si>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</si>
  <si>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</si>
  <si>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</si>
  <si>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</si>
  <si>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</si>
  <si>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</si>
  <si>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</si>
  <si>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</si>
  <si>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</si>
  <si>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</si>
  <si>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</si>
  <si>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</si>
  <si>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</si>
  <si>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</si>
  <si>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</si>
  <si>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</si>
  <si>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</si>
  <si>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</si>
  <si>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</si>
  <si>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</si>
  <si>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</si>
  <si>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</si>
  <si>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</si>
  <si>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</si>
  <si>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</si>
  <si>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</si>
  <si>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</si>
  <si>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</si>
  <si>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</si>
  <si>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</si>
  <si>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</si>
  <si>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</si>
  <si>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</si>
  <si>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</si>
  <si>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</si>
  <si>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</si>
  <si>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</si>
  <si>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</si>
  <si>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</si>
  <si>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</si>
  <si>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</si>
  <si>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</si>
  <si>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</si>
  <si>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</si>
  <si>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</si>
  <si>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</si>
  <si>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</si>
  <si>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</si>
  <si>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</si>
  <si>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</si>
  <si>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</si>
  <si>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</si>
  <si>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</si>
  <si>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</si>
  <si>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</si>
  <si>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</si>
  <si>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</si>
  <si>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</si>
  <si>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</si>
  <si>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</si>
  <si>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</si>
  <si>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</si>
  <si>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</si>
  <si>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</si>
  <si>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</si>
  <si>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</si>
  <si>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</si>
  <si>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</si>
  <si>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</si>
  <si>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</si>
  <si>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</si>
  <si>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</si>
  <si>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</si>
  <si>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</si>
  <si>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</si>
  <si>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</si>
  <si>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</si>
  <si>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</si>
  <si>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</si>
  <si>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</si>
  <si>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</si>
  <si>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</si>
  <si>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</si>
  <si>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</si>
  <si>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</si>
  <si>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</si>
  <si>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</si>
  <si>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</si>
  <si>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</si>
  <si>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</si>
  <si>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</si>
  <si>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</si>
  <si>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</si>
  <si>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</si>
  <si>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</si>
  <si>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</si>
  <si>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</si>
  <si>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</si>
  <si>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</si>
  <si>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</si>
  <si>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</si>
  <si>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</si>
  <si>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</si>
  <si>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</si>
  <si>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</si>
  <si>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</si>
  <si>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</si>
  <si>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</si>
  <si>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</si>
  <si>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</si>
  <si>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</si>
  <si>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</si>
  <si>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</si>
  <si>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</si>
  <si>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</si>
  <si>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</si>
  <si>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</si>
  <si>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</si>
  <si>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</si>
  <si>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</si>
  <si>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</si>
  <si>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</si>
  <si>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</si>
  <si>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</si>
  <si>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</si>
  <si>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</si>
  <si>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</si>
  <si>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</si>
  <si>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</si>
  <si>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</si>
  <si>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</si>
  <si>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</si>
  <si>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</si>
  <si>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</si>
  <si>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</si>
  <si>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</si>
  <si>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</si>
  <si>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</si>
  <si>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</si>
  <si>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</si>
  <si>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</si>
  <si>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</si>
  <si>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</si>
  <si>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</si>
  <si>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</si>
  <si>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</si>
  <si>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</si>
  <si>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</si>
  <si>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</si>
  <si>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</si>
  <si>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</si>
  <si>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</si>
  <si>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</si>
  <si>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</si>
  <si>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</si>
  <si>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</si>
  <si>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</si>
  <si>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</si>
  <si>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</si>
  <si>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</si>
  <si>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</si>
  <si>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</si>
  <si>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</si>
  <si>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</si>
  <si>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</si>
  <si>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</si>
  <si>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</si>
  <si>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</si>
  <si>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</si>
  <si>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</si>
  <si>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</si>
  <si>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</si>
  <si>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</si>
  <si>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</si>
  <si>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</si>
  <si>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</si>
  <si>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</si>
  <si>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</si>
  <si>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</si>
  <si>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</si>
  <si>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</si>
  <si>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</si>
  <si>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</si>
  <si>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</si>
  <si>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</si>
  <si>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</si>
  <si>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</si>
  <si>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</si>
  <si>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</si>
  <si>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</si>
  <si>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</si>
  <si>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</si>
  <si>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</si>
  <si>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</si>
  <si>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</si>
  <si>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</si>
  <si>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</si>
  <si>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</si>
  <si>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</si>
  <si>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</si>
  <si>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</si>
  <si>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</si>
  <si>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</si>
  <si>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</si>
  <si>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</si>
  <si>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</si>
  <si>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</si>
  <si>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</si>
  <si>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</si>
  <si>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</si>
  <si>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</si>
  <si>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</si>
  <si>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</si>
  <si>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</si>
  <si>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</si>
  <si>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</si>
  <si>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</si>
  <si>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</si>
  <si>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</si>
  <si>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</si>
  <si>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</si>
  <si>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</si>
  <si>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</si>
  <si>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</si>
  <si>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</si>
  <si>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</si>
  <si>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</si>
  <si>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</si>
  <si>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</si>
  <si>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</si>
  <si>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</si>
  <si>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</si>
  <si>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</si>
  <si>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</si>
  <si>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</si>
  <si>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</si>
  <si>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</si>
  <si>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</si>
  <si>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</si>
  <si>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</si>
  <si>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</si>
  <si>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</si>
  <si>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</si>
  <si>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</si>
  <si>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</si>
  <si>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</si>
  <si>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</si>
  <si>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</si>
  <si>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</si>
  <si>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</si>
  <si>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</si>
  <si>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</si>
  <si>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</si>
  <si>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</si>
  <si>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</si>
  <si>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</si>
  <si>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</si>
  <si>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</si>
  <si>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</si>
  <si>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</si>
  <si>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</si>
  <si>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</si>
  <si>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</si>
  <si>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</si>
  <si>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</si>
  <si>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</si>
  <si>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</si>
  <si>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</si>
  <si>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</si>
  <si>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</si>
  <si>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</si>
  <si>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</si>
  <si>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</si>
  <si>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</si>
  <si>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</si>
  <si>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</si>
  <si>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</si>
  <si>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</si>
  <si>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</si>
  <si>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</si>
  <si>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</si>
  <si>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</si>
  <si>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</si>
  <si>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</si>
  <si>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</si>
  <si>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</si>
  <si>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</si>
  <si>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</si>
  <si>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</si>
  <si>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</si>
  <si>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</si>
  <si>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</si>
  <si>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</si>
  <si>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</si>
  <si>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</si>
  <si>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</si>
  <si>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</si>
  <si>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</si>
  <si>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</si>
  <si>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</si>
  <si>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</si>
  <si>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</si>
  <si>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</si>
  <si>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</si>
  <si>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</si>
  <si>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</si>
  <si>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</si>
  <si>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</si>
  <si>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</si>
  <si>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</si>
  <si>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</si>
  <si>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</si>
  <si>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</si>
  <si>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</si>
  <si>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</si>
  <si>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</si>
  <si>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</si>
  <si>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</si>
  <si>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</si>
  <si>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</si>
  <si>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</si>
  <si>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</si>
  <si>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</si>
  <si>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</si>
  <si>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</si>
  <si>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</si>
  <si>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</si>
  <si>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</si>
  <si>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</si>
  <si>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</si>
  <si>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</si>
  <si>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</si>
  <si>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</si>
  <si>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</si>
  <si>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</si>
  <si>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</si>
  <si>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</si>
  <si>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</si>
  <si>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</si>
  <si>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</si>
  <si>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</si>
  <si>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</si>
  <si>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</si>
  <si>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</si>
  <si>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</si>
  <si>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</si>
  <si>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</si>
  <si>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</si>
  <si>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</si>
  <si>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</si>
  <si>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</si>
  <si>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</si>
  <si>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</si>
  <si>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</si>
  <si>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</si>
  <si>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</si>
  <si>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</si>
  <si>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</si>
  <si>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</si>
  <si>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</si>
  <si>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</si>
  <si>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</si>
  <si>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</si>
  <si>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</si>
  <si>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</si>
  <si>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</si>
  <si>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</si>
  <si>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</si>
  <si>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</si>
  <si>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</si>
  <si>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</si>
  <si>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</si>
  <si>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</si>
  <si>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</si>
  <si>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</si>
  <si>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</si>
  <si>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</si>
  <si>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</si>
  <si>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</si>
  <si>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</si>
  <si>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</si>
  <si>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</si>
  <si>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</si>
  <si>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</si>
  <si>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</si>
  <si>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</si>
  <si>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</si>
  <si>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</si>
  <si>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</si>
  <si>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</si>
  <si>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</si>
  <si>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</si>
  <si>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</si>
  <si>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</si>
  <si>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</si>
  <si>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</si>
  <si>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</si>
  <si>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</si>
  <si>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</si>
  <si>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</si>
  <si>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</si>
  <si>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</si>
  <si>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</si>
  <si>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</si>
  <si>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</si>
  <si>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</si>
  <si>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</si>
  <si>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</si>
  <si>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</si>
  <si>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</si>
  <si>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</si>
  <si>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</si>
  <si>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</si>
  <si>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</si>
  <si>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</si>
  <si>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</si>
  <si>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</si>
  <si>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</si>
  <si>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</si>
  <si>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</si>
  <si>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</si>
  <si>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</si>
  <si>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</si>
  <si>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</si>
  <si>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</si>
  <si>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</si>
  <si>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</si>
  <si>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</si>
  <si>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</si>
  <si>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</si>
  <si>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</si>
  <si>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</si>
  <si>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</si>
  <si>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</si>
  <si>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</si>
  <si>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</si>
  <si>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</si>
  <si>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</si>
  <si>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</si>
  <si>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</si>
  <si>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</si>
  <si>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</si>
  <si>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</si>
  <si>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</si>
  <si>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</si>
  <si>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</si>
  <si>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</si>
  <si>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</si>
  <si>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</si>
  <si>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</si>
  <si>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</si>
  <si>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</si>
  <si>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</si>
  <si>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</si>
  <si>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</si>
  <si>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</si>
  <si>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</si>
  <si>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</si>
  <si>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</si>
  <si>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</si>
  <si>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</si>
  <si>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</si>
  <si>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</si>
  <si>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</si>
  <si>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</si>
  <si>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</si>
  <si>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</si>
  <si>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</si>
  <si>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</si>
  <si>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</si>
  <si>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</si>
  <si>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</si>
  <si>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</si>
  <si>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</si>
  <si>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</si>
  <si>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</si>
  <si>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</si>
  <si>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</si>
  <si>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</si>
  <si>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</si>
  <si>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</si>
  <si>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</si>
  <si>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</si>
  <si>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</si>
  <si>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</si>
  <si>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</si>
  <si>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</si>
  <si>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</si>
  <si>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</si>
  <si>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</si>
  <si>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</si>
  <si>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</si>
  <si>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</si>
  <si>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</si>
  <si>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</si>
  <si>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</si>
  <si>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</si>
  <si>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</si>
  <si>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</si>
  <si>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</si>
  <si>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</si>
  <si>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</si>
  <si>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</si>
  <si>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</si>
  <si>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</si>
  <si>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</si>
  <si>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</si>
  <si>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</si>
  <si>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</si>
  <si>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</si>
  <si>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</si>
  <si>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</si>
  <si>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</si>
  <si>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</si>
  <si>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</si>
  <si>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</si>
  <si>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</si>
  <si>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</si>
  <si>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</si>
  <si>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</si>
  <si>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</si>
  <si>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</si>
  <si>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</si>
  <si>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</si>
  <si>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</si>
  <si>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</si>
  <si>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</si>
  <si>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</si>
  <si>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</si>
  <si>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</si>
  <si>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</si>
  <si>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</si>
  <si>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</si>
  <si>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</si>
  <si>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</si>
  <si>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</si>
  <si>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</si>
  <si>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</si>
  <si>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</si>
  <si>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</si>
  <si>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</si>
  <si>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</si>
  <si>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</si>
  <si>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</si>
  <si>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</si>
  <si>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</si>
  <si>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</si>
  <si>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</si>
  <si>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</si>
  <si>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</si>
  <si>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</si>
  <si>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</si>
  <si>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</si>
  <si>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</si>
  <si>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</si>
  <si>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</si>
  <si>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</si>
  <si>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</si>
  <si>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</si>
  <si>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</si>
  <si>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</si>
  <si>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</si>
  <si>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</si>
  <si>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</si>
  <si>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</si>
  <si>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</si>
  <si>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</si>
  <si>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</si>
  <si>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</si>
  <si>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</si>
  <si>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</si>
  <si>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</si>
  <si>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</si>
  <si>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</si>
  <si>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</si>
  <si>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</si>
  <si>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</si>
  <si>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</si>
  <si>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</si>
  <si>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</si>
  <si>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</si>
  <si>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</si>
  <si>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</si>
  <si>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</si>
  <si>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</si>
  <si>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</si>
  <si>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</si>
  <si>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</si>
  <si>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</si>
  <si>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</si>
  <si>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</si>
  <si>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</si>
  <si>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</si>
  <si>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</si>
  <si>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</si>
  <si>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</si>
  <si>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</si>
  <si>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</si>
  <si>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</si>
  <si>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</si>
  <si>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</si>
  <si>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</si>
  <si>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</si>
  <si>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</si>
  <si>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</si>
  <si>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</si>
  <si>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</si>
  <si>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</si>
  <si>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</si>
  <si>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</si>
  <si>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</si>
  <si>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</si>
  <si>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</si>
  <si>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</si>
  <si>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</si>
  <si>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</si>
  <si>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</si>
  <si>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</si>
  <si>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</si>
  <si>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</si>
  <si>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</si>
  <si>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</si>
  <si>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</si>
  <si>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</si>
  <si>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</si>
  <si>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</si>
  <si>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</si>
  <si>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</si>
  <si>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</si>
  <si>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</si>
  <si>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</si>
  <si>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</si>
  <si>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</si>
  <si>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</si>
  <si>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</si>
  <si>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</si>
  <si>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</si>
  <si>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</si>
  <si>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</si>
  <si>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</si>
  <si>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</si>
  <si>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</si>
  <si>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</si>
  <si>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</si>
  <si>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</si>
  <si>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</si>
  <si>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</si>
  <si>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</si>
  <si>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</si>
  <si>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</si>
  <si>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</si>
  <si>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</si>
  <si>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</si>
  <si>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</si>
  <si>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</si>
  <si>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</si>
  <si>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</si>
  <si>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</si>
  <si>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</si>
  <si>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</si>
  <si>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</si>
  <si>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</si>
  <si>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</si>
  <si>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</si>
  <si>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</si>
  <si>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</si>
  <si>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</si>
  <si>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</si>
  <si>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</si>
  <si>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</si>
  <si>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</si>
  <si>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</si>
  <si>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</si>
  <si>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</si>
  <si>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</si>
  <si>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</si>
  <si>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</si>
  <si>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</si>
  <si>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</si>
  <si>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</si>
  <si>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</si>
  <si>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</si>
  <si>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</si>
  <si>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</si>
  <si>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</si>
  <si>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</si>
  <si>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</si>
  <si>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</si>
  <si>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</si>
  <si>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</si>
  <si>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</si>
  <si>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</si>
  <si>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</si>
  <si>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</si>
  <si>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</si>
  <si>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</si>
  <si>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</si>
  <si>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</si>
  <si>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</si>
  <si>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</si>
  <si>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</si>
  <si>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</si>
  <si>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</si>
  <si>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</si>
  <si>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</si>
  <si>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</si>
  <si>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</si>
  <si>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</si>
  <si>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</si>
  <si>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</si>
  <si>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</si>
  <si>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</si>
  <si>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</si>
  <si>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</si>
  <si>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</si>
  <si>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</si>
  <si>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</si>
  <si>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</si>
  <si>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</si>
  <si>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</si>
  <si>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</si>
  <si>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</si>
  <si>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</si>
  <si>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</si>
  <si>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</si>
  <si>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</si>
  <si>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</si>
  <si>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</si>
  <si>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</si>
  <si>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</si>
  <si>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</si>
  <si>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</si>
  <si>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</si>
  <si>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</si>
  <si>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</si>
  <si>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</si>
  <si>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</si>
  <si>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</si>
  <si>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</si>
  <si>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</si>
  <si>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</si>
  <si>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</si>
  <si>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</si>
  <si>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</si>
  <si>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</si>
  <si>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</si>
  <si>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</si>
  <si>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</si>
  <si>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</si>
  <si>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</si>
  <si>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</si>
  <si>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</si>
  <si>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</si>
  <si>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</si>
  <si>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</si>
  <si>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</si>
  <si>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</si>
  <si>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</si>
  <si>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</si>
  <si>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</si>
  <si>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</si>
  <si>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</si>
  <si>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</si>
  <si>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</si>
  <si>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</si>
  <si>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</si>
  <si>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</si>
  <si>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</si>
  <si>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</si>
  <si>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</si>
  <si>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</si>
  <si>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</si>
  <si>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</si>
  <si>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</si>
  <si>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</si>
  <si>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</si>
  <si>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</si>
  <si>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</si>
  <si>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</si>
  <si>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</si>
  <si>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</si>
  <si>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</si>
  <si>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</si>
  <si>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</si>
  <si>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</si>
  <si>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</si>
  <si>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</si>
  <si>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</si>
  <si>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</si>
  <si>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</si>
  <si>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</si>
  <si>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</si>
  <si>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</si>
  <si>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</si>
  <si>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</si>
  <si>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</si>
  <si>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</si>
  <si>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</si>
  <si>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</si>
  <si>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</si>
  <si>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</si>
  <si>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</si>
  <si>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</si>
  <si>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</si>
  <si>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</si>
  <si>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</si>
  <si>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</si>
  <si>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</si>
  <si>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</si>
  <si>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</si>
  <si>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</si>
  <si>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</si>
  <si>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</si>
  <si>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</si>
  <si>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</si>
  <si>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</si>
  <si>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</si>
  <si>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</si>
  <si>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</si>
  <si>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</si>
  <si>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</si>
  <si>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</si>
  <si>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</si>
  <si>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</si>
  <si>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</si>
  <si>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</si>
  <si>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</si>
  <si>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</si>
  <si>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</si>
  <si>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</si>
  <si>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</si>
  <si>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</si>
  <si>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</si>
  <si>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</si>
  <si>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</si>
  <si>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</si>
  <si>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</si>
  <si>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</si>
  <si>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</si>
  <si>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</si>
  <si>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</si>
  <si>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</si>
  <si>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</si>
  <si>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</si>
  <si>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</si>
  <si>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</si>
  <si>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</si>
  <si>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</si>
  <si>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</si>
  <si>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</si>
  <si>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</si>
  <si>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</si>
  <si>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</si>
  <si>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</si>
  <si>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</si>
  <si>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</si>
  <si>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</si>
  <si>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</si>
  <si>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</si>
  <si>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</si>
  <si>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</si>
  <si>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</si>
  <si>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</si>
  <si>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</si>
  <si>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</si>
  <si>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</si>
  <si>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</si>
  <si>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</si>
  <si>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</si>
  <si>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</si>
  <si>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</si>
  <si>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</si>
  <si>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</si>
  <si>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</si>
  <si>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</si>
  <si>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</si>
  <si>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</si>
  <si>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</si>
  <si>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</si>
  <si>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</si>
  <si>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</si>
  <si>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</si>
  <si>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</si>
  <si>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</si>
  <si>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</si>
  <si>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</si>
  <si>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</si>
  <si>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</si>
  <si>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</si>
  <si>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</si>
  <si>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</si>
  <si>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</si>
  <si>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</si>
  <si>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</si>
  <si>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</si>
  <si>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</si>
  <si>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</si>
  <si>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</si>
  <si>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</si>
  <si>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</si>
  <si>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</si>
  <si>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</si>
  <si>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</si>
  <si>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</si>
  <si>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</si>
  <si>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</si>
  <si>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</si>
  <si>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</si>
  <si>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</si>
  <si>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</si>
  <si>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</si>
  <si>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</si>
  <si>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</si>
  <si>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</si>
  <si>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</si>
  <si>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</si>
  <si>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</si>
  <si>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</si>
  <si>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</si>
  <si>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</si>
  <si>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</si>
  <si>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</si>
  <si>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</si>
  <si>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</si>
  <si>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</si>
  <si>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</si>
  <si>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</si>
  <si>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</si>
  <si>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</si>
  <si>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</si>
  <si>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</si>
  <si>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</si>
  <si>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</si>
  <si>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</si>
  <si>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</si>
  <si>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</si>
  <si>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</si>
  <si>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</si>
  <si>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</si>
  <si>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</si>
  <si>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</si>
  <si>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</si>
  <si>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</si>
  <si>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</si>
  <si>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</si>
  <si>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</si>
  <si>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</si>
  <si>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</si>
  <si>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</si>
  <si>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</si>
  <si>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</si>
  <si>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</si>
  <si>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</si>
  <si>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</si>
  <si>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</si>
  <si>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</si>
  <si>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</si>
  <si>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</si>
  <si>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</si>
  <si>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</si>
  <si>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</si>
  <si>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</si>
  <si>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</si>
  <si>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</si>
  <si>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</si>
  <si>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</si>
  <si>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</si>
  <si>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</si>
  <si>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</si>
  <si>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</si>
  <si>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</si>
  <si>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</si>
  <si>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</si>
  <si>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</si>
  <si>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</si>
  <si>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</si>
  <si>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</si>
  <si>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</si>
  <si>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</si>
  <si>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</si>
  <si>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</si>
  <si>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</si>
  <si>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</si>
  <si>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</si>
  <si>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</si>
  <si>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</si>
  <si>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</si>
  <si>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</si>
  <si>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</si>
  <si>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</si>
  <si>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</si>
  <si>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</si>
  <si>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</si>
  <si>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</si>
  <si>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</si>
  <si>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</si>
  <si>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</si>
  <si>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</si>
  <si>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</si>
  <si>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</si>
  <si>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</si>
  <si>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</si>
  <si>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</si>
  <si>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</si>
  <si>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</si>
  <si>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</si>
  <si>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</si>
  <si>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</si>
  <si>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</si>
  <si>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</si>
  <si>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</si>
  <si>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</si>
  <si>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</si>
  <si>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</si>
  <si>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</si>
  <si>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</si>
  <si>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</si>
  <si>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</si>
  <si>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</si>
  <si>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</si>
  <si>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</si>
  <si>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</si>
  <si>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</si>
  <si>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</si>
  <si>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</si>
  <si>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</si>
  <si>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</si>
  <si>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</si>
  <si>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</si>
  <si>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</si>
  <si>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</si>
  <si>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</si>
  <si>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</si>
  <si>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</si>
  <si>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</si>
  <si>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</si>
  <si>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</si>
  <si>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</si>
  <si>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</si>
  <si>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</si>
  <si>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</si>
  <si>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</si>
  <si>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</si>
  <si>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</si>
  <si>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</si>
  <si>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</si>
  <si>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</si>
  <si>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</si>
  <si>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</si>
  <si>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</si>
  <si>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</si>
  <si>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</si>
  <si>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</si>
  <si>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</si>
  <si>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</si>
  <si>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</si>
  <si>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</si>
  <si>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</si>
  <si>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</si>
  <si>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</si>
  <si>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</si>
  <si>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</si>
  <si>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</si>
  <si>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</si>
  <si>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</si>
  <si>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</si>
  <si>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</si>
  <si>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</si>
  <si>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</si>
  <si>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</si>
  <si>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</si>
  <si>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</si>
  <si>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</si>
  <si>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</si>
  <si>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</si>
  <si>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</si>
  <si>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</si>
  <si>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</si>
  <si>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</si>
  <si>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</si>
  <si>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</si>
  <si>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</si>
  <si>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</si>
  <si>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</si>
  <si>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</si>
  <si>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</si>
  <si>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</si>
  <si>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</si>
  <si>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</si>
  <si>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</si>
  <si>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</si>
  <si>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</si>
  <si>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</si>
  <si>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</si>
  <si>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</si>
  <si>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</si>
  <si>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</si>
  <si>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</si>
  <si>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</si>
  <si>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</si>
  <si>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</si>
  <si>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</si>
  <si>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</si>
  <si>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</si>
  <si>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</si>
  <si>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</si>
  <si>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</si>
  <si>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</si>
  <si>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</si>
  <si>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</si>
  <si>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</si>
  <si>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</si>
  <si>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</si>
  <si>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</si>
  <si>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</si>
  <si>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</si>
  <si>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</si>
  <si>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</si>
  <si>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</si>
  <si>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</si>
  <si>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</si>
  <si>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</si>
  <si>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</si>
  <si>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</si>
  <si>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</si>
  <si>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</si>
  <si>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</si>
  <si>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</si>
  <si>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</si>
  <si>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</si>
  <si>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</si>
  <si>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</si>
  <si>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</si>
  <si>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</si>
  <si>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</si>
  <si>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</si>
  <si>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</si>
  <si>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</si>
  <si>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</si>
  <si>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</si>
  <si>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</si>
  <si>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</si>
  <si>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</si>
  <si>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</si>
  <si>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</si>
  <si>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</si>
  <si>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</si>
  <si>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</si>
  <si>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</si>
  <si>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</si>
  <si>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</si>
  <si>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</si>
  <si>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</si>
  <si>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</si>
  <si>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</si>
  <si>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</si>
  <si>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</si>
  <si>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</si>
  <si>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</si>
  <si>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</si>
  <si>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</si>
  <si>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</si>
  <si>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</si>
  <si>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</si>
  <si>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</si>
  <si>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</si>
  <si>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</si>
  <si>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</si>
  <si>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</si>
  <si>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</si>
  <si>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</si>
  <si>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</si>
  <si>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</si>
  <si>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</si>
  <si>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</si>
  <si>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</si>
  <si>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</si>
  <si>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</si>
  <si>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</si>
  <si>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</si>
  <si>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</si>
  <si>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</si>
  <si>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</si>
  <si>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</si>
  <si>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</si>
  <si>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</si>
  <si>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</si>
  <si>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</si>
  <si>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</si>
  <si>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</si>
  <si>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</si>
  <si>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</si>
  <si>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</si>
  <si>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</si>
  <si>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</si>
  <si>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</si>
  <si>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</si>
  <si>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</si>
  <si>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</si>
  <si>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</si>
  <si>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</si>
  <si>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</si>
  <si>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</si>
  <si>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</si>
  <si>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</si>
  <si>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</si>
  <si>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</si>
  <si>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</si>
  <si>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</si>
  <si>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</si>
  <si>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</si>
  <si>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</si>
  <si>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</si>
  <si>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</si>
  <si>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</si>
  <si>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</si>
  <si>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</si>
  <si>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</si>
  <si>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</si>
  <si>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</si>
  <si>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</si>
  <si>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</si>
  <si>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</si>
  <si>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</si>
  <si>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</si>
  <si>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</si>
  <si>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</si>
  <si>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</si>
  <si>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</si>
  <si>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</si>
  <si>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</si>
  <si>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</si>
  <si>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</si>
  <si>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</si>
  <si>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</si>
  <si>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</si>
  <si>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</si>
  <si>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</si>
  <si>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</si>
  <si>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</si>
  <si>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</si>
  <si>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</si>
  <si>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</si>
  <si>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</si>
  <si>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</si>
  <si>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</si>
  <si>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</si>
  <si>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</si>
  <si>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</si>
  <si>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</si>
  <si>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</si>
  <si>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</si>
  <si>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</si>
  <si>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</si>
  <si>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</si>
  <si>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</si>
  <si>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</si>
  <si>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</si>
  <si>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</si>
  <si>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</si>
  <si>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</si>
  <si>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</si>
  <si>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</si>
  <si>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</si>
  <si>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</si>
  <si>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</si>
  <si>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</si>
  <si>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</si>
  <si>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</si>
  <si>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</si>
  <si>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</si>
  <si>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</si>
  <si>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</si>
  <si>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</si>
  <si>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</si>
  <si>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</si>
  <si>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</si>
  <si>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</si>
  <si>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</si>
  <si>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</si>
  <si>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</si>
  <si>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</si>
  <si>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</si>
  <si>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</si>
  <si>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</si>
  <si>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</si>
  <si>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</si>
  <si>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</si>
  <si>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</si>
  <si>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</si>
  <si>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</si>
  <si>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</si>
  <si>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</si>
  <si>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</si>
  <si>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</si>
  <si>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</si>
  <si>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</si>
  <si>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</si>
  <si>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</si>
  <si>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</si>
  <si>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</si>
  <si>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</si>
  <si>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</si>
  <si>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</si>
  <si>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</si>
  <si>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</si>
  <si>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</si>
  <si>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</si>
  <si>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</si>
  <si>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</si>
  <si>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</si>
  <si>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</si>
  <si>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</si>
  <si>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</si>
  <si>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</si>
  <si>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</si>
  <si>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</si>
  <si>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</si>
  <si>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</si>
  <si>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</si>
  <si>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</si>
  <si>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</si>
  <si>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</si>
  <si>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</si>
  <si>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</si>
  <si>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</si>
  <si>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</si>
  <si>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</si>
  <si>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</si>
  <si>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</si>
  <si>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</si>
  <si>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</si>
  <si>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</si>
  <si>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</si>
  <si>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</si>
  <si>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</si>
  <si>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</si>
  <si>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</si>
  <si>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</si>
  <si>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</si>
  <si>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</si>
  <si>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</si>
  <si>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</si>
  <si>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</si>
  <si>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</si>
  <si>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</si>
  <si>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</si>
  <si>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</si>
  <si>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</si>
  <si>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</si>
  <si>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</si>
  <si>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</si>
  <si>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</si>
  <si>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</si>
  <si>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</si>
  <si>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</si>
  <si>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</si>
  <si>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</si>
  <si>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</si>
  <si>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</si>
  <si>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</si>
  <si>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</si>
  <si>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</si>
  <si>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</si>
  <si>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</si>
  <si>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</si>
  <si>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</si>
  <si>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</si>
  <si>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</si>
  <si>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</si>
  <si>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</si>
  <si>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</si>
  <si>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</si>
  <si>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</si>
  <si>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</si>
  <si>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</si>
  <si>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</si>
  <si>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</si>
  <si>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</si>
  <si>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</si>
  <si>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</si>
  <si>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</si>
  <si>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</si>
  <si>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</si>
  <si>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</si>
  <si>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</si>
  <si>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</si>
  <si>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</si>
  <si>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</si>
  <si>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</si>
  <si>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</si>
  <si>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</si>
  <si>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</si>
  <si>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</si>
  <si>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</si>
  <si>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</si>
  <si>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</si>
  <si>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</si>
  <si>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</si>
  <si>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</si>
  <si>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</si>
  <si>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</si>
  <si>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</si>
  <si>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</si>
  <si>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</si>
  <si>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</si>
  <si>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</si>
  <si>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</si>
  <si>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</si>
  <si>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</si>
  <si>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</si>
  <si>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</si>
  <si>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</si>
  <si>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</si>
  <si>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</si>
  <si>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</si>
  <si>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</si>
  <si>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</si>
  <si>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</si>
  <si>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</si>
  <si>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</si>
  <si>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</si>
  <si>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</si>
  <si>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</si>
  <si>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</si>
  <si>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</si>
  <si>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</si>
  <si>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</si>
  <si>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</si>
  <si>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</si>
  <si>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</si>
  <si>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</si>
  <si>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</si>
  <si>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</si>
  <si>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</si>
  <si>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</si>
  <si>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</si>
  <si>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</si>
  <si>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</si>
  <si>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</si>
  <si>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</si>
  <si>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</si>
  <si>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</si>
  <si>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</si>
  <si>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</si>
  <si>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</si>
  <si>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</si>
  <si>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</si>
  <si>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</si>
  <si>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</si>
  <si>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</si>
  <si>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</si>
  <si>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</si>
  <si>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</si>
  <si>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</si>
  <si>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</si>
  <si>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</si>
  <si>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</si>
  <si>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</si>
  <si>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</si>
  <si>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</si>
  <si>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</si>
  <si>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</si>
  <si>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</si>
  <si>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</si>
  <si>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</si>
  <si>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</si>
  <si>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</si>
  <si>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</si>
  <si>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</si>
  <si>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</si>
  <si>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</si>
  <si>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</si>
  <si>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</si>
  <si>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</si>
  <si>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</si>
  <si>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</si>
  <si>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</si>
  <si>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</si>
  <si>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</si>
  <si>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</si>
  <si>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</si>
  <si>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</si>
  <si>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</si>
  <si>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</si>
  <si>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</si>
  <si>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</si>
  <si>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</si>
  <si>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</si>
  <si>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</si>
  <si>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</si>
  <si>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</si>
  <si>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</si>
  <si>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</si>
  <si>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</si>
  <si>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</si>
  <si>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</si>
  <si>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</si>
  <si>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</si>
  <si>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</si>
  <si>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</si>
  <si>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</si>
  <si>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</si>
  <si>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</si>
  <si>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</si>
  <si>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</si>
  <si>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</si>
  <si>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</si>
  <si>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</si>
  <si>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</si>
  <si>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</si>
  <si>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</si>
  <si>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</si>
  <si>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</si>
  <si>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</si>
  <si>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</si>
  <si>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</si>
  <si>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</si>
  <si>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</si>
  <si>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</si>
  <si>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</si>
  <si>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</si>
  <si>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</si>
  <si>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</si>
  <si>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</si>
  <si>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</si>
  <si>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</si>
  <si>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</si>
  <si>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</si>
  <si>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</si>
  <si>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</si>
  <si>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</si>
  <si>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</si>
  <si>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</si>
  <si>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</si>
  <si>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</si>
  <si>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</si>
  <si>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</si>
  <si>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</si>
  <si>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</si>
  <si>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</si>
  <si>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</si>
  <si>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</si>
  <si>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</si>
  <si>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</si>
  <si>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</si>
  <si>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</si>
  <si>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</si>
  <si>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</si>
  <si>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</si>
  <si>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</si>
  <si>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</si>
  <si>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</si>
  <si>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</si>
  <si>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</si>
  <si>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</si>
  <si>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</si>
  <si>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</si>
  <si>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</si>
  <si>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</si>
  <si>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</si>
  <si>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</si>
  <si>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</si>
  <si>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</si>
  <si>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</si>
  <si>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</si>
  <si>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</si>
  <si>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</si>
  <si>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</si>
  <si>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</si>
  <si>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</si>
  <si>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</si>
  <si>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</si>
  <si>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</si>
  <si>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</si>
  <si>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</si>
  <si>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</si>
  <si>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</si>
  <si>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</si>
  <si>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</si>
  <si>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</si>
  <si>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</si>
  <si>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</si>
  <si>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</si>
  <si>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</si>
  <si>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</si>
  <si>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</si>
  <si>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</si>
  <si>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</si>
  <si>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</si>
  <si>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</si>
  <si>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</si>
  <si>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</si>
  <si>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</si>
  <si>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</si>
  <si>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</si>
  <si>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</si>
  <si>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</si>
  <si>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</si>
  <si>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</si>
  <si>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</si>
  <si>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</si>
  <si>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</si>
  <si>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</si>
  <si>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</si>
  <si>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</si>
  <si>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</si>
  <si>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</si>
  <si>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</si>
  <si>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</si>
  <si>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</si>
  <si>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</si>
  <si>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</si>
  <si>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</si>
  <si>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</si>
  <si>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</si>
  <si>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</si>
  <si>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</si>
  <si>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</si>
  <si>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</si>
  <si>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</si>
  <si>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</si>
  <si>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</si>
  <si>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</si>
  <si>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</si>
  <si>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</si>
  <si>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</si>
  <si>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</si>
  <si>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</si>
  <si>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</si>
  <si>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</si>
  <si>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</si>
  <si>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</si>
  <si>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</si>
  <si>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</si>
  <si>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</si>
  <si>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</si>
  <si>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</si>
  <si>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</si>
  <si>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</si>
  <si>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</si>
  <si>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</si>
  <si>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</si>
  <si>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</si>
  <si>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</si>
  <si>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</si>
  <si>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</si>
  <si>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</si>
  <si>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</si>
  <si>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</si>
  <si>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</si>
  <si>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</si>
  <si>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</si>
  <si>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</si>
  <si>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</si>
  <si>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</si>
  <si>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</si>
  <si>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</si>
  <si>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</si>
  <si>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</si>
  <si>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</si>
  <si>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</si>
  <si>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</si>
  <si>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</si>
  <si>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</si>
  <si>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</si>
  <si>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</si>
  <si>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</si>
  <si>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</si>
  <si>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</si>
  <si>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</si>
  <si>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</si>
  <si>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</si>
  <si>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</si>
  <si>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</si>
  <si>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</si>
  <si>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</si>
  <si>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</si>
  <si>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</si>
  <si>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</si>
  <si>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</si>
  <si>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</si>
  <si>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</si>
  <si>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</si>
  <si>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</si>
  <si>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</si>
  <si>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</si>
  <si>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</si>
  <si>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</si>
  <si>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</si>
  <si>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</si>
  <si>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</si>
  <si>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</si>
  <si>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</si>
  <si>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</si>
  <si>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</si>
  <si>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</si>
  <si>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</si>
  <si>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</si>
  <si>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</si>
  <si>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</si>
  <si>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</si>
  <si>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</si>
  <si>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</si>
  <si>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</si>
  <si>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</si>
  <si>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</si>
  <si>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</si>
  <si>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</si>
  <si>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</si>
  <si>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</si>
  <si>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</si>
  <si>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</si>
  <si>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</si>
  <si>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</si>
  <si>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</si>
  <si>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</si>
  <si>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</si>
  <si>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</si>
  <si>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</si>
  <si>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</si>
  <si>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</si>
  <si>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</si>
  <si>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</si>
  <si>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</si>
  <si>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</si>
  <si>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</si>
  <si>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</si>
  <si>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</si>
  <si>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</si>
  <si>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</si>
  <si>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</si>
  <si>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</si>
  <si>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</si>
  <si>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</si>
  <si>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</si>
  <si>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</si>
  <si>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</si>
  <si>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</si>
  <si>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</si>
  <si>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</si>
  <si>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</si>
  <si>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</si>
  <si>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</si>
  <si>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</si>
  <si>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</si>
  <si>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</si>
  <si>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</si>
  <si>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</si>
  <si>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</si>
  <si>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</si>
  <si>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</si>
  <si>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</si>
  <si>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</si>
  <si>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</si>
  <si>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</si>
  <si>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</si>
  <si>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</si>
  <si>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</si>
  <si>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</si>
  <si>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</si>
  <si>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</si>
  <si>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</si>
  <si>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</si>
  <si>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</si>
  <si>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</si>
  <si>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</si>
  <si>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</si>
  <si>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</si>
  <si>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</si>
  <si>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</si>
  <si>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</si>
  <si>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</si>
  <si>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</si>
  <si>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</si>
  <si>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</si>
  <si>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</si>
  <si>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</si>
  <si>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</si>
  <si>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</si>
  <si>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</si>
  <si>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</si>
  <si>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</si>
  <si>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</si>
  <si>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</si>
  <si>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</si>
  <si>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</si>
  <si>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</si>
  <si>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</si>
  <si>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</si>
  <si>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</si>
  <si>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</si>
  <si>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</si>
  <si>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</si>
  <si>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</si>
  <si>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</si>
  <si>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</si>
  <si>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</si>
  <si>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</si>
  <si>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</si>
  <si>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</si>
  <si>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</si>
  <si>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</si>
  <si>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</si>
  <si>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</si>
  <si>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</si>
  <si>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</si>
  <si>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</si>
  <si>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</si>
  <si>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</si>
  <si>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</si>
  <si>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</si>
  <si>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</si>
  <si>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</si>
  <si>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</si>
  <si>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</si>
  <si>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</si>
  <si>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</si>
  <si>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</si>
  <si>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</si>
  <si>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</si>
  <si>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</si>
  <si>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</si>
  <si>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</si>
  <si>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</si>
  <si>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</si>
  <si>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</si>
  <si>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</si>
  <si>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</si>
  <si>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</si>
  <si>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</si>
  <si>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</si>
  <si>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</si>
  <si>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</si>
  <si>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</si>
  <si>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</si>
  <si>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</si>
  <si>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</si>
  <si>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</si>
  <si>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</si>
  <si>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</si>
  <si>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</si>
  <si>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</si>
  <si>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</si>
  <si>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</si>
  <si>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</si>
  <si>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</si>
  <si>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</si>
  <si>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</si>
  <si>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</si>
  <si>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</si>
  <si>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</si>
  <si>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</si>
  <si>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</si>
  <si>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</si>
  <si>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</si>
  <si>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</si>
  <si>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</si>
  <si>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</si>
  <si>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</si>
  <si>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</si>
  <si>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</si>
  <si>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</si>
  <si>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</si>
  <si>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</si>
  <si>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</si>
  <si>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</si>
  <si>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</si>
  <si>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</si>
  <si>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</si>
  <si>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</si>
  <si>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</si>
  <si>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</si>
  <si>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</si>
  <si>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</si>
  <si>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</si>
  <si>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</si>
  <si>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</si>
  <si>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</si>
  <si>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</si>
  <si>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</si>
  <si>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</si>
  <si>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</si>
  <si>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</si>
  <si>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</si>
  <si>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</si>
  <si>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</si>
  <si>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</si>
  <si>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</si>
  <si>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</si>
  <si>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</si>
  <si>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</si>
  <si>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</si>
  <si>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</si>
  <si>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</si>
  <si>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</si>
  <si>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</si>
  <si>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</si>
  <si>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</si>
  <si>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</si>
  <si>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</si>
  <si>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</si>
  <si>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</si>
  <si>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</si>
  <si>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</si>
  <si>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</si>
  <si>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</si>
  <si>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</si>
  <si>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</si>
  <si>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</si>
  <si>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</si>
  <si>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</si>
  <si>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</si>
  <si>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</si>
  <si>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</si>
  <si>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</si>
  <si>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</si>
  <si>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</si>
  <si>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</si>
  <si>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</si>
  <si>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</si>
  <si>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</si>
  <si>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</si>
  <si>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</si>
  <si>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</si>
  <si>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</si>
  <si>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</si>
  <si>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</si>
  <si>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</si>
  <si>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</si>
  <si>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</si>
  <si>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</si>
  <si>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</si>
  <si>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</si>
  <si>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</si>
  <si>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</si>
  <si>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</si>
  <si>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</si>
  <si>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</si>
  <si>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</si>
  <si>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</si>
  <si>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</si>
  <si>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</si>
  <si>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</si>
  <si>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</si>
  <si>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</si>
  <si>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</si>
  <si>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</si>
  <si>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</si>
  <si>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</si>
  <si>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</si>
  <si>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</si>
  <si>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</si>
  <si>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</si>
  <si>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</si>
  <si>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</si>
  <si>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</si>
  <si>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</si>
  <si>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</si>
  <si>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</si>
  <si>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</si>
  <si>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</si>
  <si>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</si>
  <si>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</si>
  <si>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</si>
  <si>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</si>
  <si>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</si>
  <si>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</si>
  <si>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</si>
  <si>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</si>
  <si>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</si>
  <si>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</si>
  <si>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</si>
  <si>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</si>
  <si>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</si>
  <si>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</si>
  <si>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</si>
  <si>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</si>
  <si>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</si>
  <si>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</si>
  <si>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</si>
  <si>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</si>
  <si>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</si>
  <si>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</si>
  <si>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</si>
  <si>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</si>
  <si>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</si>
  <si>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</si>
  <si>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</si>
  <si>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</si>
  <si>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</si>
  <si>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</si>
  <si>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</si>
  <si>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</si>
  <si>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</si>
  <si>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</si>
  <si>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</si>
  <si>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</si>
  <si>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</si>
  <si>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</si>
  <si>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</si>
  <si>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</si>
  <si>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</si>
  <si>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</si>
  <si>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</si>
  <si>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</si>
  <si>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</si>
  <si>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</si>
  <si>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</si>
  <si>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</si>
  <si>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</si>
  <si>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</si>
  <si>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</si>
  <si>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</si>
  <si>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</si>
  <si>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</si>
  <si>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</si>
  <si>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</si>
  <si>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</si>
  <si>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</si>
  <si>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</si>
  <si>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</si>
  <si>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</si>
  <si>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</si>
  <si>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</si>
  <si>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</si>
  <si>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</si>
  <si>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</si>
  <si>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</si>
  <si>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</si>
  <si>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</si>
  <si>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</si>
  <si>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</si>
  <si>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</si>
  <si>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</si>
  <si>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</si>
  <si>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</si>
  <si>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</si>
  <si>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</si>
  <si>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</si>
  <si>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</si>
  <si>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</si>
  <si>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</si>
  <si>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</si>
  <si>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</si>
  <si>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</si>
  <si>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</si>
  <si>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</si>
  <si>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</si>
  <si>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</si>
  <si>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</si>
  <si>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</si>
  <si>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</si>
  <si>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</si>
  <si>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</si>
  <si>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</si>
  <si>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</si>
  <si>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</si>
  <si>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</si>
  <si>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</si>
  <si>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</si>
  <si>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</si>
  <si>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</si>
  <si>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</si>
  <si>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</si>
  <si>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</si>
  <si>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</si>
  <si>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</si>
  <si>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</si>
  <si>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</si>
  <si>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</si>
  <si>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</si>
  <si>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</si>
  <si>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</si>
  <si>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</si>
  <si>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</si>
  <si>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</si>
  <si>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</si>
  <si>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</si>
  <si>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</si>
  <si>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</si>
  <si>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</si>
  <si>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</si>
  <si>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</si>
  <si>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</si>
  <si>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</si>
  <si>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</si>
  <si>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</si>
  <si>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</si>
  <si>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</si>
  <si>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</si>
  <si>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</si>
  <si>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</si>
  <si>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</si>
  <si>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</si>
  <si>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</si>
  <si>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</si>
  <si>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</si>
  <si>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</si>
  <si>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</si>
  <si>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</si>
  <si>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</si>
  <si>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</si>
  <si>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</si>
  <si>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</si>
  <si>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</si>
  <si>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</si>
  <si>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</si>
  <si>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</si>
  <si>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</si>
  <si>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</si>
  <si>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</si>
  <si>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</si>
  <si>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</si>
  <si>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</si>
  <si>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</si>
  <si>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</si>
  <si>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</si>
  <si>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</si>
  <si>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</si>
  <si>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</si>
  <si>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</si>
  <si>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</si>
  <si>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</si>
  <si>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</si>
  <si>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</si>
  <si>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</si>
  <si>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</si>
  <si>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</si>
  <si>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</si>
  <si>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</si>
  <si>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</si>
  <si>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</si>
  <si>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</si>
  <si>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</si>
  <si>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</si>
  <si>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</si>
  <si>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</si>
  <si>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</si>
  <si>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</si>
  <si>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</si>
  <si>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</si>
  <si>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</si>
  <si>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</si>
  <si>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</si>
  <si>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</si>
  <si>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</si>
  <si>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</si>
  <si>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</si>
  <si>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</si>
  <si>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</si>
  <si>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</si>
  <si>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</si>
  <si>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</si>
  <si>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</si>
  <si>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</si>
  <si>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</si>
  <si>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</si>
  <si>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</si>
  <si>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</si>
  <si>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</si>
  <si>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</si>
  <si>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</si>
  <si>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</si>
  <si>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</si>
  <si>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</si>
  <si>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</si>
  <si>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</si>
  <si>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</si>
  <si>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</si>
  <si>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</si>
  <si>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</si>
  <si>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</si>
  <si>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</si>
  <si>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</si>
  <si>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</si>
  <si>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</si>
  <si>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</si>
  <si>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</si>
  <si>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</si>
  <si>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</si>
  <si>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</si>
  <si>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</si>
  <si>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</si>
  <si>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</si>
  <si>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</si>
  <si>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</si>
  <si>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</si>
  <si>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</si>
  <si>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</si>
  <si>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</si>
  <si>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</si>
  <si>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</si>
  <si>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</si>
  <si>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</si>
  <si>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</si>
  <si>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</si>
  <si>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</si>
  <si>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</si>
  <si>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</si>
  <si>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</si>
  <si>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</si>
  <si>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</si>
  <si>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</si>
  <si>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</si>
  <si>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</si>
  <si>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</si>
  <si>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</si>
  <si>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</si>
  <si>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</si>
  <si>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</si>
  <si>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</si>
  <si>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</si>
  <si>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</si>
  <si>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</si>
  <si>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</si>
  <si>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</si>
  <si>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</si>
  <si>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</si>
  <si>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</si>
  <si>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</si>
  <si>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</si>
  <si>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</si>
  <si>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</si>
  <si>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</si>
  <si>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</si>
  <si>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</si>
  <si>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</si>
  <si>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</si>
  <si>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</si>
  <si>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</si>
  <si>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</si>
  <si>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</si>
  <si>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</si>
  <si>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</si>
  <si>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</si>
  <si>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</si>
  <si>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</si>
  <si>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</si>
  <si>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</si>
  <si>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</si>
  <si>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</si>
  <si>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</si>
  <si>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</si>
  <si>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</si>
  <si>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</si>
  <si>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</si>
  <si>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</si>
  <si>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</si>
  <si>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</si>
  <si>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</si>
  <si>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</si>
  <si>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</si>
  <si>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</si>
  <si>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</si>
  <si>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</si>
  <si>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</si>
  <si>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</si>
  <si>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</si>
  <si>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</si>
  <si>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</si>
  <si>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</si>
  <si>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</si>
  <si>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</si>
  <si>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</si>
  <si>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</si>
  <si>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</si>
  <si>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</si>
  <si>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</si>
  <si>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</si>
  <si>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</si>
  <si>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</si>
  <si>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</si>
  <si>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</si>
  <si>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</si>
  <si>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</si>
  <si>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</si>
  <si>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</si>
  <si>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</si>
  <si>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</si>
  <si>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</si>
  <si>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</si>
  <si>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</si>
  <si>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</si>
  <si>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</si>
  <si>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</si>
  <si>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</si>
  <si>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</si>
  <si>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</si>
  <si>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</si>
  <si>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</si>
  <si>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</si>
  <si>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</si>
  <si>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</si>
  <si>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</si>
  <si>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</si>
  <si>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</si>
  <si>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</si>
  <si>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</si>
  <si>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</si>
  <si>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</si>
  <si>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</si>
  <si>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</si>
  <si>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</si>
  <si>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</si>
  <si>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</si>
  <si>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</si>
  <si>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</si>
  <si>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</si>
  <si>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</si>
  <si>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</si>
  <si>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</si>
  <si>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</si>
  <si>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</si>
  <si>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</si>
  <si>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</si>
  <si>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</si>
  <si>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</si>
  <si>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</si>
  <si>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</si>
  <si>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</si>
  <si>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</si>
  <si>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</si>
  <si>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</si>
  <si>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</si>
  <si>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</si>
  <si>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</si>
  <si>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</si>
  <si>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</si>
  <si>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</si>
  <si>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</si>
  <si>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</si>
  <si>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</si>
  <si>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</si>
  <si>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</si>
  <si>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</si>
  <si>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</si>
  <si>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</si>
  <si>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</si>
  <si>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</si>
  <si>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</si>
  <si>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</si>
  <si>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</si>
  <si>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</si>
  <si>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</si>
  <si>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</si>
  <si>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</si>
  <si>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</si>
  <si>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</si>
  <si>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</si>
  <si>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</si>
  <si>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</si>
  <si>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</si>
  <si>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</si>
  <si>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</si>
  <si>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</si>
  <si>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</si>
  <si>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</si>
  <si>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</si>
  <si>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</si>
  <si>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</si>
  <si>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</si>
  <si>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</si>
  <si>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</si>
  <si>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</si>
  <si>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</si>
  <si>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</si>
  <si>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</si>
  <si>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</si>
  <si>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</si>
  <si>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</si>
  <si>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</si>
  <si>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</si>
  <si>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</si>
  <si>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</si>
  <si>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</si>
  <si>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</si>
  <si>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</si>
  <si>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</si>
  <si>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</si>
  <si>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</si>
  <si>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</si>
  <si>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</si>
  <si>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</si>
  <si>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</si>
  <si>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</si>
  <si>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</si>
  <si>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</si>
  <si>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</si>
  <si>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</si>
  <si>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</si>
  <si>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</si>
  <si>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</si>
  <si>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</si>
  <si>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</si>
  <si>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</si>
  <si>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</si>
  <si>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</si>
  <si>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</si>
  <si>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</si>
  <si>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</si>
  <si>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</si>
  <si>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</si>
  <si>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</si>
  <si>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</si>
  <si>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</si>
  <si>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</si>
  <si>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</si>
  <si>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</si>
  <si>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</si>
  <si>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</si>
  <si>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</si>
  <si>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</si>
  <si>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</si>
  <si>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</si>
  <si>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</si>
  <si>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</si>
  <si>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</si>
  <si>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</si>
  <si>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</si>
  <si>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</si>
  <si>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</si>
  <si>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</si>
  <si>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</si>
  <si>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</si>
  <si>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</si>
  <si>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</si>
  <si>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</si>
  <si>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</si>
  <si>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</si>
  <si>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</si>
  <si>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</si>
  <si>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</si>
  <si>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</si>
  <si>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</si>
  <si>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</si>
  <si>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</si>
  <si>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</si>
  <si>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</si>
  <si>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</si>
  <si>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</si>
  <si>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</si>
  <si>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</si>
  <si>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</si>
  <si>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</si>
  <si>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</si>
  <si>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</si>
  <si>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</si>
  <si>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</si>
  <si>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</si>
  <si>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</si>
  <si>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</si>
  <si>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</si>
  <si>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</si>
  <si>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</si>
  <si>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</si>
  <si>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</si>
  <si>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</si>
  <si>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</si>
  <si>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</si>
  <si>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</si>
  <si>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</si>
  <si>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</si>
  <si>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</si>
  <si>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</si>
  <si>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</si>
  <si>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</si>
  <si>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</si>
  <si>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</si>
  <si>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</si>
  <si>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</si>
  <si>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</si>
  <si>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</si>
  <si>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</si>
  <si>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</si>
  <si>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</si>
  <si>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</si>
  <si>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</si>
  <si>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</si>
  <si>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</si>
  <si>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</si>
  <si>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</si>
  <si>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</si>
  <si>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</si>
  <si>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</si>
  <si>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</si>
  <si>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</si>
  <si>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</si>
  <si>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</si>
  <si>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</si>
  <si>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</si>
  <si>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</si>
  <si>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</si>
  <si>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</si>
  <si>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</si>
  <si>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</si>
  <si>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</si>
  <si>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</si>
  <si>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</si>
  <si>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</si>
  <si>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</si>
  <si>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</si>
  <si>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</si>
  <si>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</si>
  <si>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</si>
  <si>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</si>
  <si>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</si>
  <si>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</si>
  <si>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</si>
  <si>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</si>
  <si>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</si>
  <si>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</si>
  <si>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</si>
  <si>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</si>
  <si>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</si>
  <si>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</si>
  <si>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</si>
  <si>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</si>
  <si>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</si>
  <si>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</si>
  <si>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</si>
  <si>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</si>
  <si>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</si>
  <si>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</si>
  <si>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</si>
  <si>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</si>
  <si>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</si>
  <si>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</si>
  <si>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</si>
  <si>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</si>
  <si>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</si>
  <si>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</si>
  <si>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</si>
  <si>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</si>
  <si>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</si>
  <si>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</si>
  <si>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</si>
  <si>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</si>
  <si>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</si>
  <si>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</si>
  <si>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</si>
  <si>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</si>
  <si>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</si>
  <si>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</si>
  <si>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</si>
  <si>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</si>
  <si>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</si>
  <si>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</si>
  <si>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</si>
  <si>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</si>
  <si>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</si>
  <si>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</si>
  <si>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</si>
  <si>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</si>
  <si>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</si>
  <si>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</si>
  <si>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</si>
  <si>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</si>
  <si>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</si>
  <si>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</si>
  <si>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</si>
  <si>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</si>
  <si>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</si>
  <si>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</si>
  <si>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</si>
  <si>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</si>
  <si>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</si>
  <si>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</si>
  <si>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</si>
  <si>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</si>
  <si>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</si>
  <si>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</si>
  <si>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</si>
  <si>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</si>
  <si>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</si>
  <si>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</si>
  <si>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</si>
  <si>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</si>
  <si>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</si>
  <si>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</si>
  <si>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</si>
  <si>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</si>
  <si>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</si>
  <si>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</si>
  <si>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</si>
  <si>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</si>
  <si>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</si>
  <si>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</si>
  <si>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</si>
  <si>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</si>
  <si>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</si>
  <si>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</si>
  <si>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</si>
  <si>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</si>
  <si>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</si>
  <si>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</si>
  <si>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</si>
  <si>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</si>
  <si>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</si>
  <si>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</si>
  <si>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</si>
  <si>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</si>
  <si>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</si>
  <si>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</si>
  <si>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</si>
  <si>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</si>
  <si>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</si>
  <si>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</si>
  <si>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</si>
  <si>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</si>
  <si>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</si>
  <si>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</si>
  <si>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</si>
  <si>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</si>
  <si>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</si>
  <si>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</si>
  <si>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</si>
  <si>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</si>
  <si>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</si>
  <si>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</si>
  <si>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</si>
  <si>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</si>
  <si>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</si>
  <si>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</si>
  <si>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</si>
  <si>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</si>
  <si>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</si>
  <si>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</si>
  <si>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</si>
  <si>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</si>
  <si>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</si>
  <si>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</si>
  <si>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</si>
  <si>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</si>
  <si>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</si>
  <si>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</si>
  <si>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</si>
  <si>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</si>
  <si>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</si>
  <si>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</si>
  <si>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</si>
  <si>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</si>
  <si>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</si>
  <si>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</si>
  <si>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</si>
  <si>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</si>
  <si>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</si>
  <si>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</si>
  <si>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</si>
  <si>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</si>
  <si>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</si>
  <si>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</si>
  <si>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</si>
  <si>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</si>
  <si>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</si>
  <si>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</si>
  <si>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</si>
  <si>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</si>
  <si>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</si>
  <si>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</si>
  <si>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</si>
  <si>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</si>
  <si>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</si>
  <si>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</si>
  <si>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</si>
  <si>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</si>
  <si>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</si>
  <si>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</si>
  <si>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</si>
  <si>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</si>
  <si>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</si>
  <si>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</si>
  <si>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</si>
  <si>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</si>
  <si>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</si>
  <si>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</si>
  <si>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</si>
  <si>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</si>
  <si>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</si>
  <si>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</si>
  <si>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</si>
  <si>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</si>
  <si>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</si>
  <si>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</si>
  <si>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</si>
  <si>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</si>
  <si>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</si>
  <si>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</si>
  <si>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</si>
  <si>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</si>
  <si>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</si>
  <si>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</si>
  <si>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</si>
  <si>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</si>
  <si>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</si>
  <si>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</si>
  <si>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</si>
  <si>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</si>
  <si>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</si>
  <si>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</si>
  <si>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</si>
  <si>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</si>
  <si>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</si>
  <si>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</si>
  <si>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</si>
  <si>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</si>
  <si>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</si>
  <si>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</si>
  <si>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</si>
  <si>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</si>
  <si>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</si>
  <si>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</si>
  <si>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</si>
  <si>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</si>
  <si>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</si>
  <si>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</si>
  <si>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</si>
  <si>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</si>
  <si>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</si>
  <si>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</si>
  <si>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</si>
  <si>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</si>
  <si>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</si>
  <si>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</si>
  <si>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</si>
  <si>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</si>
  <si>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</si>
  <si>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</si>
  <si>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</si>
  <si>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</si>
  <si>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</si>
  <si>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</si>
  <si>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</si>
  <si>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</si>
  <si>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</si>
  <si>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</si>
  <si>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</si>
  <si>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</si>
  <si>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</si>
  <si>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</si>
  <si>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</si>
  <si>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</si>
  <si>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</si>
  <si>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</si>
  <si>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</si>
  <si>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</si>
  <si>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</si>
  <si>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</si>
  <si>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</si>
  <si>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</si>
  <si>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</si>
  <si>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</si>
  <si>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</si>
  <si>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</si>
  <si>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</si>
  <si>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</si>
  <si>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</si>
  <si>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</si>
  <si>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</si>
  <si>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</si>
  <si>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</si>
  <si>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</si>
  <si>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</si>
  <si>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</si>
  <si>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</si>
  <si>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</si>
  <si>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</si>
  <si>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</si>
  <si>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</si>
  <si>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</si>
  <si>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</si>
  <si>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</si>
  <si>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</si>
  <si>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</si>
  <si>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</si>
  <si>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</si>
  <si>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</si>
  <si>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</si>
  <si>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</si>
  <si>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</si>
  <si>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</si>
  <si>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</si>
  <si>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</si>
  <si>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</si>
  <si>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</si>
  <si>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</si>
  <si>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</si>
  <si>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</si>
  <si>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</si>
  <si>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</si>
  <si>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</si>
  <si>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</si>
  <si>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</si>
  <si>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</si>
  <si>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</si>
  <si>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</si>
  <si>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</si>
  <si>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</si>
  <si>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</si>
  <si>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</si>
  <si>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</si>
  <si>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</si>
  <si>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</si>
  <si>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</si>
  <si>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</si>
  <si>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</si>
  <si>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</si>
  <si>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</si>
  <si>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</si>
  <si>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</si>
  <si>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</si>
  <si>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</si>
  <si>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</si>
  <si>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</si>
  <si>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</si>
  <si>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</si>
  <si>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</si>
  <si>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</si>
  <si>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</si>
  <si>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</si>
  <si>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</si>
  <si>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</si>
  <si>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</si>
  <si>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</si>
  <si>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</si>
  <si>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</si>
  <si>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</si>
  <si>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</si>
  <si>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</si>
  <si>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</si>
  <si>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</si>
  <si>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</si>
  <si>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</si>
  <si>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</si>
  <si>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</si>
  <si>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</si>
  <si>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</si>
  <si>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</si>
  <si>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</si>
  <si>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</si>
  <si>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</si>
  <si>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</si>
  <si>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</si>
  <si>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</si>
  <si>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</si>
  <si>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</si>
  <si>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</si>
  <si>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</si>
  <si>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</si>
  <si>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</si>
  <si>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</si>
  <si>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</si>
  <si>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</si>
  <si>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</si>
  <si>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</si>
  <si>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</si>
  <si>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</si>
  <si>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</si>
  <si>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</si>
  <si>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</si>
  <si>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</si>
  <si>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</si>
  <si>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</si>
  <si>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</si>
  <si>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</si>
  <si>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</si>
  <si>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</si>
  <si>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</si>
  <si>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</si>
  <si>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</si>
  <si>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</si>
  <si>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</si>
  <si>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</si>
  <si>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</si>
  <si>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</si>
  <si>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</si>
  <si>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</si>
  <si>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</si>
  <si>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</si>
  <si>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</si>
  <si>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</si>
  <si>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</si>
  <si>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</si>
  <si>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</si>
  <si>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</si>
  <si>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</si>
  <si>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</si>
  <si>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</si>
  <si>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</si>
  <si>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</si>
  <si>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</si>
  <si>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</si>
  <si>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</si>
  <si>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</si>
  <si>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</si>
  <si>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</si>
  <si>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</si>
  <si>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</si>
  <si>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</si>
  <si>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</si>
  <si>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</si>
  <si>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</si>
  <si>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</si>
  <si>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</si>
  <si>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</si>
  <si>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</si>
  <si>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</si>
  <si>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</si>
  <si>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</si>
  <si>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</si>
  <si>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</si>
  <si>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</si>
  <si>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</si>
  <si>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</si>
  <si>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</si>
  <si>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</si>
  <si>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</si>
  <si>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</si>
  <si>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</si>
  <si>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</si>
  <si>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</si>
  <si>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</si>
  <si>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</si>
  <si>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</si>
  <si>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</si>
  <si>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</si>
  <si>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</si>
  <si>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</si>
  <si>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</si>
  <si>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</si>
  <si>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</si>
  <si>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</si>
  <si>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</si>
  <si>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</si>
  <si>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</si>
  <si>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</si>
  <si>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</si>
  <si>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</si>
  <si>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</si>
  <si>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</si>
  <si>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</si>
  <si>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</si>
  <si>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</si>
  <si>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</si>
  <si>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</si>
  <si>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</si>
  <si>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</si>
  <si>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</si>
  <si>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</si>
  <si>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</si>
  <si>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</si>
  <si>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</si>
  <si>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</si>
  <si>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</si>
  <si>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</si>
  <si>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</si>
  <si>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</si>
  <si>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</si>
  <si>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</si>
  <si>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</si>
  <si>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</si>
  <si>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</si>
  <si>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</si>
  <si>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</si>
  <si>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</si>
  <si>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</si>
  <si>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</si>
  <si>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</si>
  <si>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</si>
  <si>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</si>
  <si>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</si>
  <si>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</si>
  <si>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</si>
  <si>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</si>
  <si>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</si>
  <si>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</si>
  <si>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</si>
  <si>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</si>
  <si>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</si>
  <si>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</si>
  <si>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</si>
  <si>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</si>
  <si>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</si>
  <si>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</si>
  <si>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</si>
  <si>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</si>
  <si>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</si>
  <si>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</si>
  <si>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</si>
  <si>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</si>
  <si>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</si>
  <si>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</si>
  <si>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</si>
  <si>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</si>
  <si>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</si>
  <si>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</si>
  <si>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</si>
  <si>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</si>
  <si>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</si>
  <si>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</si>
  <si>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</si>
  <si>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</si>
  <si>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</si>
  <si>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</si>
  <si>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</si>
  <si>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</si>
  <si>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</si>
  <si>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</si>
  <si>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</si>
  <si>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</si>
  <si>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</si>
  <si>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</si>
  <si>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</si>
  <si>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</si>
  <si>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</si>
  <si>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</si>
  <si>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</si>
  <si>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</si>
  <si>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</si>
  <si>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</si>
  <si>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</si>
  <si>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</si>
  <si>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</si>
  <si>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</si>
  <si>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</si>
  <si>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</si>
  <si>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</si>
  <si>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</si>
  <si>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</si>
  <si>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</si>
  <si>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</si>
  <si>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</si>
  <si>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</si>
  <si>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</si>
  <si>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</si>
  <si>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</si>
  <si>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</si>
  <si>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</si>
  <si>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</si>
  <si>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</si>
  <si>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</si>
  <si>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</si>
  <si>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</si>
  <si>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</si>
  <si>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</si>
  <si>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</si>
  <si>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</si>
  <si>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</si>
  <si>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</si>
  <si>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</si>
  <si>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</si>
  <si>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</si>
  <si>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</si>
  <si>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</si>
  <si>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</si>
  <si>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</si>
  <si>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</si>
  <si>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</si>
  <si>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</si>
  <si>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</si>
  <si>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</si>
  <si>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</si>
  <si>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</si>
  <si>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</si>
  <si>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</si>
  <si>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</si>
  <si>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</si>
  <si>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</si>
  <si>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</si>
  <si>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</si>
  <si>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</si>
  <si>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</si>
  <si>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</si>
  <si>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</si>
  <si>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</si>
  <si>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</si>
  <si>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</si>
  <si>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</si>
  <si>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</si>
  <si>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</si>
  <si>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</si>
  <si>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</si>
  <si>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</si>
  <si>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</si>
  <si>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</si>
  <si>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</si>
  <si>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</si>
  <si>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</si>
  <si>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</si>
  <si>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</si>
  <si>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</si>
  <si>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</si>
  <si>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</si>
  <si>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</si>
  <si>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</si>
  <si>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</si>
  <si>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</si>
  <si>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</si>
  <si>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</si>
  <si>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</si>
  <si>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</si>
  <si>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</si>
  <si>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</si>
  <si>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</si>
  <si>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</si>
  <si>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</si>
  <si>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</si>
  <si>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</si>
  <si>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</si>
  <si>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</si>
  <si>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</si>
  <si>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</si>
  <si>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</si>
  <si>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</si>
  <si>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</si>
  <si>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</si>
  <si>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</si>
  <si>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</si>
  <si>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</si>
  <si>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</si>
  <si>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</si>
  <si>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</si>
  <si>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</si>
  <si>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</si>
  <si>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</si>
  <si>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</si>
  <si>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</si>
  <si>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</si>
  <si>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</si>
  <si>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</si>
  <si>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</si>
  <si>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</si>
  <si>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</si>
  <si>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</si>
  <si>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</si>
  <si>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</si>
  <si>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</si>
  <si>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</si>
  <si>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</si>
  <si>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</si>
  <si>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</si>
  <si>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</si>
  <si>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</si>
  <si>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</si>
  <si>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</si>
  <si>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</si>
  <si>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</si>
  <si>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</si>
  <si>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</si>
  <si>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</si>
  <si>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</si>
  <si>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</si>
  <si>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</si>
  <si>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</si>
  <si>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</si>
  <si>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</si>
  <si>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</si>
  <si>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</si>
  <si>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</si>
  <si>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</si>
  <si>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</si>
  <si>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</si>
  <si>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</si>
  <si>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</si>
  <si>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</si>
  <si>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</si>
  <si>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</si>
  <si>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</si>
  <si>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</si>
  <si>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</si>
  <si>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</si>
  <si>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</si>
  <si>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</si>
  <si>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</si>
  <si>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</si>
  <si>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</si>
  <si>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</si>
  <si>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</si>
  <si>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</si>
  <si>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</si>
  <si>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</si>
  <si>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</si>
  <si>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</si>
  <si>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</si>
  <si>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</si>
  <si>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</si>
  <si>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</si>
  <si>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</si>
  <si>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</si>
  <si>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</si>
  <si>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</si>
  <si>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</si>
  <si>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</si>
  <si>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</si>
  <si>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</si>
  <si>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</si>
  <si>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</si>
  <si>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</si>
  <si>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</si>
  <si>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</si>
  <si>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</si>
  <si>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</si>
  <si>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</si>
  <si>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</si>
  <si>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</si>
  <si>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</si>
  <si>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</si>
  <si>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</si>
  <si>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</si>
  <si>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</si>
  <si>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</si>
  <si>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</si>
  <si>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</si>
  <si>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</si>
  <si>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</si>
  <si>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</si>
  <si>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</si>
  <si>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</si>
  <si>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</si>
  <si>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</si>
  <si>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</si>
  <si>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</si>
  <si>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</si>
  <si>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</si>
  <si>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</si>
  <si>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</si>
  <si>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</si>
  <si>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</si>
  <si>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</si>
  <si>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</si>
  <si>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</si>
  <si>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</si>
  <si>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</si>
  <si>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</si>
  <si>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</si>
  <si>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</si>
  <si>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</si>
  <si>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</si>
  <si>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</si>
  <si>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</si>
  <si>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</si>
  <si>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</si>
  <si>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</si>
  <si>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</si>
  <si>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</si>
  <si>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</si>
  <si>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</si>
  <si>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</si>
  <si>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</si>
  <si>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</si>
  <si>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</si>
  <si>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</si>
  <si>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</si>
  <si>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</si>
  <si>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</si>
  <si>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</si>
  <si>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</si>
  <si>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</si>
  <si>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</si>
  <si>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</si>
  <si>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</si>
  <si>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</si>
  <si>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</si>
  <si>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</si>
  <si>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</si>
  <si>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</si>
  <si>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</si>
  <si>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</si>
  <si>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</si>
  <si>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</si>
  <si>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</si>
  <si>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</si>
  <si>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</si>
  <si>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</si>
  <si>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</si>
  <si>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</si>
  <si>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</si>
  <si>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</si>
  <si>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</si>
  <si>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</si>
  <si>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</si>
  <si>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</si>
  <si>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</si>
  <si>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</si>
  <si>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</si>
  <si>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</si>
  <si>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</si>
  <si>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</si>
  <si>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</si>
  <si>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</si>
  <si>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</si>
  <si>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</si>
  <si>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</si>
  <si>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</si>
  <si>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</si>
  <si>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</si>
  <si>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</si>
  <si>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</si>
  <si>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</si>
  <si>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</si>
  <si>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</si>
  <si>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</si>
  <si>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</si>
  <si>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</si>
  <si>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</si>
  <si>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</si>
  <si>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</si>
  <si>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</si>
  <si>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</si>
  <si>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</si>
  <si>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</si>
  <si>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</si>
  <si>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</si>
  <si>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</si>
  <si>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</si>
  <si>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</si>
  <si>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</si>
  <si>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</si>
  <si>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</si>
  <si>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</si>
  <si>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</si>
  <si>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</si>
  <si>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</si>
  <si>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</si>
  <si>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</si>
  <si>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</si>
  <si>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</si>
  <si>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</si>
  <si>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</si>
  <si>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</si>
  <si>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</si>
  <si>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</si>
  <si>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</si>
  <si>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</si>
  <si>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</si>
  <si>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</si>
  <si>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</si>
  <si>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</si>
  <si>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</si>
  <si>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</si>
  <si>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</si>
  <si>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</si>
  <si>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</si>
  <si>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</si>
  <si>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</si>
  <si>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</si>
  <si>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</si>
  <si>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</si>
  <si>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</si>
  <si>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</si>
  <si>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</si>
  <si>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</si>
  <si>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</si>
  <si>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</si>
  <si>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</si>
  <si>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</si>
  <si>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</si>
  <si>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</si>
  <si>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</si>
  <si>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</si>
  <si>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</si>
  <si>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</si>
  <si>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</si>
  <si>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</si>
  <si>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</si>
  <si>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</si>
  <si>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</si>
  <si>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</si>
  <si>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</si>
  <si>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</si>
  <si>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</si>
  <si>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</si>
  <si>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</si>
  <si>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</si>
  <si>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</si>
  <si>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</si>
  <si>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</si>
  <si>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</si>
  <si>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</si>
  <si>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</si>
  <si>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</si>
  <si>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</si>
  <si>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</si>
  <si>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</si>
  <si>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</si>
  <si>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</si>
  <si>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</si>
  <si>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</si>
  <si>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</si>
  <si>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</si>
  <si>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</si>
  <si>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</si>
  <si>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</si>
  <si>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</si>
  <si>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</si>
  <si>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</si>
  <si>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</si>
  <si>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</si>
  <si>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</si>
  <si>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</si>
  <si>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</si>
  <si>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</si>
  <si>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</si>
  <si>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</si>
  <si>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</si>
  <si>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</si>
  <si>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</si>
  <si>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</si>
  <si>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</si>
  <si>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</si>
  <si>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</si>
  <si>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</si>
  <si>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</si>
  <si>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</si>
  <si>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</si>
  <si>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</si>
  <si>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</si>
  <si>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</si>
  <si>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</si>
  <si>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</si>
  <si>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</si>
  <si>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</si>
  <si>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</si>
  <si>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</si>
  <si>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</si>
  <si>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</si>
  <si>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</si>
  <si>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</si>
  <si>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</si>
  <si>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</si>
  <si>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</si>
  <si>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</si>
  <si>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</si>
  <si>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</si>
  <si>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</si>
  <si>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</si>
  <si>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</si>
  <si>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</si>
  <si>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</si>
  <si>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</si>
  <si>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</si>
  <si>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</si>
  <si>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</si>
  <si>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</si>
  <si>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</si>
  <si>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</si>
  <si>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</si>
  <si>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</si>
  <si>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</si>
  <si>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</si>
  <si>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</si>
  <si>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</si>
  <si>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</si>
  <si>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</si>
  <si>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</si>
  <si>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</si>
  <si>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</si>
  <si>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</si>
  <si>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</si>
  <si>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</si>
  <si>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</si>
  <si>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</si>
  <si>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</si>
  <si>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</si>
  <si>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</si>
  <si>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</si>
  <si>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</si>
  <si>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</si>
  <si>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</si>
  <si>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</si>
  <si>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</si>
  <si>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</si>
  <si>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</si>
  <si>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</si>
  <si>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</si>
  <si>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</si>
  <si>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</si>
  <si>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</si>
  <si>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</si>
  <si>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</si>
  <si>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</si>
  <si>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</si>
  <si>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</si>
  <si>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</si>
  <si>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</si>
  <si>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</si>
  <si>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</si>
  <si>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</si>
  <si>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</si>
  <si>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</si>
  <si>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</si>
  <si>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</si>
  <si>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</si>
  <si>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</si>
  <si>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</si>
  <si>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</si>
  <si>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</si>
  <si>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</si>
  <si>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</si>
  <si>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</si>
  <si>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</si>
  <si>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</si>
  <si>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</si>
  <si>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</si>
  <si>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</si>
  <si>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</si>
  <si>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</si>
  <si>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</si>
  <si>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</si>
  <si>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</si>
  <si>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</si>
  <si>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</si>
  <si>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</si>
  <si>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</si>
  <si>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</si>
  <si>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</si>
  <si>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</si>
  <si>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</si>
  <si>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</si>
  <si>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</si>
  <si>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</si>
  <si>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</si>
  <si>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</si>
  <si>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</si>
  <si>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</si>
  <si>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</si>
  <si>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</si>
  <si>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</si>
  <si>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</si>
  <si>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</si>
  <si>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</si>
  <si>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</si>
  <si>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</si>
  <si>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</si>
  <si>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</si>
  <si>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</si>
  <si>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</si>
  <si>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</si>
  <si>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</si>
  <si>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</si>
  <si>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</si>
  <si>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</si>
  <si>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</si>
  <si>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</si>
  <si>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</si>
  <si>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</si>
  <si>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</si>
  <si>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</si>
  <si>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</si>
  <si>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</si>
  <si>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</si>
  <si>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</si>
  <si>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</si>
  <si>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</si>
  <si>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</si>
  <si>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</si>
  <si>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</si>
  <si>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</si>
  <si>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</si>
  <si>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</si>
  <si>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</si>
  <si>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</si>
  <si>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</si>
  <si>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</si>
  <si>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</si>
  <si>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</si>
  <si>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</si>
  <si>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</si>
  <si>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</si>
  <si>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</si>
  <si>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</si>
  <si>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</si>
  <si>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</si>
  <si>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</si>
  <si>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</si>
  <si>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</si>
  <si>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</si>
  <si>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</si>
  <si>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</si>
  <si>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</si>
  <si>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</si>
  <si>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</si>
  <si>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</si>
  <si>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</si>
  <si>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</si>
  <si>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</si>
  <si>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</si>
  <si>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</si>
  <si>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</si>
  <si>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</si>
  <si>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</si>
  <si>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</si>
  <si>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</si>
  <si>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</si>
  <si>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</si>
  <si>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</si>
  <si>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</si>
  <si>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</si>
  <si>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</si>
  <si>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</si>
  <si>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</si>
  <si>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</si>
  <si>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</si>
  <si>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</si>
  <si>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</si>
  <si>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</si>
  <si>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</si>
  <si>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</si>
  <si>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</si>
  <si>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</si>
  <si>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</si>
  <si>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</si>
  <si>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</si>
  <si>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</si>
  <si>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</si>
  <si>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</si>
  <si>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</si>
  <si>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</si>
  <si>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</si>
  <si>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</si>
  <si>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</si>
  <si>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</si>
  <si>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</si>
  <si>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</si>
  <si>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</si>
  <si>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</si>
  <si>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</si>
  <si>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</si>
  <si>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</si>
  <si>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</si>
  <si>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</si>
  <si>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</si>
  <si>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</si>
  <si>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</si>
  <si>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</si>
  <si>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</si>
  <si>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</si>
  <si>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</si>
  <si>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</si>
  <si>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</si>
  <si>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</si>
  <si>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</si>
  <si>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</si>
  <si>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</si>
  <si>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</si>
  <si>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</si>
  <si>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</si>
  <si>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</si>
  <si>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</si>
  <si>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</si>
  <si>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</si>
  <si>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</si>
  <si>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</si>
  <si>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</si>
  <si>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</si>
  <si>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</si>
  <si>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</si>
  <si>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</si>
  <si>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</si>
  <si>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</si>
  <si>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</si>
  <si>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</si>
  <si>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</si>
  <si>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</si>
  <si>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</si>
  <si>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</si>
  <si>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</si>
  <si>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</si>
  <si>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</si>
  <si>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</si>
  <si>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</si>
  <si>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</si>
  <si>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</si>
  <si>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</si>
  <si>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</si>
  <si>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</si>
  <si>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</si>
  <si>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</si>
  <si>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</si>
  <si>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</si>
  <si>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</si>
  <si>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</si>
  <si>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</si>
  <si>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</si>
  <si>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</si>
  <si>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</si>
  <si>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</si>
  <si>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</si>
  <si>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</si>
  <si>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</si>
  <si>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</si>
  <si>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</si>
  <si>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</si>
  <si>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</si>
  <si>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</si>
  <si>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</si>
  <si>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</si>
  <si>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</si>
  <si>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</si>
  <si>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</si>
  <si>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</si>
  <si>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</si>
  <si>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</si>
  <si>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</si>
  <si>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</si>
  <si>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</si>
  <si>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</si>
  <si>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</si>
  <si>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</si>
  <si>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</si>
  <si>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</si>
  <si>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</si>
  <si>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</si>
  <si>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</si>
  <si>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</si>
  <si>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</si>
  <si>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</si>
  <si>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</si>
  <si>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</si>
  <si>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</si>
  <si>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</si>
  <si>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</si>
  <si>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</si>
  <si>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</si>
  <si>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</si>
  <si>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</si>
  <si>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</si>
  <si>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</si>
  <si>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</si>
  <si>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</si>
  <si>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</si>
  <si>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</si>
  <si>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</si>
  <si>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</si>
  <si>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</si>
  <si>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</si>
  <si>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</si>
  <si>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</si>
  <si>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</si>
  <si>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</si>
  <si>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</si>
  <si>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</si>
  <si>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</si>
  <si>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</si>
  <si>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</si>
  <si>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</si>
  <si>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</si>
  <si>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</si>
  <si>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</si>
  <si>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</si>
  <si>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</si>
  <si>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</si>
  <si>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</si>
  <si>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</si>
  <si>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</si>
  <si>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</si>
  <si>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</si>
  <si>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</si>
  <si>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</si>
  <si>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</si>
  <si>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</si>
  <si>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</si>
  <si>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</si>
  <si>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</si>
  <si>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</si>
  <si>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</si>
  <si>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</si>
  <si>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</si>
  <si>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</si>
  <si>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</si>
  <si>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</si>
  <si>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</si>
  <si>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</si>
  <si>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</si>
  <si>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</si>
  <si>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</si>
  <si>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</si>
  <si>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</si>
  <si>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</si>
  <si>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</si>
  <si>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</si>
  <si>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</si>
  <si>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</si>
  <si>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</si>
  <si>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</si>
  <si>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</si>
  <si>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</si>
  <si>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</si>
  <si>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</si>
  <si>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</si>
  <si>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</si>
  <si>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</si>
  <si>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</si>
  <si>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</si>
  <si>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</si>
  <si>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</si>
  <si>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</si>
  <si>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</si>
  <si>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</si>
  <si>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</si>
  <si>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</si>
  <si>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</si>
  <si>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</si>
  <si>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</si>
  <si>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</si>
  <si>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</si>
  <si>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</si>
  <si>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</si>
  <si>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</si>
  <si>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</si>
  <si>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</si>
  <si>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</si>
  <si>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</si>
  <si>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</si>
  <si>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</si>
  <si>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</si>
  <si>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</si>
  <si>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</si>
  <si>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</si>
  <si>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</si>
  <si>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</si>
  <si>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</si>
  <si>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</si>
  <si>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</si>
  <si>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</si>
  <si>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</si>
  <si>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</si>
  <si>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</si>
  <si>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</si>
  <si>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</si>
  <si>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</si>
  <si>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</si>
  <si>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</si>
  <si>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</si>
  <si>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</si>
  <si>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</si>
  <si>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</si>
  <si>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</si>
  <si>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</si>
  <si>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</si>
  <si>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</si>
  <si>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</si>
  <si>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</si>
  <si>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</si>
  <si>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</si>
  <si>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</si>
  <si>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</si>
  <si>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</si>
  <si>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</si>
  <si>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</si>
  <si>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</si>
  <si>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</si>
  <si>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</si>
  <si>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</si>
  <si>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</si>
  <si>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</si>
  <si>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</si>
  <si>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</si>
  <si>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</si>
  <si>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</si>
  <si>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</si>
  <si>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</si>
  <si>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</si>
  <si>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</si>
  <si>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</si>
  <si>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</si>
  <si>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</si>
  <si>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</si>
  <si>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</si>
  <si>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</si>
  <si>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</si>
  <si>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</si>
  <si>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</si>
  <si>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</si>
  <si>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</si>
  <si>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</si>
  <si>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</si>
  <si>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</si>
  <si>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</si>
  <si>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</si>
  <si>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</si>
  <si>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</si>
  <si>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</si>
  <si>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</si>
  <si>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</si>
  <si>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</si>
  <si>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</si>
  <si>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</si>
  <si>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</si>
  <si>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</si>
  <si>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</si>
  <si>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</si>
  <si>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</si>
  <si>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</si>
  <si>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</si>
  <si>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</si>
  <si>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</si>
  <si>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</si>
  <si>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</si>
  <si>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</si>
  <si>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</si>
  <si>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</si>
  <si>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</si>
  <si>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</si>
  <si>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</si>
  <si>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</si>
  <si>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</si>
  <si>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</si>
  <si>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</si>
  <si>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</si>
  <si>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</si>
  <si>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</si>
  <si>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</si>
  <si>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</si>
  <si>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</si>
  <si>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</si>
  <si>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</si>
  <si>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</si>
  <si>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</si>
  <si>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</si>
  <si>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</si>
  <si>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</si>
  <si>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</si>
  <si>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</si>
  <si>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</si>
  <si>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</si>
  <si>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</si>
  <si>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</si>
  <si>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</si>
  <si>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</si>
  <si>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</si>
  <si>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</si>
  <si>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</si>
  <si>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</si>
  <si>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</si>
  <si>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</si>
  <si>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</si>
  <si>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</si>
  <si>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</si>
  <si>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</si>
  <si>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</si>
  <si>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</si>
  <si>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</si>
  <si>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</si>
  <si>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</si>
  <si>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</si>
  <si>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</si>
  <si>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</si>
  <si>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</si>
  <si>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</si>
  <si>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</si>
  <si>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</si>
  <si>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</si>
  <si>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</si>
  <si>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</si>
  <si>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</si>
  <si>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</si>
  <si>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</si>
  <si>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</si>
  <si>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</si>
  <si>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</si>
  <si>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</si>
  <si>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</si>
  <si>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</si>
  <si>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</si>
  <si>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</si>
  <si>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</si>
  <si>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</si>
  <si>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</si>
  <si>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</si>
  <si>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</si>
  <si>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</si>
  <si>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</si>
  <si>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</si>
  <si>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</si>
  <si>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</si>
  <si>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</si>
  <si>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</si>
  <si>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</si>
  <si>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</si>
  <si>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</si>
  <si>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</si>
  <si>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</si>
  <si>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</si>
  <si>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</si>
  <si>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</si>
  <si>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</si>
  <si>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</si>
  <si>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</si>
  <si>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</si>
  <si>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</si>
  <si>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</si>
  <si>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</si>
  <si>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</si>
  <si>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</si>
  <si>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</si>
  <si>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</si>
  <si>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</si>
  <si>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</si>
  <si>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</si>
  <si>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</si>
  <si>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</si>
  <si>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</si>
  <si>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</si>
  <si>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</si>
  <si>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</si>
  <si>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</si>
  <si>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</si>
  <si>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</si>
  <si>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</si>
  <si>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</si>
  <si>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</si>
  <si>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</si>
  <si>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</si>
  <si>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</si>
  <si>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</si>
  <si>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</si>
  <si>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</si>
  <si>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</si>
  <si>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</si>
  <si>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</si>
  <si>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</si>
  <si>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</si>
  <si>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</si>
  <si>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</si>
  <si>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</si>
  <si>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</si>
  <si>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</si>
  <si>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</si>
  <si>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</si>
  <si>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</si>
  <si>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</si>
  <si>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</si>
  <si>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</si>
  <si>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</si>
  <si>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</si>
  <si>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</si>
  <si>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</si>
  <si>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</si>
  <si>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</si>
  <si>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</si>
  <si>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</si>
  <si>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</si>
  <si>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</si>
  <si>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</si>
  <si>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</si>
  <si>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</si>
  <si>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</si>
  <si>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</si>
  <si>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</si>
  <si>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</si>
  <si>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</si>
  <si>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</si>
  <si>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</si>
  <si>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</si>
  <si>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</si>
  <si>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</si>
  <si>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</si>
  <si>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</si>
  <si>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</si>
  <si>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</si>
  <si>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</si>
  <si>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</si>
  <si>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</si>
  <si>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</si>
  <si>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</si>
  <si>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</si>
  <si>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</si>
  <si>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</si>
  <si>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</si>
  <si>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</si>
  <si>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</si>
  <si>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</si>
  <si>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</si>
  <si>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</si>
  <si>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</si>
  <si>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</si>
  <si>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</si>
  <si>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</si>
  <si>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</si>
  <si>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</si>
  <si>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</si>
  <si>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</si>
  <si>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</si>
  <si>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</si>
  <si>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</si>
  <si>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</si>
  <si>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</si>
  <si>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</si>
  <si>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</si>
  <si>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</si>
  <si>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</si>
  <si>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</si>
  <si>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</si>
  <si>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</si>
  <si>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</si>
  <si>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</si>
  <si>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</si>
  <si>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</si>
  <si>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</si>
  <si>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</si>
  <si>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</si>
  <si>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</si>
  <si>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</si>
  <si>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</si>
  <si>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</si>
  <si>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</si>
  <si>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</si>
  <si>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</si>
  <si>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</si>
  <si>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</si>
  <si>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</si>
  <si>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</si>
  <si>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</si>
  <si>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</si>
  <si>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</si>
  <si>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</si>
  <si>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</si>
  <si>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</si>
  <si>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</si>
  <si>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</si>
  <si>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</si>
  <si>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</si>
  <si>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</si>
  <si>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</si>
  <si>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</si>
  <si>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</si>
  <si>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</si>
  <si>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</si>
  <si>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</si>
  <si>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</si>
  <si>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</si>
  <si>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</si>
  <si>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</si>
  <si>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</si>
  <si>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</si>
  <si>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</si>
  <si>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</si>
  <si>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</si>
  <si>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</si>
  <si>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</si>
  <si>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</si>
  <si>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</si>
  <si>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</si>
  <si>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</si>
  <si>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</si>
  <si>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</si>
  <si>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</si>
  <si>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</si>
  <si>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</si>
  <si>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</si>
  <si>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</si>
  <si>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</si>
  <si>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</si>
  <si>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</si>
  <si>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</si>
  <si>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</si>
  <si>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</si>
  <si>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</si>
  <si>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</si>
  <si>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</si>
  <si>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</si>
  <si>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</si>
  <si>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</si>
  <si>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</si>
  <si>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</si>
  <si>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</si>
  <si>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</si>
  <si>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</si>
  <si>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</si>
  <si>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</si>
  <si>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</si>
  <si>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</si>
  <si>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</si>
  <si>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</si>
  <si>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</si>
  <si>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</si>
  <si>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</si>
  <si>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</si>
  <si>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</si>
  <si>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</si>
  <si>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</si>
  <si>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</si>
  <si>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</si>
  <si>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</si>
  <si>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</si>
  <si>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</si>
  <si>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</si>
  <si>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</si>
  <si>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</si>
  <si>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</si>
  <si>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</si>
  <si>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</si>
  <si>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</si>
  <si>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</si>
  <si>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</si>
  <si>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</si>
  <si>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</si>
  <si>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</si>
  <si>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</si>
  <si>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</si>
  <si>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</si>
  <si>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</si>
  <si>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</si>
  <si>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</si>
  <si>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</si>
  <si>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</si>
  <si>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</si>
  <si>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</si>
  <si>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</si>
  <si>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</si>
  <si>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</si>
  <si>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</si>
  <si>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</si>
  <si>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</si>
  <si>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</si>
  <si>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</si>
  <si>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</si>
  <si>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</si>
  <si>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</si>
  <si>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</si>
  <si>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</si>
  <si>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</si>
  <si>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</si>
  <si>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</si>
  <si>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</si>
  <si>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</si>
  <si>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</si>
  <si>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</si>
  <si>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</si>
  <si>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</si>
  <si>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</si>
  <si>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</si>
  <si>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</si>
  <si>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</si>
  <si>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</si>
  <si>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</si>
  <si>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</si>
  <si>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</si>
  <si>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</si>
  <si>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</si>
  <si>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</si>
  <si>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</si>
  <si>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</si>
  <si>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</si>
  <si>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</si>
  <si>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</si>
  <si>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</si>
  <si>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</si>
  <si>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</si>
  <si>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</si>
  <si>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</si>
  <si>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</si>
  <si>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</si>
  <si>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</si>
  <si>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</si>
  <si>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</si>
  <si>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</si>
  <si>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</si>
  <si>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</si>
  <si>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</si>
  <si>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</si>
  <si>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</si>
  <si>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</si>
  <si>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</si>
  <si>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</si>
  <si>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</si>
  <si>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</si>
  <si>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</si>
  <si>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</si>
  <si>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</si>
  <si>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</si>
  <si>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</si>
  <si>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</si>
  <si>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</si>
  <si>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</si>
  <si>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</si>
  <si>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</si>
  <si>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</si>
  <si>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</si>
  <si>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</si>
  <si>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</si>
  <si>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</si>
  <si>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</si>
  <si>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</si>
  <si>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</si>
  <si>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</si>
  <si>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</si>
  <si>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</si>
  <si>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</si>
  <si>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</si>
  <si>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</si>
  <si>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</si>
  <si>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</si>
  <si>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</si>
  <si>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</si>
  <si>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</si>
  <si>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</si>
  <si>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</si>
  <si>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</si>
  <si>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</si>
  <si>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</si>
  <si>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</si>
  <si>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</si>
  <si>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</si>
  <si>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</si>
  <si>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</si>
  <si>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</si>
  <si>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</si>
  <si>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</si>
  <si>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</si>
  <si>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</si>
  <si>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</si>
  <si>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</si>
  <si>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</si>
  <si>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</si>
  <si>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</si>
  <si>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</si>
  <si>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</si>
  <si>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</si>
  <si>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</si>
  <si>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</si>
  <si>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</si>
  <si>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</si>
  <si>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</si>
  <si>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</si>
  <si>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</si>
  <si>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</si>
  <si>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</si>
  <si>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</si>
  <si>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</si>
  <si>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</si>
  <si>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</si>
  <si>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</si>
  <si>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</si>
  <si>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</si>
  <si>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</si>
  <si>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</si>
  <si>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</si>
  <si>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</si>
  <si>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</si>
  <si>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</si>
  <si>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</si>
  <si>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</si>
  <si>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</si>
  <si>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</si>
  <si>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</si>
  <si>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</si>
  <si>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</si>
  <si>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</si>
  <si>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</si>
  <si>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</si>
  <si>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</si>
  <si>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</si>
  <si>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</si>
  <si>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</si>
  <si>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</si>
  <si>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</si>
  <si>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</si>
  <si>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</si>
  <si>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</si>
  <si>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</si>
  <si>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</si>
  <si>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</si>
  <si>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</si>
  <si>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</si>
  <si>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</si>
  <si>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</si>
  <si>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</si>
  <si>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</si>
  <si>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</si>
  <si>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</si>
  <si>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</si>
  <si>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</si>
  <si>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</si>
  <si>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</si>
  <si>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</si>
  <si>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</si>
  <si>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</si>
  <si>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</si>
  <si>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</si>
  <si>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</si>
  <si>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</si>
  <si>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</si>
  <si>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</si>
  <si>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</si>
  <si>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</si>
  <si>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</si>
  <si>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</si>
  <si>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</si>
  <si>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</si>
  <si>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</si>
  <si>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</si>
  <si>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</si>
  <si>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</si>
  <si>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</si>
  <si>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</si>
  <si>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</si>
  <si>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</si>
  <si>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</si>
  <si>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</si>
  <si>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</si>
  <si>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</si>
  <si>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</si>
  <si>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</si>
  <si>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</si>
  <si>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</si>
  <si>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</si>
  <si>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</si>
  <si>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</si>
  <si>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</si>
  <si>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</si>
  <si>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</si>
  <si>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</si>
  <si>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</si>
  <si>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</si>
  <si>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</si>
  <si>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</si>
  <si>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</si>
  <si>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</si>
  <si>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</si>
  <si>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</si>
  <si>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</si>
  <si>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</si>
  <si>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</si>
  <si>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</si>
  <si>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</si>
  <si>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</si>
  <si>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</si>
  <si>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</si>
  <si>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</si>
  <si>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</si>
  <si>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</si>
  <si>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</si>
  <si>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</si>
  <si>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</si>
  <si>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</si>
  <si>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</si>
  <si>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</si>
  <si>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</si>
  <si>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</si>
  <si>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</si>
  <si>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</si>
  <si>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</si>
  <si>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</si>
  <si>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</si>
  <si>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</si>
  <si>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</si>
  <si>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</si>
  <si>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</si>
  <si>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</si>
  <si>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</si>
  <si>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</si>
  <si>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</si>
  <si>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</si>
  <si>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</si>
  <si>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</si>
  <si>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</si>
  <si>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</si>
  <si>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</si>
  <si>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</si>
  <si>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</si>
  <si>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</si>
  <si>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</si>
  <si>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</si>
  <si>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</si>
  <si>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</si>
  <si>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</si>
  <si>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</si>
  <si>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</si>
  <si>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</si>
  <si>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</si>
  <si>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</si>
  <si>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</si>
  <si>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</si>
  <si>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</si>
  <si>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</si>
  <si>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</si>
  <si>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</si>
  <si>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</si>
  <si>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</si>
  <si>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</si>
  <si>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</si>
  <si>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</si>
  <si>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</si>
  <si>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</si>
  <si>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</si>
  <si>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</si>
  <si>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</si>
  <si>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</si>
  <si>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</si>
  <si>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</si>
  <si>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</si>
  <si>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</si>
  <si>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</si>
  <si>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</si>
  <si>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</si>
  <si>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</si>
  <si>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</si>
  <si>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</si>
  <si>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</si>
  <si>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</si>
  <si>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</si>
  <si>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</si>
  <si>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</si>
  <si>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</si>
  <si>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</si>
  <si>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</si>
  <si>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</si>
  <si>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</si>
  <si>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</si>
  <si>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</si>
  <si>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</si>
  <si>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</si>
  <si>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</si>
  <si>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</si>
  <si>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</si>
  <si>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</si>
  <si>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</si>
  <si>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</si>
  <si>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</si>
  <si>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</si>
  <si>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</si>
  <si>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</si>
  <si>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</si>
  <si>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</si>
  <si>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</si>
  <si>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</si>
  <si>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</si>
  <si>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</si>
  <si>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</si>
  <si>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</si>
  <si>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</si>
  <si>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</si>
  <si>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</si>
  <si>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</si>
  <si>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</si>
  <si>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</si>
  <si>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</si>
  <si>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</si>
  <si>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</si>
  <si>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</si>
  <si>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</si>
  <si>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</si>
  <si>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</si>
  <si>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</si>
  <si>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</si>
  <si>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</si>
  <si>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</si>
  <si>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</si>
  <si>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</si>
  <si>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</si>
  <si>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</si>
  <si>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</si>
  <si>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</si>
  <si>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</si>
  <si>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</si>
  <si>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</si>
  <si>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</si>
  <si>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</si>
  <si>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</si>
  <si>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</si>
  <si>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</si>
  <si>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</si>
  <si>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</si>
  <si>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</si>
  <si>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</si>
  <si>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</si>
  <si>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</si>
  <si>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</si>
  <si>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</si>
  <si>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</si>
  <si>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</si>
  <si>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</si>
  <si>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</si>
  <si>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</si>
  <si>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</si>
  <si>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</si>
  <si>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</si>
  <si>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</si>
  <si>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</si>
  <si>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</si>
  <si>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</si>
  <si>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</si>
  <si>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</si>
  <si>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</si>
  <si>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</si>
  <si>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</si>
  <si>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</si>
  <si>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</si>
  <si>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</si>
  <si>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</si>
  <si>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</si>
  <si>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</si>
  <si>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</si>
  <si>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</si>
  <si>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</si>
  <si>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</si>
  <si>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</si>
  <si>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</si>
  <si>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</si>
  <si>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</si>
  <si>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</si>
  <si>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</si>
  <si>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</si>
  <si>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</si>
  <si>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</si>
  <si>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</si>
  <si>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</si>
  <si>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</si>
  <si>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</si>
  <si>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</si>
  <si>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</si>
  <si>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</si>
  <si>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</si>
  <si>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</si>
  <si>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</si>
  <si>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</si>
  <si>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</si>
  <si>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</si>
  <si>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</si>
  <si>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</si>
  <si>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</si>
  <si>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</si>
  <si>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</si>
  <si>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</si>
  <si>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</si>
  <si>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</si>
  <si>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</si>
  <si>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</si>
  <si>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</si>
  <si>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</si>
  <si>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</si>
  <si>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</si>
  <si>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</si>
  <si>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</si>
  <si>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</si>
  <si>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</si>
  <si>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</si>
  <si>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</si>
  <si>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</si>
  <si>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</si>
  <si>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</si>
  <si>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</si>
  <si>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</si>
  <si>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</si>
  <si>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</si>
  <si>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</si>
  <si>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</si>
  <si>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</si>
  <si>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</si>
  <si>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</si>
  <si>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</si>
  <si>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</si>
  <si>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</si>
  <si>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</si>
  <si>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</si>
  <si>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</si>
  <si>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</si>
  <si>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</si>
  <si>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</si>
  <si>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</si>
  <si>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</si>
  <si>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</si>
  <si>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</si>
  <si>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</si>
  <si>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</si>
  <si>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</si>
  <si>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</si>
  <si>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</si>
  <si>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</si>
  <si>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</si>
  <si>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</si>
  <si>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</si>
  <si>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</si>
  <si>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</si>
  <si>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</si>
  <si>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</si>
  <si>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</si>
  <si>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</si>
  <si>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</si>
  <si>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</si>
  <si>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</si>
  <si>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</si>
  <si>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</si>
  <si>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</si>
  <si>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</si>
  <si>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</si>
  <si>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</si>
  <si>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</si>
  <si>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</si>
  <si>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</si>
  <si>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</si>
  <si>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</si>
  <si>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</si>
  <si>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</si>
  <si>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</si>
  <si>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</si>
  <si>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</si>
  <si>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</si>
  <si>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</si>
  <si>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</si>
  <si>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</si>
  <si>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</si>
  <si>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</si>
  <si>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</si>
  <si>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</si>
  <si>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</si>
  <si>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</si>
  <si>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</si>
  <si>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</si>
  <si>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</si>
  <si>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</si>
  <si>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</si>
  <si>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</si>
  <si>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</si>
  <si>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</si>
  <si>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</si>
  <si>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</si>
  <si>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</si>
  <si>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</si>
  <si>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</si>
  <si>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</si>
  <si>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</si>
  <si>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</si>
  <si>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</si>
  <si>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</si>
  <si>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</si>
  <si>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</si>
  <si>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</si>
  <si>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</si>
  <si>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</si>
  <si>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</si>
  <si>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</si>
  <si>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</si>
  <si>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</si>
  <si>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</si>
  <si>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</si>
  <si>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</si>
  <si>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</si>
  <si>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</si>
  <si>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</si>
  <si>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</si>
  <si>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</si>
  <si>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</si>
  <si>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</si>
  <si>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</si>
  <si>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</si>
  <si>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</si>
  <si>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</si>
  <si>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</si>
  <si>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</si>
  <si>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</si>
  <si>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</si>
  <si>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</si>
  <si>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</si>
  <si>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</si>
  <si>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</si>
  <si>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</si>
  <si>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</si>
  <si>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</si>
  <si>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</si>
  <si>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</si>
  <si>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</si>
  <si>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</si>
  <si>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</si>
  <si>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</si>
  <si>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</si>
  <si>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</si>
  <si>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</si>
  <si>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</si>
  <si>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</si>
  <si>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</si>
  <si>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</si>
  <si>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</si>
  <si>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</si>
  <si>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</si>
  <si>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</si>
  <si>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</si>
  <si>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</si>
  <si>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</si>
  <si>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</si>
  <si>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</si>
  <si>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</si>
  <si>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</si>
  <si>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</si>
  <si>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</si>
  <si>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</si>
  <si>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</si>
  <si>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</si>
  <si>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</si>
  <si>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</si>
  <si>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</si>
  <si>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</si>
  <si>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</si>
  <si>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</si>
  <si>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</si>
  <si>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</si>
  <si>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</si>
  <si>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</si>
  <si>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</si>
  <si>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</si>
  <si>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</si>
  <si>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</si>
  <si>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</si>
  <si>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</si>
  <si>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</si>
  <si>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</si>
  <si>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</si>
  <si>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</si>
  <si>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</si>
  <si>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</si>
  <si>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</si>
  <si>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</si>
  <si>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</si>
  <si>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</si>
  <si>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</si>
  <si>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</si>
  <si>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</si>
  <si>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</si>
  <si>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</si>
  <si>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</si>
  <si>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</si>
  <si>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</si>
  <si>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</si>
  <si>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</si>
  <si>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</si>
  <si>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</si>
  <si>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</si>
  <si>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</si>
  <si>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</si>
  <si>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</si>
  <si>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</si>
  <si>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</si>
  <si>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</si>
  <si>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</si>
  <si>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</si>
  <si>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</si>
  <si>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</si>
  <si>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</si>
  <si>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</si>
  <si>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</si>
  <si>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</si>
  <si>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</si>
  <si>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</si>
  <si>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</si>
  <si>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</si>
  <si>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</si>
  <si>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</si>
  <si>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</si>
  <si>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</si>
  <si>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</si>
  <si>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</si>
  <si>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</si>
  <si>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</si>
  <si>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</si>
  <si>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</si>
  <si>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</si>
  <si>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</si>
  <si>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</si>
  <si>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</si>
  <si>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</si>
  <si>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</si>
  <si>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</si>
  <si>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</si>
  <si>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</si>
  <si>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</si>
  <si>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</si>
  <si>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</si>
  <si>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</si>
  <si>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</si>
  <si>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</si>
  <si>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</si>
  <si>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</si>
  <si>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</si>
  <si>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</si>
  <si>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</si>
  <si>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</si>
  <si>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</si>
  <si>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</si>
  <si>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</si>
  <si>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</si>
  <si>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</si>
  <si>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</si>
  <si>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</si>
  <si>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</si>
  <si>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</si>
  <si>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</si>
  <si>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</si>
  <si>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</si>
  <si>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</si>
  <si>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</si>
  <si>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</si>
  <si>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</si>
  <si>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</si>
  <si>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</si>
  <si>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</si>
  <si>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</si>
  <si>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</si>
  <si>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</si>
  <si>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</si>
  <si>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</si>
  <si>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</si>
  <si>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</si>
  <si>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</si>
  <si>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</si>
  <si>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</si>
  <si>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</si>
  <si>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</si>
  <si>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</si>
  <si>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</si>
  <si>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</si>
  <si>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</si>
  <si>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</si>
  <si>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</si>
  <si>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</si>
  <si>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</si>
  <si>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</si>
  <si>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</si>
  <si>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</si>
  <si>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</si>
  <si>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</si>
  <si>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</si>
  <si>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</si>
  <si>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</si>
  <si>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</si>
  <si>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</si>
  <si>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</si>
  <si>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</si>
  <si>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</si>
  <si>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</si>
  <si>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</si>
  <si>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</si>
  <si>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</si>
  <si>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</si>
  <si>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</si>
  <si>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</si>
  <si>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</si>
  <si>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</si>
  <si>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</si>
  <si>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</si>
  <si>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</si>
  <si>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</si>
  <si>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</si>
  <si>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</si>
  <si>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</si>
  <si>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</si>
  <si>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</si>
  <si>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</si>
  <si>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</si>
  <si>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</si>
  <si>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</si>
  <si>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</si>
  <si>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</si>
  <si>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</si>
  <si>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</si>
  <si>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</si>
  <si>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</si>
  <si>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</si>
  <si>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</si>
  <si>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</si>
  <si>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</si>
  <si>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</si>
  <si>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</si>
  <si>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</si>
  <si>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</si>
  <si>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</si>
  <si>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</si>
  <si>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</si>
  <si>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</si>
  <si>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</si>
  <si>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</si>
  <si>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</si>
  <si>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</si>
  <si>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</si>
  <si>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</si>
  <si>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</si>
  <si>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</si>
  <si>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</si>
  <si>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</si>
  <si>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</si>
  <si>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</si>
  <si>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</si>
  <si>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</si>
  <si>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</si>
  <si>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</si>
  <si>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</si>
  <si>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</si>
  <si>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</si>
  <si>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</si>
  <si>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</si>
  <si>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</si>
  <si>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</si>
  <si>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</si>
  <si>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</si>
  <si>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</si>
  <si>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</si>
  <si>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</si>
  <si>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</si>
  <si>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</si>
  <si>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</si>
  <si>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</si>
  <si>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</si>
  <si>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</si>
  <si>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</si>
  <si>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</si>
  <si>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</si>
  <si>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</si>
  <si>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</si>
  <si>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</si>
  <si>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</si>
  <si>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</si>
  <si>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</si>
  <si>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</si>
  <si>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</si>
  <si>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</si>
  <si>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</si>
  <si>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</si>
  <si>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</si>
  <si>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</si>
  <si>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</si>
  <si>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</si>
  <si>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</si>
  <si>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</si>
  <si>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</si>
  <si>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</si>
  <si>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</si>
  <si>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</si>
  <si>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</si>
  <si>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</si>
  <si>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</si>
  <si>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</si>
  <si>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</si>
  <si>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</si>
  <si>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</si>
  <si>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</si>
  <si>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</si>
  <si>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</si>
  <si>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</si>
  <si>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</si>
  <si>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</si>
  <si>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</si>
  <si>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</si>
  <si>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</si>
  <si>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</si>
  <si>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</si>
  <si>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</si>
  <si>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</si>
  <si>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</si>
  <si>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</si>
  <si>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</si>
  <si>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</si>
  <si>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</si>
  <si>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</si>
  <si>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</si>
  <si>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</si>
  <si>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</si>
  <si>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</si>
  <si>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</si>
  <si>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</si>
  <si>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</si>
  <si>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</si>
  <si>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</si>
  <si>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</si>
  <si>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</si>
  <si>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</si>
  <si>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</si>
  <si>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</si>
  <si>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</si>
  <si>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</si>
  <si>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</si>
  <si>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</si>
  <si>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</si>
  <si>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</si>
  <si>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</si>
  <si>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</si>
  <si>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</si>
  <si>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</si>
  <si>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</si>
  <si>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</si>
  <si>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</si>
  <si>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</si>
  <si>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</si>
  <si>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</si>
  <si>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</si>
  <si>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</si>
  <si>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</si>
  <si>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</si>
  <si>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</si>
  <si>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</si>
  <si>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</si>
  <si>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</si>
  <si>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</si>
  <si>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</si>
  <si>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</si>
  <si>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</si>
  <si>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</si>
  <si>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</si>
  <si>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</si>
  <si>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</si>
  <si>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</si>
  <si>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</si>
  <si>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</si>
  <si>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</si>
  <si>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</si>
  <si>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</si>
  <si>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</si>
  <si>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</si>
  <si>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</si>
  <si>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</si>
  <si>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</si>
  <si>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</si>
  <si>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</si>
  <si>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</si>
  <si>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</si>
  <si>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</si>
  <si>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</si>
  <si>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</si>
  <si>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</si>
  <si>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</si>
  <si>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</si>
  <si>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</si>
  <si>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</si>
  <si>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</si>
  <si>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</si>
  <si>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</si>
  <si>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</si>
  <si>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</si>
  <si>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</si>
  <si>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</si>
  <si>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</si>
  <si>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</si>
  <si>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</si>
  <si>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</si>
  <si>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</si>
  <si>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</si>
  <si>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</si>
  <si>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</si>
  <si>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</si>
  <si>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</si>
  <si>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</si>
  <si>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</si>
  <si>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</si>
  <si>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</si>
  <si>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</si>
  <si>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</si>
  <si>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</si>
  <si>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</si>
  <si>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</si>
  <si>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</si>
  <si>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</si>
  <si>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</si>
  <si>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</si>
  <si>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</si>
  <si>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</si>
  <si>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</si>
  <si>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</si>
  <si>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</si>
  <si>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</si>
  <si>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</si>
  <si>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</si>
  <si>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</si>
  <si>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</si>
  <si>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</si>
  <si>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</si>
  <si>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</si>
  <si>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</si>
  <si>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</si>
  <si>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</si>
  <si>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</si>
  <si>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</si>
  <si>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</si>
  <si>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</si>
  <si>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</si>
  <si>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</si>
  <si>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</si>
  <si>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</si>
  <si>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</si>
  <si>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</si>
  <si>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</si>
  <si>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</si>
  <si>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</si>
  <si>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</si>
  <si>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</si>
  <si>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</si>
  <si>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</si>
  <si>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</si>
  <si>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</si>
  <si>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</si>
  <si>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</si>
  <si>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</si>
  <si>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</si>
  <si>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</si>
  <si>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</si>
  <si>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</si>
  <si>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</si>
  <si>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</si>
  <si>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</si>
  <si>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</si>
  <si>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</si>
  <si>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</si>
  <si>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</si>
  <si>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</si>
  <si>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</si>
  <si>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</si>
  <si>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</si>
  <si>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</si>
  <si>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</si>
  <si>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</si>
  <si>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</si>
  <si>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</si>
  <si>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</si>
  <si>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</si>
  <si>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</si>
  <si>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</si>
  <si>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</si>
  <si>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</si>
  <si>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</si>
  <si>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</si>
  <si>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</si>
  <si>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</si>
  <si>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</si>
  <si>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</si>
  <si>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</si>
  <si>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</si>
  <si>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</si>
  <si>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</si>
  <si>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</si>
  <si>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</si>
  <si>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</si>
  <si>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</si>
  <si>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</si>
  <si>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</si>
  <si>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</si>
  <si>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</si>
  <si>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</si>
  <si>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</si>
  <si>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</si>
  <si>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</si>
  <si>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</si>
  <si>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</si>
  <si>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</si>
  <si>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</si>
  <si>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</si>
  <si>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</si>
  <si>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</si>
  <si>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</si>
  <si>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</si>
  <si>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</si>
  <si>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</si>
  <si>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</si>
  <si>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</si>
  <si>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</si>
  <si>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</si>
  <si>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</si>
  <si>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</si>
  <si>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</si>
  <si>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</si>
  <si>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</si>
  <si>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</si>
  <si>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</si>
  <si>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</si>
  <si>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</si>
  <si>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</si>
  <si>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</si>
  <si>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</si>
  <si>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</si>
  <si>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</si>
  <si>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</si>
  <si>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</si>
  <si>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</si>
  <si>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</si>
  <si>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</si>
  <si>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</si>
  <si>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</si>
  <si>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</si>
  <si>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</si>
  <si>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</si>
  <si>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</si>
  <si>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</si>
  <si>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</si>
  <si>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</si>
  <si>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</si>
  <si>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</si>
  <si>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</si>
  <si>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</si>
  <si>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</si>
  <si>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</si>
  <si>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</si>
  <si>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</si>
  <si>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</si>
  <si>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</si>
  <si>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</si>
  <si>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</si>
  <si>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</si>
  <si>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</si>
  <si>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</si>
  <si>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</si>
  <si>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</si>
  <si>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</si>
  <si>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</si>
  <si>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</si>
  <si>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</si>
  <si>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</si>
  <si>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</si>
  <si>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</si>
  <si>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</si>
  <si>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</si>
  <si>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</si>
  <si>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</si>
  <si>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</si>
  <si>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</si>
  <si>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</si>
  <si>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</si>
  <si>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</si>
  <si>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</si>
  <si>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</si>
  <si>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</si>
  <si>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</si>
  <si>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</si>
  <si>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</si>
  <si>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</si>
  <si>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</si>
  <si>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</si>
  <si>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</si>
  <si>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</si>
  <si>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</si>
  <si>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</si>
  <si>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</si>
  <si>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</si>
  <si>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</si>
  <si>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</si>
  <si>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</si>
  <si>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</si>
  <si>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</si>
  <si>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</si>
  <si>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</si>
  <si>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</si>
  <si>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</si>
  <si>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</si>
  <si>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</si>
  <si>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</si>
  <si>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</si>
  <si>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</si>
  <si>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</si>
  <si>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</si>
  <si>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</si>
  <si>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</si>
  <si>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</si>
  <si>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</si>
  <si>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</si>
  <si>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</si>
  <si>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</si>
  <si>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</si>
  <si>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</si>
  <si>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</si>
  <si>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</si>
  <si>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</si>
  <si>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</si>
  <si>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</si>
  <si>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</si>
  <si>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</si>
  <si>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</si>
  <si>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</si>
  <si>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</si>
  <si>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</si>
  <si>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</si>
  <si>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</si>
  <si>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</si>
  <si>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</si>
  <si>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</si>
  <si>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</si>
  <si>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</si>
  <si>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</si>
  <si>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</si>
  <si>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</si>
  <si>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</si>
  <si>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</si>
  <si>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</si>
  <si>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</si>
  <si>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</si>
  <si>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</si>
  <si>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</si>
  <si>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</si>
  <si>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</si>
  <si>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</si>
  <si>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</si>
  <si>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</si>
  <si>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</si>
  <si>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</si>
  <si>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</si>
  <si>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</si>
  <si>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</si>
  <si>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</si>
  <si>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</si>
  <si>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</si>
  <si>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</si>
  <si>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</si>
  <si>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</si>
  <si>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</si>
  <si>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</si>
  <si>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</si>
  <si>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</si>
  <si>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</si>
  <si>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</si>
  <si>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</si>
  <si>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</si>
  <si>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</si>
  <si>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</si>
  <si>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</si>
  <si>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</si>
  <si>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</si>
  <si>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</si>
  <si>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</si>
  <si>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</si>
  <si>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</si>
  <si>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</si>
  <si>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</si>
  <si>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</si>
  <si>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</si>
  <si>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</si>
  <si>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</si>
  <si>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</si>
  <si>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</si>
  <si>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</si>
  <si>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</si>
  <si>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</si>
  <si>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</si>
  <si>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</si>
  <si>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</si>
  <si>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</si>
  <si>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</si>
  <si>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</si>
  <si>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</si>
  <si>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</si>
  <si>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</si>
  <si>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</si>
  <si>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</si>
  <si>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</si>
  <si>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</si>
  <si>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</si>
  <si>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</si>
  <si>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</si>
  <si>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</si>
  <si>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</si>
  <si>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</si>
  <si>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</si>
  <si>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</si>
  <si>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</si>
  <si>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</si>
  <si>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</si>
  <si>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</si>
  <si>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</si>
  <si>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</si>
  <si>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</si>
  <si>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</si>
  <si>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</si>
  <si>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</si>
  <si>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</si>
  <si>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</si>
  <si>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</si>
  <si>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</si>
  <si>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</si>
  <si>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</si>
  <si>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</si>
  <si>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</si>
  <si>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</si>
  <si>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</si>
  <si>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</si>
  <si>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</si>
  <si>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</si>
  <si>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</si>
  <si>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</si>
  <si>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</si>
  <si>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</si>
  <si>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</si>
  <si>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</si>
  <si>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</si>
  <si>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</si>
  <si>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</si>
  <si>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</si>
  <si>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</si>
  <si>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</si>
  <si>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</si>
  <si>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</si>
  <si>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</si>
  <si>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</si>
  <si>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</si>
  <si>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</si>
  <si>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</si>
  <si>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</si>
  <si>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</si>
  <si>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</si>
  <si>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</si>
  <si>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</si>
  <si>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</si>
  <si>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</si>
  <si>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</si>
  <si>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</si>
  <si>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</si>
  <si>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</si>
  <si>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</si>
  <si>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</si>
  <si>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</si>
  <si>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</si>
  <si>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</si>
  <si>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</si>
  <si>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</si>
  <si>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</si>
  <si>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</si>
  <si>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</si>
  <si>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</si>
  <si>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</si>
  <si>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</si>
  <si>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</si>
  <si>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</si>
  <si>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</si>
  <si>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</si>
  <si>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</si>
  <si>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</si>
  <si>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</si>
  <si>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</si>
  <si>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</si>
  <si>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</si>
  <si>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</si>
  <si>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</si>
  <si>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</si>
  <si>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</si>
  <si>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</si>
  <si>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</si>
  <si>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</si>
  <si>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</si>
  <si>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</si>
  <si>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</si>
  <si>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</si>
  <si>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</si>
  <si>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</si>
  <si>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</si>
  <si>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</si>
  <si>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</si>
  <si>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</si>
  <si>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</si>
  <si>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</si>
  <si>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</si>
  <si>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</si>
  <si>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</si>
  <si>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</si>
  <si>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</si>
  <si>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</si>
  <si>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</si>
  <si>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</si>
  <si>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</si>
  <si>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</si>
  <si>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</si>
  <si>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</si>
  <si>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</si>
  <si>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</si>
  <si>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</si>
  <si>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</si>
  <si>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</si>
  <si>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</si>
  <si>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</si>
  <si>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</si>
  <si>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</si>
  <si>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</si>
  <si>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</si>
  <si>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</si>
  <si>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</si>
  <si>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</si>
  <si>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</si>
  <si>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</si>
  <si>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</si>
  <si>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</si>
  <si>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</si>
  <si>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</si>
  <si>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</si>
  <si>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</si>
  <si>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</si>
  <si>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</si>
  <si>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</si>
  <si>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</si>
  <si>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</si>
  <si>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</si>
  <si>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</si>
  <si>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</si>
  <si>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</si>
  <si>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</si>
  <si>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</si>
  <si>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</si>
  <si>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</si>
  <si>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</si>
  <si>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</si>
  <si>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</si>
  <si>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</si>
  <si>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</si>
  <si>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</si>
  <si>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</si>
  <si>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</si>
  <si>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</si>
  <si>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</si>
  <si>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</si>
  <si>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</si>
  <si>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</si>
  <si>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</si>
  <si>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</si>
  <si>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</si>
  <si>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</si>
  <si>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</si>
  <si>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</si>
  <si>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</si>
  <si>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</si>
  <si>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</si>
  <si>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</si>
  <si>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</si>
  <si>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</si>
  <si>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</si>
  <si>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</si>
  <si>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</si>
  <si>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</si>
  <si>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</si>
  <si>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</si>
  <si>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</si>
  <si>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</si>
  <si>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</si>
  <si>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</si>
  <si>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</si>
  <si>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</si>
  <si>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</si>
  <si>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</si>
  <si>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</si>
  <si>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</si>
  <si>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</si>
  <si>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</si>
  <si>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</si>
  <si>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</si>
  <si>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</si>
  <si>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</si>
  <si>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</si>
  <si>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</si>
  <si>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</si>
  <si>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</si>
  <si>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</si>
  <si>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</si>
  <si>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</si>
  <si>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</si>
  <si>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</si>
  <si>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</si>
  <si>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</si>
  <si>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</si>
  <si>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</si>
  <si>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</si>
  <si>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</si>
  <si>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</si>
  <si>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</si>
  <si>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</si>
  <si>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</si>
  <si>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</si>
  <si>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</si>
  <si>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</si>
  <si>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</si>
  <si>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</si>
  <si>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</si>
  <si>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</si>
  <si>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</si>
  <si>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</si>
  <si>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</si>
  <si>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</si>
  <si>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</si>
  <si>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</si>
  <si>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</si>
  <si>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</si>
  <si>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</si>
  <si>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</si>
  <si>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</si>
  <si>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</si>
  <si>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</si>
  <si>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</si>
  <si>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</si>
  <si>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</si>
  <si>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</si>
  <si>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</si>
  <si>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</si>
  <si>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</si>
  <si>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</si>
  <si>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</si>
  <si>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</si>
  <si>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</si>
  <si>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</si>
  <si>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</si>
  <si>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</si>
  <si>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</si>
  <si>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</si>
  <si>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</si>
  <si>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</si>
  <si>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</si>
  <si>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</si>
  <si>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</si>
  <si>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</si>
  <si>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</si>
  <si>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</si>
  <si>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</si>
  <si>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</si>
  <si>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</si>
  <si>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</si>
  <si>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</si>
  <si>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</si>
  <si>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</si>
  <si>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</si>
  <si>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</si>
  <si>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</si>
  <si>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</si>
  <si>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</si>
  <si>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</si>
  <si>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</si>
  <si>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</si>
  <si>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</si>
  <si>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</si>
  <si>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</si>
  <si>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</si>
  <si>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</si>
  <si>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</si>
  <si>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</si>
  <si>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</si>
  <si>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</si>
  <si>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</si>
  <si>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</si>
  <si>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</si>
  <si>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</si>
  <si>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</si>
  <si>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</si>
  <si>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</si>
  <si>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</si>
  <si>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</si>
  <si>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</si>
  <si>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</si>
  <si>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</si>
  <si>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</si>
  <si>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</si>
  <si>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</si>
  <si>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</si>
  <si>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</si>
  <si>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</si>
  <si>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</si>
  <si>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</si>
  <si>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</si>
  <si>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</si>
  <si>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</si>
  <si>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</si>
  <si>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</si>
  <si>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</si>
  <si>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</si>
  <si>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</si>
  <si>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</si>
  <si>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</si>
  <si>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</si>
  <si>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</si>
  <si>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</si>
  <si>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</si>
  <si>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</si>
  <si>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</si>
  <si>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</si>
  <si>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</si>
  <si>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</si>
  <si>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</si>
  <si>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</si>
  <si>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</si>
  <si>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</si>
  <si>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</si>
  <si>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</si>
  <si>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</si>
  <si>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</si>
  <si>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</si>
  <si>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</si>
  <si>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</si>
  <si>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</si>
  <si>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</si>
  <si>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</si>
  <si>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</si>
  <si>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</si>
  <si>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</si>
  <si>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</si>
  <si>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</si>
  <si>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</si>
  <si>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</si>
  <si>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</si>
  <si>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</si>
  <si>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</si>
  <si>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</si>
  <si>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</si>
  <si>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</si>
  <si>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</si>
  <si>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</si>
  <si>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</si>
  <si>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</si>
  <si>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</si>
  <si>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</si>
  <si>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</si>
  <si>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</si>
  <si>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</si>
  <si>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</si>
  <si>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</si>
  <si>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</si>
  <si>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</si>
  <si>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</si>
  <si>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</si>
  <si>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</si>
  <si>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</si>
  <si>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</si>
  <si>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</si>
  <si>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</si>
  <si>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</si>
  <si>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</si>
  <si>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</si>
  <si>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</si>
  <si>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</si>
  <si>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</si>
  <si>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</si>
  <si>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</si>
  <si>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</si>
  <si>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</si>
  <si>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</si>
  <si>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</si>
  <si>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</si>
  <si>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</si>
  <si>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</si>
  <si>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</si>
  <si>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</si>
  <si>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</si>
  <si>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</si>
  <si>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</si>
  <si>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</si>
  <si>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</si>
  <si>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</si>
  <si>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</si>
  <si>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</si>
  <si>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</si>
  <si>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</si>
  <si>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</si>
  <si>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</si>
  <si>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</si>
  <si>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</si>
  <si>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</si>
  <si>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</si>
  <si>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</si>
  <si>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</si>
  <si>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</si>
  <si>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</si>
  <si>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</si>
  <si>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</si>
  <si>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</si>
  <si>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</si>
  <si>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</si>
  <si>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</si>
  <si>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</si>
  <si>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</si>
  <si>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</si>
  <si>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</si>
  <si>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</si>
  <si>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</si>
  <si>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</si>
  <si>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</si>
  <si>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</si>
  <si>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</si>
  <si>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</si>
  <si>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</si>
  <si>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</si>
  <si>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</si>
  <si>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</si>
  <si>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</si>
  <si>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</si>
  <si>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</si>
  <si>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</si>
  <si>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</si>
  <si>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</si>
  <si>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</si>
  <si>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</si>
  <si>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</si>
  <si>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</si>
  <si>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</si>
  <si>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</si>
  <si>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</si>
  <si>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</si>
  <si>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</si>
  <si>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</si>
  <si>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</si>
  <si>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</si>
  <si>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</si>
  <si>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</si>
  <si>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</si>
  <si>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</si>
  <si>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</si>
  <si>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</si>
  <si>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</si>
  <si>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</si>
  <si>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</si>
  <si>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</si>
  <si>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</si>
  <si>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</si>
  <si>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</si>
  <si>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</si>
  <si>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</si>
  <si>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</si>
  <si>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</si>
  <si>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</si>
  <si>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</si>
  <si>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</si>
  <si>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</si>
  <si>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</si>
  <si>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</si>
  <si>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</si>
  <si>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</si>
  <si>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</si>
  <si>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</si>
  <si>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</si>
  <si>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</si>
  <si>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</si>
  <si>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</si>
  <si>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</si>
  <si>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</si>
  <si>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</si>
  <si>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</si>
  <si>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</si>
  <si>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</si>
  <si>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</si>
  <si>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</si>
  <si>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</si>
  <si>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</si>
  <si>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</si>
  <si>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</si>
  <si>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</si>
  <si>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</si>
  <si>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</si>
  <si>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</si>
  <si>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</si>
  <si>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</si>
  <si>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</si>
  <si>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</si>
  <si>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</si>
  <si>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</si>
  <si>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</si>
  <si>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</si>
  <si>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</si>
  <si>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</si>
  <si>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</si>
  <si>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</si>
  <si>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</si>
  <si>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</si>
  <si>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</si>
  <si>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</si>
  <si>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</si>
  <si>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</si>
  <si>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</si>
  <si>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</si>
  <si>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</si>
  <si>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</si>
  <si>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</si>
  <si>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</si>
  <si>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</si>
  <si>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</si>
  <si>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</si>
  <si>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</si>
  <si>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</si>
  <si>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</si>
  <si>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</si>
  <si>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</si>
  <si>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</si>
  <si>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</si>
  <si>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</si>
  <si>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</si>
  <si>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</si>
  <si>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</si>
  <si>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</si>
  <si>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</si>
  <si>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</si>
  <si>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</si>
  <si>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</si>
  <si>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</si>
  <si>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</si>
  <si>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</si>
  <si>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</si>
  <si>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</si>
  <si>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</si>
  <si>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</si>
  <si>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</si>
  <si>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</si>
  <si>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</si>
  <si>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</si>
  <si>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</si>
  <si>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</si>
  <si>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</si>
  <si>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</si>
  <si>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</si>
  <si>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</si>
  <si>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</si>
  <si>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</si>
  <si>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</si>
  <si>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</si>
  <si>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</si>
  <si>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</si>
  <si>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</si>
  <si>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</si>
  <si>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</si>
  <si>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</si>
  <si>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</si>
  <si>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</si>
  <si>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</si>
  <si>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</si>
  <si>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</si>
  <si>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</si>
  <si>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</si>
  <si>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</si>
  <si>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</si>
  <si>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</si>
  <si>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</si>
  <si>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</si>
  <si>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</si>
  <si>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</si>
  <si>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</si>
  <si>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</si>
  <si>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</si>
  <si>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</si>
  <si>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</si>
  <si>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</si>
  <si>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</si>
  <si>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</si>
  <si>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</si>
  <si>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</si>
  <si>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</si>
  <si>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</si>
  <si>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</si>
  <si>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</si>
  <si>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</si>
  <si>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</si>
  <si>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</si>
  <si>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</si>
  <si>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</si>
  <si>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</si>
  <si>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</si>
  <si>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</si>
  <si>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</si>
  <si>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</si>
  <si>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</si>
  <si>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</si>
  <si>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</si>
  <si>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</si>
  <si>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</si>
  <si>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</si>
  <si>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</si>
  <si>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</si>
  <si>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</si>
  <si>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</si>
  <si>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</si>
  <si>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</si>
  <si>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</si>
  <si>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</si>
  <si>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</si>
  <si>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</si>
  <si>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</si>
  <si>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</si>
  <si>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</si>
  <si>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</si>
  <si>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</si>
  <si>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</si>
  <si>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</si>
  <si>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</si>
  <si>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</si>
  <si>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</si>
  <si>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</si>
  <si>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</si>
  <si>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</si>
  <si>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</si>
  <si>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</si>
  <si>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</si>
  <si>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</si>
  <si>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</si>
  <si>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</si>
  <si>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</si>
  <si>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</si>
  <si>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</si>
  <si>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</si>
  <si>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</si>
  <si>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</si>
  <si>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</si>
  <si>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</si>
  <si>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</si>
  <si>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</si>
  <si>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</si>
  <si>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</si>
  <si>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</si>
  <si>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</si>
  <si>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</si>
  <si>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</si>
  <si>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</si>
  <si>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</si>
  <si>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</si>
  <si>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</si>
  <si>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</si>
  <si>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</si>
  <si>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</si>
  <si>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</si>
  <si>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</si>
  <si>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</si>
  <si>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</si>
  <si>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</si>
  <si>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</si>
  <si>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</si>
  <si>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</si>
  <si>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</si>
  <si>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</si>
  <si>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</si>
  <si>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</si>
  <si>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</si>
  <si>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</si>
  <si>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</si>
  <si>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</si>
  <si>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</si>
  <si>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</si>
  <si>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</si>
  <si>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</si>
  <si>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</si>
  <si>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</si>
  <si>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</si>
  <si>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</si>
  <si>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</si>
  <si>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</si>
  <si>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</si>
  <si>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</si>
  <si>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</si>
  <si>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</si>
  <si>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</si>
  <si>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</si>
  <si>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</si>
  <si>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</si>
  <si>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</si>
  <si>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</si>
  <si>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</si>
  <si>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</si>
  <si>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</si>
  <si>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</si>
  <si>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</si>
  <si>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</si>
  <si>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</si>
  <si>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</si>
  <si>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</si>
  <si>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</si>
  <si>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</si>
  <si>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</si>
  <si>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</si>
  <si>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</si>
  <si>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</si>
  <si>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</si>
  <si>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</si>
  <si>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</si>
  <si>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</si>
  <si>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</si>
  <si>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</si>
  <si>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</si>
  <si>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</si>
  <si>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</si>
  <si>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</si>
  <si>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</si>
  <si>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</si>
  <si>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</si>
  <si>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</si>
  <si>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</si>
  <si>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</si>
  <si>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</si>
  <si>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</si>
  <si>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</si>
  <si>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</si>
  <si>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</si>
  <si>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</si>
  <si>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</si>
  <si>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</si>
  <si>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</si>
  <si>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</si>
  <si>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</si>
  <si>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</si>
  <si>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</si>
  <si>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</si>
  <si>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</si>
  <si>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</si>
  <si>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</si>
  <si>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</si>
  <si>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</si>
  <si>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</si>
  <si>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</si>
  <si>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</si>
  <si>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</si>
  <si>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</si>
  <si>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</si>
  <si>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</si>
  <si>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</si>
  <si>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</si>
  <si>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</si>
  <si>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</si>
  <si>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</si>
  <si>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</si>
  <si>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</si>
  <si>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</si>
  <si>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</si>
  <si>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</si>
  <si>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</si>
  <si>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</si>
  <si>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</si>
  <si>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</si>
  <si>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</si>
  <si>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</si>
  <si>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</si>
  <si>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</si>
  <si>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</si>
  <si>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</si>
  <si>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</si>
  <si>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</si>
  <si>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</si>
  <si>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</si>
  <si>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</si>
  <si>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</si>
  <si>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</si>
  <si>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</si>
  <si>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</si>
  <si>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</si>
  <si>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</si>
  <si>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</si>
  <si>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</si>
  <si>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</si>
  <si>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</si>
  <si>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</si>
  <si>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</si>
  <si>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</si>
  <si>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</si>
  <si>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</si>
  <si>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</si>
  <si>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</si>
  <si>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</si>
  <si>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</si>
  <si>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</si>
  <si>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</si>
  <si>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</si>
  <si>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</si>
  <si>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</si>
  <si>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</si>
  <si>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</si>
  <si>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</si>
  <si>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</si>
  <si>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</si>
  <si>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</si>
  <si>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</si>
  <si>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</si>
  <si>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</si>
  <si>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</si>
  <si>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</si>
  <si>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</si>
  <si>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</si>
  <si>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</si>
  <si>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</si>
  <si>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</si>
  <si>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</si>
  <si>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</si>
  <si>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</si>
  <si>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</si>
  <si>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</si>
  <si>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</si>
  <si>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</si>
  <si>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</si>
  <si>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</si>
  <si>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</si>
  <si>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</si>
  <si>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</si>
  <si>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</si>
  <si>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</si>
  <si>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</si>
  <si>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</si>
  <si>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</si>
  <si>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</si>
  <si>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</si>
  <si>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</si>
  <si>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</si>
  <si>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Sub-Category</t>
  </si>
  <si>
    <t>Percent_funded</t>
  </si>
  <si>
    <t>Average_donation</t>
  </si>
  <si>
    <t>Count of state</t>
  </si>
  <si>
    <t>Row Labels</t>
  </si>
  <si>
    <t>Grand Total</t>
  </si>
  <si>
    <t>(All)</t>
  </si>
  <si>
    <t>film &amp; video</t>
  </si>
  <si>
    <t>food</t>
  </si>
  <si>
    <t>journalism</t>
  </si>
  <si>
    <t>music</t>
  </si>
  <si>
    <t>publishing</t>
  </si>
  <si>
    <t>technology</t>
  </si>
  <si>
    <t>theater</t>
  </si>
  <si>
    <t>Column Labels</t>
  </si>
  <si>
    <t>art books</t>
  </si>
  <si>
    <t>audio</t>
  </si>
  <si>
    <t>food trucks</t>
  </si>
  <si>
    <t>musical</t>
  </si>
  <si>
    <t>science fiction</t>
  </si>
  <si>
    <t>space exploration</t>
  </si>
  <si>
    <t>spaces</t>
  </si>
  <si>
    <t>translations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</si>
  <si>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</si>
  <si>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</si>
  <si>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</si>
  <si>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</si>
  <si>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</si>
  <si>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</si>
  <si>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</si>
  <si>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</si>
  <si>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</si>
  <si>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</si>
  <si>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</si>
  <si>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</si>
  <si>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</si>
  <si>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</si>
  <si>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</si>
  <si>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</si>
  <si>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</si>
  <si>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</si>
  <si>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</si>
  <si>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</si>
  <si>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</si>
  <si>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</si>
  <si>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</si>
  <si>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</si>
  <si>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</si>
  <si>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</si>
  <si>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</si>
  <si>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</si>
  <si>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</si>
  <si>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</si>
  <si>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</si>
  <si>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</si>
  <si>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</si>
  <si>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</si>
  <si>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</si>
  <si>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</si>
  <si>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</si>
  <si>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</si>
  <si>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</si>
  <si>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Range1</t>
  </si>
  <si>
    <t>Range2</t>
  </si>
  <si>
    <t>Range3</t>
  </si>
  <si>
    <t>Range4</t>
  </si>
  <si>
    <t>Range5</t>
  </si>
  <si>
    <t>Range6</t>
  </si>
  <si>
    <t>Range7</t>
  </si>
  <si>
    <t>Range8</t>
  </si>
  <si>
    <t>Range9</t>
  </si>
  <si>
    <t>Range10</t>
  </si>
  <si>
    <t>Range11</t>
  </si>
  <si>
    <t>Range12</t>
  </si>
  <si>
    <t>State1</t>
  </si>
  <si>
    <t>State2</t>
  </si>
  <si>
    <t>State3</t>
  </si>
  <si>
    <t>From</t>
  </si>
  <si>
    <t>To</t>
  </si>
  <si>
    <t>??</t>
  </si>
  <si>
    <t>&lt;1000</t>
  </si>
  <si>
    <t>&gt;=1000&amp;&lt;4999</t>
  </si>
  <si>
    <t>&gt;=5000&amp;&lt;9999</t>
  </si>
  <si>
    <t>&gt;=10000&amp;&lt;14999</t>
  </si>
  <si>
    <t>&gt;=15000&amp;&lt;19999</t>
  </si>
  <si>
    <t>&gt;=20000&amp;&lt;24999</t>
  </si>
  <si>
    <t>&gt;=40000&amp;&lt;44999</t>
  </si>
  <si>
    <t>&gt;=45000&amp;&lt;49999</t>
  </si>
  <si>
    <t>&gt;=50000</t>
  </si>
  <si>
    <t>&gt;=25000&amp;&lt;29999</t>
  </si>
  <si>
    <t>&gt;=30000&amp;&lt;34999</t>
  </si>
  <si>
    <t>&gt;=35000&amp;&lt;39999</t>
  </si>
  <si>
    <t>&gt;=1000</t>
  </si>
  <si>
    <t>&lt;4999</t>
  </si>
  <si>
    <t>&gt;=5000</t>
  </si>
  <si>
    <t>&lt;9999</t>
  </si>
  <si>
    <t>&gt;=10000</t>
  </si>
  <si>
    <t>&lt;14999</t>
  </si>
  <si>
    <t>&gt;=15000</t>
  </si>
  <si>
    <t>&lt;19999</t>
  </si>
  <si>
    <t>&gt;=20000</t>
  </si>
  <si>
    <t>&lt;24999</t>
  </si>
  <si>
    <t>&gt;=25000</t>
  </si>
  <si>
    <t>&lt;29999</t>
  </si>
  <si>
    <t>&gt;=30000</t>
  </si>
  <si>
    <t>&lt;34999</t>
  </si>
  <si>
    <t>&gt;=35000</t>
  </si>
  <si>
    <t>&lt;39999</t>
  </si>
  <si>
    <t>&gt;=40000</t>
  </si>
  <si>
    <t>&lt;44999</t>
  </si>
  <si>
    <t>&gt;=45000</t>
  </si>
  <si>
    <t>&lt;49999</t>
  </si>
  <si>
    <t>1000</t>
  </si>
  <si>
    <t>5000</t>
  </si>
  <si>
    <t>10000</t>
  </si>
  <si>
    <t>15000</t>
  </si>
  <si>
    <t>20000</t>
  </si>
  <si>
    <t>25000</t>
  </si>
  <si>
    <t>30000</t>
  </si>
  <si>
    <t>35000</t>
  </si>
  <si>
    <t>40000</t>
  </si>
  <si>
    <t>45000</t>
  </si>
  <si>
    <t>Same data formatted for table:</t>
  </si>
  <si>
    <t>% Successful</t>
  </si>
  <si>
    <t>% Failed</t>
  </si>
  <si>
    <t>%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</si>
  <si>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</si>
  <si>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</si>
  <si>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</si>
  <si>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</si>
  <si>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</si>
  <si>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</si>
  <si>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</si>
  <si>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</si>
  <si>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</si>
  <si>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</si>
  <si>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</si>
  <si>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</si>
  <si>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Relationship Between Kickstarter Campaign Success and Original Goal</t>
  </si>
  <si>
    <t>Outcome</t>
  </si>
  <si>
    <t>Backers_count</t>
  </si>
  <si>
    <t>Successful</t>
  </si>
  <si>
    <t>Failed</t>
  </si>
  <si>
    <t>Mean Backers</t>
  </si>
  <si>
    <t>Median Backers</t>
  </si>
  <si>
    <t>Minimum Backers</t>
  </si>
  <si>
    <t>Maximum Backers</t>
  </si>
  <si>
    <t>Variance in Backers</t>
  </si>
  <si>
    <t>Standard Deviation in Backers</t>
  </si>
  <si>
    <t>There is a lot more backer variability with the successful campaigns. Part of this is because there are more successful campaigns than failed campaigns. (If you have a bigger population you tend to have a larger variance.) But most of the difference is due to the difference in maximum backers - Successful and failed campaigns have about the same minimum backer count but they differ hugely in their maximum backer count. The difference between maximum and minimum backers is therefore far larger for the successful campaigns. Up to 1,293 backers it's hard to say if you'll succeed or fail, but anything higher than 1,293 you'll probably succeed.</t>
  </si>
  <si>
    <t>I would use median because the data isn't normally distributed 
and there are a couple of campaigns that had 20,000+ backers which will skew the mean.</t>
  </si>
  <si>
    <r>
      <t xml:space="preserve">I was trying to find a way to type a function in the first cell of the table and drag it across and down and have it magically fill the whole table. </t>
    </r>
    <r>
      <rPr>
        <b/>
        <sz val="11"/>
        <color theme="5" tint="-0.249977111117893"/>
        <rFont val="Calibri"/>
        <family val="2"/>
        <scheme val="minor"/>
      </rPr>
      <t>I ended up typing out the formulas for the first two rows, dragging them inside their columns, and making small edits to the numbers.</t>
    </r>
  </si>
  <si>
    <t>games</t>
  </si>
  <si>
    <t>photography</t>
  </si>
  <si>
    <t>animation</t>
  </si>
  <si>
    <t>children's books</t>
  </si>
  <si>
    <t>classical music</t>
  </si>
  <si>
    <t>documentary</t>
  </si>
  <si>
    <t>drama</t>
  </si>
  <si>
    <t>electronic music</t>
  </si>
  <si>
    <t>faith</t>
  </si>
  <si>
    <t>fiction</t>
  </si>
  <si>
    <t>gadgets</t>
  </si>
  <si>
    <t>hardware</t>
  </si>
  <si>
    <t>indie rock</t>
  </si>
  <si>
    <t>jazz</t>
  </si>
  <si>
    <t>makerspaces</t>
  </si>
  <si>
    <t>metal</t>
  </si>
  <si>
    <t>mobile games</t>
  </si>
  <si>
    <t>nature</t>
  </si>
  <si>
    <t>nonfiction</t>
  </si>
  <si>
    <t>people</t>
  </si>
  <si>
    <t>photobooks</t>
  </si>
  <si>
    <t>places</t>
  </si>
  <si>
    <t>plays</t>
  </si>
  <si>
    <t>pop</t>
  </si>
  <si>
    <t>radio &amp; podcasts</t>
  </si>
  <si>
    <t>restaurants</t>
  </si>
  <si>
    <t>rock</t>
  </si>
  <si>
    <t>shorts</t>
  </si>
  <si>
    <t>small batch</t>
  </si>
  <si>
    <t>tabletop games</t>
  </si>
  <si>
    <t>television</t>
  </si>
  <si>
    <t>video games</t>
  </si>
  <si>
    <t>Based on this chart you might think that you should either make a small ask, under $10,000 or go big, over $50,000. However, given that there were a lot fewer campaigns that asked for over $50,000 I wouldn't trust that end of the chart. I would say that you are more likely to succeed if your campaign goal is under $10,000. That said, if you under-budgeted for your project, it doesn't matter that you made your kickstarter goal, you're project will struggle. So it's a trade-off between making sure you have a realistic budget and trying to keep it as small as possible and definitely under $10,000.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</si>
</sst>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006100"/>
      <name val="Calibri"/>
      <family val="2"/>
      <scheme val="minor"/>
    </font>
    <font>
      <b/>
      <i/>
      <sz val="11"/>
      <color theme="5" tint="-0.249977111117893"/>
      <name val="Calibri"/>
      <family val="2"/>
      <scheme val="minor"/>
    </font>
    <font>
      <b/>
      <sz val="11"/>
      <color theme="5" tint="-0.249977111117893"/>
      <name val="Calibri"/>
      <family val="2"/>
      <scheme val="minor"/>
    </font>
    <font>
      <i/>
      <sz val="11"/>
      <color theme="5" tint="-0.249977111117893"/>
      <name val="Calibri"/>
      <family val="2"/>
      <scheme val="minor"/>
    </font>
    <font>
      <sz val="11"/>
      <name val="Calibri"/>
      <family val="2"/>
      <scheme val="minor"/>
    </font>
  </fonts>
  <fills count="4">
    <fill>
      <patternFill patternType="none"/>
    </fill>
    <fill>
      <patternFill patternType="gray125"/>
    </fill>
    <fill>
      <patternFill patternType="solid">
        <fgColor rgb="FFFFFFCC"/>
      </patternFill>
    </fill>
    <fill>
      <patternFill patternType="solid">
        <fgColor rgb="FFC6EFCE"/>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2" fillId="2" borderId="1" applyNumberFormat="0" applyFont="0" applyAlignment="0" applyProtection="0"/>
    <xf numFmtId="0" fontId="4" fillId="3" borderId="0" applyNumberFormat="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2" borderId="1" xfId="1" applyFont="1"/>
    <xf numFmtId="0" fontId="7" fillId="0" borderId="0" xfId="0" applyFont="1"/>
    <xf numFmtId="0" fontId="8" fillId="0" borderId="0" xfId="0" applyFont="1"/>
    <xf numFmtId="1" fontId="0" fillId="0" borderId="0" xfId="0" applyNumberFormat="1"/>
    <xf numFmtId="3" fontId="0" fillId="0" borderId="0" xfId="0" applyNumberFormat="1"/>
    <xf numFmtId="0" fontId="4" fillId="3" borderId="0" xfId="2" applyBorder="1"/>
    <xf numFmtId="3" fontId="4" fillId="3" borderId="0" xfId="2" applyNumberFormat="1" applyBorder="1"/>
    <xf numFmtId="0" fontId="0" fillId="0" borderId="0" xfId="0" applyAlignment="1"/>
    <xf numFmtId="0" fontId="7" fillId="0" borderId="0" xfId="0" applyFont="1" applyAlignment="1"/>
    <xf numFmtId="0" fontId="5" fillId="0" borderId="0" xfId="0" applyFont="1" applyAlignment="1">
      <alignment horizontal="center" wrapText="1"/>
    </xf>
    <xf numFmtId="0" fontId="6" fillId="0" borderId="0" xfId="0" applyFont="1" applyAlignment="1">
      <alignment horizontal="center" wrapText="1"/>
    </xf>
  </cellXfs>
  <cellStyles count="3">
    <cellStyle name="Good" xfId="2" builtinId="26"/>
    <cellStyle name="Normal" xfId="0" builtinId="0"/>
    <cellStyle name="Note" xfId="1" builtinId="10"/>
  </cellStyles>
  <dxfs count="6">
    <dxf>
      <fill>
        <patternFill>
          <bgColor theme="7" tint="0.79998168889431442"/>
        </patternFill>
      </fill>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29B9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vertical/>
        <horizontal/>
      </border>
    </dxf>
    <dxf>
      <fill>
        <patternFill>
          <bgColor theme="9" tint="0.59996337778862885"/>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139D31"/>
      <color rgb="FF9A0000"/>
      <color rgb="FFF29B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Category'!$B$3:$B$4</c:f>
              <c:strCache>
                <c:ptCount val="1"/>
                <c:pt idx="0">
                  <c:v>canceled</c:v>
                </c:pt>
              </c:strCache>
            </c:strRef>
          </c:tx>
          <c:spPr>
            <a:solidFill>
              <a:schemeClr val="accent1"/>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A29-44EC-8ED6-0A7BBE2F2DBF}"/>
            </c:ext>
          </c:extLst>
        </c:ser>
        <c:ser>
          <c:idx val="1"/>
          <c:order val="1"/>
          <c:tx>
            <c:strRef>
              <c:f>'Pivot by Category'!$C$3:$C$4</c:f>
              <c:strCache>
                <c:ptCount val="1"/>
                <c:pt idx="0">
                  <c:v>failed</c:v>
                </c:pt>
              </c:strCache>
            </c:strRef>
          </c:tx>
          <c:spPr>
            <a:solidFill>
              <a:schemeClr val="accent2"/>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14A-4A30-BDC6-837B730D4498}"/>
            </c:ext>
          </c:extLst>
        </c:ser>
        <c:ser>
          <c:idx val="2"/>
          <c:order val="2"/>
          <c:tx>
            <c:strRef>
              <c:f>'Pivot by Category'!$D$3:$D$4</c:f>
              <c:strCache>
                <c:ptCount val="1"/>
                <c:pt idx="0">
                  <c:v>live</c:v>
                </c:pt>
              </c:strCache>
            </c:strRef>
          </c:tx>
          <c:spPr>
            <a:solidFill>
              <a:schemeClr val="accent3"/>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414A-4A30-BDC6-837B730D4498}"/>
            </c:ext>
          </c:extLst>
        </c:ser>
        <c:ser>
          <c:idx val="3"/>
          <c:order val="3"/>
          <c:tx>
            <c:strRef>
              <c:f>'Pivot by Category'!$E$3:$E$4</c:f>
              <c:strCache>
                <c:ptCount val="1"/>
                <c:pt idx="0">
                  <c:v>successful</c:v>
                </c:pt>
              </c:strCache>
            </c:strRef>
          </c:tx>
          <c:spPr>
            <a:solidFill>
              <a:schemeClr val="accent4"/>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14A-4A30-BDC6-837B730D4498}"/>
            </c:ext>
          </c:extLst>
        </c:ser>
        <c:dLbls>
          <c:showLegendKey val="0"/>
          <c:showVal val="0"/>
          <c:showCatName val="0"/>
          <c:showSerName val="0"/>
          <c:showPercent val="0"/>
          <c:showBubbleSize val="0"/>
        </c:dLbls>
        <c:gapWidth val="150"/>
        <c:overlap val="100"/>
        <c:axId val="569243024"/>
        <c:axId val="569243352"/>
      </c:barChart>
      <c:catAx>
        <c:axId val="56924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43352"/>
        <c:crosses val="autoZero"/>
        <c:auto val="1"/>
        <c:lblAlgn val="ctr"/>
        <c:lblOffset val="100"/>
        <c:noMultiLvlLbl val="0"/>
      </c:catAx>
      <c:valAx>
        <c:axId val="569243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4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by Sub-category!PivotTable2</c:name>
    <c:fmtId val="0"/>
  </c:pivotSource>
  <c:chart>
    <c:title>
      <c:tx>
        <c:strRef>
          <c:f>'Pivot by Sub-category'!$G$1</c:f>
          <c:strCache>
            <c:ptCount val="1"/>
            <c:pt idx="0">
              <c:v>Country: (Multiple Items)    Category: (All)</c:v>
            </c:pt>
          </c:strCache>
        </c:strRef>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 by Sub-category'!$G$1</c:f>
              <c:strCache>
                <c:ptCount val="1"/>
                <c:pt idx="0">
                  <c:v>canceled</c:v>
                </c:pt>
              </c:strCache>
            </c:strRef>
          </c:tx>
          <c:invertIfNegative val="0"/>
          <c:cat>
            <c:strRef>
              <c:f>'Pivot by Sub-category'!$G$1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Sub-category'!$G$1</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3B2-431F-9029-1B82230CA9F7}"/>
            </c:ext>
          </c:extLst>
        </c:ser>
        <c:ser>
          <c:idx val="1"/>
          <c:order val="1"/>
          <c:tx>
            <c:strRef>
              <c:f>'Pivot by Sub-category'!$G$1</c:f>
              <c:strCache>
                <c:ptCount val="1"/>
                <c:pt idx="0">
                  <c:v>failed</c:v>
                </c:pt>
              </c:strCache>
            </c:strRef>
          </c:tx>
          <c:spPr>
            <a:solidFill>
              <a:schemeClr val="accent1"/>
            </a:solidFill>
            <a:ln>
              <a:noFill/>
            </a:ln>
            <a:effectLst/>
          </c:spPr>
          <c:invertIfNegative val="0"/>
          <c:cat>
            <c:strRef>
              <c:f>'Pivot by Sub-category'!$G$1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Sub-category'!$G$1</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43F-45B3-84F5-E8252F87E656}"/>
            </c:ext>
          </c:extLst>
        </c:ser>
        <c:ser>
          <c:idx val="2"/>
          <c:order val="2"/>
          <c:tx>
            <c:strRef>
              <c:f>'Pivot by Sub-category'!$G$1</c:f>
              <c:strCache>
                <c:ptCount val="1"/>
                <c:pt idx="0">
                  <c:v>live</c:v>
                </c:pt>
              </c:strCache>
            </c:strRef>
          </c:tx>
          <c:spPr>
            <a:solidFill>
              <a:schemeClr val="accent2"/>
            </a:solidFill>
            <a:ln>
              <a:noFill/>
            </a:ln>
            <a:effectLst/>
          </c:spPr>
          <c:invertIfNegative val="0"/>
          <c:cat>
            <c:strRef>
              <c:f>'Pivot by Sub-category'!$G$1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Sub-category'!$G$1</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43F-45B3-84F5-E8252F87E656}"/>
            </c:ext>
          </c:extLst>
        </c:ser>
        <c:ser>
          <c:idx val="3"/>
          <c:order val="3"/>
          <c:tx>
            <c:strRef>
              <c:f>'Pivot by Sub-category'!$G$1</c:f>
              <c:strCache>
                <c:ptCount val="1"/>
                <c:pt idx="0">
                  <c:v>successful</c:v>
                </c:pt>
              </c:strCache>
            </c:strRef>
          </c:tx>
          <c:spPr>
            <a:solidFill>
              <a:schemeClr val="accent3"/>
            </a:solidFill>
            <a:ln>
              <a:noFill/>
            </a:ln>
            <a:effectLst/>
          </c:spPr>
          <c:invertIfNegative val="0"/>
          <c:cat>
            <c:strRef>
              <c:f>'Pivot by Sub-category'!$G$1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Sub-category'!$G$1</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43F-45B3-84F5-E8252F87E656}"/>
            </c:ext>
          </c:extLst>
        </c:ser>
        <c:dLbls>
          <c:showLegendKey val="0"/>
          <c:showVal val="0"/>
          <c:showCatName val="0"/>
          <c:showSerName val="0"/>
          <c:showPercent val="0"/>
          <c:showBubbleSize val="0"/>
        </c:dLbls>
        <c:gapWidth val="150"/>
        <c:overlap val="100"/>
        <c:axId val="432168920"/>
        <c:axId val="432170232"/>
      </c:barChart>
      <c:catAx>
        <c:axId val="43216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170232"/>
        <c:crosses val="autoZero"/>
        <c:auto val="1"/>
        <c:lblAlgn val="ctr"/>
        <c:lblOffset val="100"/>
        <c:noMultiLvlLbl val="0"/>
      </c:catAx>
      <c:valAx>
        <c:axId val="432170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16892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Date Created Conversion!PivotTable1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Date Created Conversion'!$B$4:$B$5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 Conversion'!$B$6:$B$18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B2E-4EEB-9F78-B7E8155462A9}"/>
            </c:ext>
          </c:extLst>
        </c:ser>
        <c:ser>
          <c:idx val="1"/>
          <c:order val="1"/>
          <c:tx>
            <c:strRef>
              <c:f>'Pivot Date Created Conversion'!$C$4:$C$5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 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6B2E-4EEB-9F78-B7E8155462A9}"/>
            </c:ext>
          </c:extLst>
        </c:ser>
        <c:ser>
          <c:idx val="2"/>
          <c:order val="2"/>
          <c:tx>
            <c:strRef>
              <c:f>'Pivot Date Created Conversion'!$D$4:$D$5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 Conversion'!$D$6:$D$18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6B2E-4EEB-9F78-B7E8155462A9}"/>
            </c:ext>
          </c:extLst>
        </c:ser>
        <c:ser>
          <c:idx val="3"/>
          <c:order val="3"/>
          <c:tx>
            <c:strRef>
              <c:f>'Pivot Date Created Conversion'!$E$4:$E$5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 Conversion'!$E$6:$E$18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A-6B2E-4EEB-9F78-B7E8155462A9}"/>
            </c:ext>
          </c:extLst>
        </c:ser>
        <c:dLbls>
          <c:showLegendKey val="0"/>
          <c:showVal val="0"/>
          <c:showCatName val="0"/>
          <c:showSerName val="0"/>
          <c:showPercent val="0"/>
          <c:showBubbleSize val="0"/>
        </c:dLbls>
        <c:marker val="1"/>
        <c:smooth val="0"/>
        <c:axId val="739651392"/>
        <c:axId val="739658936"/>
      </c:lineChart>
      <c:catAx>
        <c:axId val="73965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58936"/>
        <c:crosses val="autoZero"/>
        <c:auto val="1"/>
        <c:lblAlgn val="ctr"/>
        <c:lblOffset val="100"/>
        <c:noMultiLvlLbl val="0"/>
      </c:catAx>
      <c:valAx>
        <c:axId val="739658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by percentage'!$A$19</c:f>
          <c:strCache>
            <c:ptCount val="1"/>
            <c:pt idx="0">
              <c:v>Relationship Between Kickstarter Campaign Success and Original Goal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by percentage'!$B$20</c:f>
              <c:strCache>
                <c:ptCount val="1"/>
                <c:pt idx="0">
                  <c:v>%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by percentage'!$A$21:$A$32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'Data by percentage'!$B$21:$B$32</c:f>
              <c:numCache>
                <c:formatCode>0</c:formatCode>
                <c:ptCount val="12"/>
                <c:pt idx="0">
                  <c:v>71.081677704194263</c:v>
                </c:pt>
                <c:pt idx="1">
                  <c:v>65.981573352232459</c:v>
                </c:pt>
                <c:pt idx="2">
                  <c:v>53.295932678821877</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83.881134624043213</c:v>
                </c:pt>
              </c:numCache>
            </c:numRef>
          </c:val>
          <c:smooth val="0"/>
          <c:extLst>
            <c:ext xmlns:c16="http://schemas.microsoft.com/office/drawing/2014/chart" uri="{C3380CC4-5D6E-409C-BE32-E72D297353CC}">
              <c16:uniqueId val="{00000000-7966-410C-94F8-0E842387F4CE}"/>
            </c:ext>
          </c:extLst>
        </c:ser>
        <c:ser>
          <c:idx val="1"/>
          <c:order val="1"/>
          <c:tx>
            <c:strRef>
              <c:f>'Data by percentage'!$C$20</c:f>
              <c:strCache>
                <c:ptCount val="1"/>
                <c:pt idx="0">
                  <c:v>%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 by percentage'!$A$21:$A$32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'Data by percentage'!$C$21:$C$32</c:f>
              <c:numCache>
                <c:formatCode>0</c:formatCode>
                <c:ptCount val="12"/>
                <c:pt idx="0">
                  <c:v>24.944812362030905</c:v>
                </c:pt>
                <c:pt idx="1">
                  <c:v>29.766123316796602</c:v>
                </c:pt>
                <c:pt idx="2">
                  <c:v>39.551192145862551</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11.616389013957678</c:v>
                </c:pt>
              </c:numCache>
            </c:numRef>
          </c:val>
          <c:smooth val="0"/>
          <c:extLst>
            <c:ext xmlns:c16="http://schemas.microsoft.com/office/drawing/2014/chart" uri="{C3380CC4-5D6E-409C-BE32-E72D297353CC}">
              <c16:uniqueId val="{00000001-7966-410C-94F8-0E842387F4CE}"/>
            </c:ext>
          </c:extLst>
        </c:ser>
        <c:ser>
          <c:idx val="2"/>
          <c:order val="2"/>
          <c:tx>
            <c:strRef>
              <c:f>'Data by percentage'!$D$20</c:f>
              <c:strCache>
                <c:ptCount val="1"/>
                <c:pt idx="0">
                  <c:v>%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 by percentage'!$A$21:$A$32</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'Data by percentage'!$D$21:$D$32</c:f>
              <c:numCache>
                <c:formatCode>0</c:formatCode>
                <c:ptCount val="12"/>
                <c:pt idx="0">
                  <c:v>3.9735099337748347</c:v>
                </c:pt>
                <c:pt idx="1">
                  <c:v>4.2523033309709426</c:v>
                </c:pt>
                <c:pt idx="2">
                  <c:v>7.1528751753155682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4.5024763619990997</c:v>
                </c:pt>
              </c:numCache>
            </c:numRef>
          </c:val>
          <c:smooth val="0"/>
          <c:extLst>
            <c:ext xmlns:c16="http://schemas.microsoft.com/office/drawing/2014/chart" uri="{C3380CC4-5D6E-409C-BE32-E72D297353CC}">
              <c16:uniqueId val="{00000002-7966-410C-94F8-0E842387F4CE}"/>
            </c:ext>
          </c:extLst>
        </c:ser>
        <c:dLbls>
          <c:showLegendKey val="0"/>
          <c:showVal val="0"/>
          <c:showCatName val="0"/>
          <c:showSerName val="0"/>
          <c:showPercent val="0"/>
          <c:showBubbleSize val="0"/>
        </c:dLbls>
        <c:marker val="1"/>
        <c:smooth val="0"/>
        <c:axId val="521492832"/>
        <c:axId val="521486600"/>
      </c:lineChart>
      <c:catAx>
        <c:axId val="52149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86600"/>
        <c:crosses val="autoZero"/>
        <c:auto val="1"/>
        <c:lblAlgn val="ctr"/>
        <c:lblOffset val="100"/>
        <c:noMultiLvlLbl val="0"/>
      </c:catAx>
      <c:valAx>
        <c:axId val="521486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Successful, Failed, Canceled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9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196215</xdr:colOff>
      <xdr:row>0</xdr:row>
      <xdr:rowOff>169544</xdr:rowOff>
    </xdr:from>
    <xdr:to>
      <xdr:col>13</xdr:col>
      <xdr:colOff>297180</xdr:colOff>
      <xdr:row>19</xdr:row>
      <xdr:rowOff>57149</xdr:rowOff>
    </xdr:to>
    <xdr:graphicFrame macro="">
      <xdr:nvGraphicFramePr>
        <xdr:cNvPr id="2" name="Chart 1">
          <a:extLst>
            <a:ext uri="{FF2B5EF4-FFF2-40B4-BE49-F238E27FC236}">
              <a16:creationId xmlns:a16="http://schemas.microsoft.com/office/drawing/2014/main" id="{893113E6-AE07-432A-A8CA-8477838CC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373379</xdr:colOff>
      <xdr:row>2</xdr:row>
      <xdr:rowOff>102869</xdr:rowOff>
    </xdr:from>
    <xdr:to>
      <xdr:col>17</xdr:col>
      <xdr:colOff>483870</xdr:colOff>
      <xdr:row>29</xdr:row>
      <xdr:rowOff>13334</xdr:rowOff>
    </xdr:to>
    <xdr:graphicFrame macro="">
      <xdr:nvGraphicFramePr>
        <xdr:cNvPr id="2" name="Chart 1">
          <a:extLst>
            <a:ext uri="{FF2B5EF4-FFF2-40B4-BE49-F238E27FC236}">
              <a16:creationId xmlns:a16="http://schemas.microsoft.com/office/drawing/2014/main" id="{1E07416E-4C59-400E-B5E8-204796267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207645</xdr:colOff>
      <xdr:row>3</xdr:row>
      <xdr:rowOff>15240</xdr:rowOff>
    </xdr:from>
    <xdr:to>
      <xdr:col>11</xdr:col>
      <xdr:colOff>17145</xdr:colOff>
      <xdr:row>18</xdr:row>
      <xdr:rowOff>45720</xdr:rowOff>
    </xdr:to>
    <xdr:graphicFrame macro="">
      <xdr:nvGraphicFramePr>
        <xdr:cNvPr id="2" name="Chart 1">
          <a:extLst>
            <a:ext uri="{FF2B5EF4-FFF2-40B4-BE49-F238E27FC236}">
              <a16:creationId xmlns:a16="http://schemas.microsoft.com/office/drawing/2014/main" id="{5C993EFD-E878-45A5-96EA-0E47DB544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352425</xdr:colOff>
      <xdr:row>14</xdr:row>
      <xdr:rowOff>125730</xdr:rowOff>
    </xdr:from>
    <xdr:to>
      <xdr:col>8</xdr:col>
      <xdr:colOff>200025</xdr:colOff>
      <xdr:row>40</xdr:row>
      <xdr:rowOff>167640</xdr:rowOff>
    </xdr:to>
    <xdr:graphicFrame macro="">
      <xdr:nvGraphicFramePr>
        <xdr:cNvPr id="4" name="Chart 3">
          <a:extLst>
            <a:ext uri="{FF2B5EF4-FFF2-40B4-BE49-F238E27FC236}">
              <a16:creationId xmlns:a16="http://schemas.microsoft.com/office/drawing/2014/main" id="{5FC9E3B7-463E-48A2-836B-6ECEC7645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Nixon" refreshedDate="44079.874386226853" createdVersion="6" refreshedVersion="6" minRefreshableVersion="3" recordCount="4115" xr:uid="{36097B1A-883D-4588-9555-A4B141667DE8}">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live"/>
        <s v="successful"/>
        <s v="failed"/>
        <s v="canceled"/>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00"/>
    </cacheField>
    <cacheField name="Average_donation" numFmtId="0">
      <sharedItems containsBlank="1" containsMixedTypes="1" containsNumber="1" minValue="1" maxValue="3304"/>
    </cacheField>
    <cacheField name="Category" numFmtId="0">
      <sharedItems containsBlank="1" count="10">
        <s v="music"/>
        <s v="film &amp; video"/>
        <s v="theater"/>
        <s v="technology"/>
        <s v="publishing"/>
        <s v="journalism"/>
        <s v="games"/>
        <s v="food"/>
        <s v="photography"/>
        <m/>
      </sharedItems>
    </cacheField>
    <cacheField name="Sub-Category" numFmtId="0">
      <sharedItems containsBlank="1" count="42">
        <s v="faith"/>
        <s v="television"/>
        <s v="drama"/>
        <s v="science fiction"/>
        <s v="shorts"/>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Nixon" refreshedDate="44080.626941550923" createdVersion="6" refreshedVersion="6" minRefreshableVersion="3" recordCount="4115" xr:uid="{92B86BB3-0443-4715-BDA4-452D01633FCF}">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live"/>
        <s v="successful"/>
        <s v="failed"/>
        <s v="canceled"/>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00"/>
    </cacheField>
    <cacheField name="Average_donation" numFmtId="0">
      <sharedItems containsBlank="1" containsMixedTypes="1" containsNumber="1" minValue="1" maxValue="3304"/>
    </cacheField>
    <cacheField name="Category" numFmtId="0">
      <sharedItems containsBlank="1" count="10">
        <s v="music"/>
        <s v="film &amp; video"/>
        <s v="theater"/>
        <s v="technology"/>
        <s v="publishing"/>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7-02-17T19:34:01"/>
        <d v="2015-06-22T00:10:11"/>
        <d v="2015-06-16T21:54:51"/>
        <d v="2015-02-18T04:45:32"/>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684"/>
    <s v="Goodness &amp; Mercy EP - Marty Mikles"/>
    <s v="New Music from Marty Mikles!  A new EP all about God's Goodness &amp; Mercy."/>
    <n v="8000"/>
    <n v="8730"/>
    <x v="0"/>
    <x v="0"/>
    <s v="USD"/>
    <n v="1489775641"/>
    <n v="1487360041"/>
    <b v="0"/>
    <n v="101"/>
    <b v="0"/>
    <s v="music/faith"/>
    <n v="109.125"/>
    <n v="86.43564356435644"/>
    <x v="0"/>
    <x v="0"/>
  </r>
  <r>
    <n v="0"/>
    <s v="GIRLS STATE a new musical comedy TV project"/>
    <s v="In this new TV show &quot;All Politics is Vocal&quot; as high school girls campaign, sing and cheer to be elected Governor of their summer camp."/>
    <n v="8500"/>
    <n v="11633"/>
    <x v="1"/>
    <x v="0"/>
    <s v="USD"/>
    <n v="1437620400"/>
    <n v="1434931811"/>
    <b v="0"/>
    <n v="182"/>
    <b v="1"/>
    <s v="film &amp; video/television"/>
    <n v="136.85882352941178"/>
    <n v="63.917582417582416"/>
    <x v="1"/>
    <x v="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1"/>
    <x v="2"/>
  </r>
  <r>
    <n v="140"/>
    <s v="Rome of the Dead (Canceled)"/>
    <s v="A Gladiator fights for his freedom to be reunited with his Family, he's one fight away, when Rome is infected with a Zombie Virus"/>
    <n v="200000"/>
    <n v="0"/>
    <x v="3"/>
    <x v="0"/>
    <s v="USD"/>
    <n v="1426823132"/>
    <n v="1424234732"/>
    <b v="0"/>
    <n v="0"/>
    <b v="0"/>
    <s v="film &amp; video/science fiction"/>
    <n v="0"/>
    <e v="#DIV/0!"/>
    <x v="1"/>
    <x v="3"/>
  </r>
  <r>
    <n v="1"/>
    <s v="FannibalFest Fan Convention"/>
    <s v="A Hannibal TV Show Fan Convention and Art Collective"/>
    <n v="10275"/>
    <n v="14653"/>
    <x v="1"/>
    <x v="0"/>
    <s v="USD"/>
    <n v="1488464683"/>
    <n v="1485872683"/>
    <b v="0"/>
    <n v="79"/>
    <b v="1"/>
    <s v="film &amp; video/television"/>
    <n v="142.60827250608273"/>
    <n v="185.48101265822785"/>
    <x v="1"/>
    <x v="1"/>
  </r>
  <r>
    <n v="2"/>
    <s v="Charlie teaser completion"/>
    <s v="Completion fund for post-production for teaser of British crime/drama tv series about a girl who sells morals for money"/>
    <n v="500"/>
    <n v="525"/>
    <x v="1"/>
    <x v="1"/>
    <s v="GBP"/>
    <n v="1455555083"/>
    <n v="1454691083"/>
    <b v="0"/>
    <n v="35"/>
    <b v="1"/>
    <s v="film &amp; video/television"/>
    <n v="105"/>
    <n v="15"/>
    <x v="1"/>
    <x v="1"/>
  </r>
  <r>
    <n v="3"/>
    <s v="Unsure/Positive: A Dramedy Series About Life with HIV"/>
    <s v="We already produced the *very* beginning of this story. Help us to see it through?"/>
    <n v="10000"/>
    <n v="10390"/>
    <x v="1"/>
    <x v="0"/>
    <s v="USD"/>
    <n v="1407414107"/>
    <n v="1404822107"/>
    <b v="0"/>
    <n v="150"/>
    <b v="1"/>
    <s v="film &amp; video/television"/>
    <n v="103.89999999999999"/>
    <n v="69.266666666666666"/>
    <x v="1"/>
    <x v="1"/>
  </r>
  <r>
    <n v="4"/>
    <s v="Party Monsters"/>
    <s v="19th centuryâ€™s most notorious literary characters, out of step with the times, find comradery as roommates in modern day Los Angeles."/>
    <n v="44000"/>
    <n v="54116.28"/>
    <x v="1"/>
    <x v="0"/>
    <s v="USD"/>
    <n v="1450555279"/>
    <n v="1447963279"/>
    <b v="0"/>
    <n v="284"/>
    <b v="1"/>
    <s v="film &amp; video/television"/>
    <n v="122.99154545454545"/>
    <n v="190.55028169014085"/>
    <x v="1"/>
    <x v="1"/>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s v="film &amp; video/television"/>
    <n v="109.77744436109028"/>
    <n v="93.40425531914893"/>
    <x v="1"/>
    <x v="1"/>
  </r>
  <r>
    <n v="6"/>
    <s v="POINT HOPE"/>
    <s v="The story of &quot;Point Hope&quot; will honor, respect, and share the beauty and traditions of the Alaska Natives in Point Hope, AK: the Inupiat"/>
    <n v="8000"/>
    <n v="8519"/>
    <x v="1"/>
    <x v="0"/>
    <s v="USD"/>
    <n v="1402710250"/>
    <n v="1401846250"/>
    <b v="0"/>
    <n v="58"/>
    <b v="1"/>
    <s v="film &amp; video/television"/>
    <n v="106.4875"/>
    <n v="146.87931034482759"/>
    <x v="1"/>
    <x v="1"/>
  </r>
  <r>
    <n v="7"/>
    <s v="Skin: Film Production By 14 Year Old Aniya Wolfe"/>
    <s v="Secrets bond three unfortunate teens who are facing issues that are common among youth today. And for one, it becomes too much to bear."/>
    <n v="9000"/>
    <n v="9110"/>
    <x v="1"/>
    <x v="0"/>
    <s v="USD"/>
    <n v="1467680867"/>
    <n v="1464224867"/>
    <b v="0"/>
    <n v="57"/>
    <b v="1"/>
    <s v="film &amp; video/television"/>
    <n v="101.22222222222221"/>
    <n v="159.82456140350877"/>
    <x v="1"/>
    <x v="1"/>
  </r>
  <r>
    <n v="8"/>
    <s v="Sizzling in the Kitchen Flynn Style"/>
    <s v="Help us raise the funds to film our pilot episode!"/>
    <n v="3500"/>
    <n v="3501.52"/>
    <x v="1"/>
    <x v="0"/>
    <s v="USD"/>
    <n v="1460754000"/>
    <n v="1460155212"/>
    <b v="0"/>
    <n v="12"/>
    <b v="1"/>
    <s v="film &amp; video/television"/>
    <n v="100.04342857142856"/>
    <n v="291.79333333333335"/>
    <x v="1"/>
    <x v="1"/>
  </r>
  <r>
    <n v="9"/>
    <s v="The Academy: Mockumentary Sitcom TV Pilot"/>
    <s v="Capturing everyday life at Falkirk Academy, a fictitious elite private high school where &quot;everyday life&quot; is anything but normal."/>
    <n v="500"/>
    <n v="629.99"/>
    <x v="1"/>
    <x v="0"/>
    <s v="USD"/>
    <n v="1460860144"/>
    <n v="1458268144"/>
    <b v="0"/>
    <n v="20"/>
    <b v="1"/>
    <s v="film &amp; video/television"/>
    <n v="125.998"/>
    <n v="31.499500000000001"/>
    <x v="1"/>
    <x v="1"/>
  </r>
  <r>
    <n v="10"/>
    <s v="Big in Beijing. A reality tv show about eccentric Beijing."/>
    <s v="Making a reality show casting the real elites of China. They are fun, young, wild, and ambitious. Filmed in Beijing with real risks."/>
    <n v="3000"/>
    <n v="3015"/>
    <x v="1"/>
    <x v="0"/>
    <s v="USD"/>
    <n v="1403660279"/>
    <n v="1400636279"/>
    <b v="0"/>
    <n v="19"/>
    <b v="1"/>
    <s v="film &amp; video/television"/>
    <n v="100.49999999999999"/>
    <n v="158.68421052631578"/>
    <x v="1"/>
    <x v="1"/>
  </r>
  <r>
    <n v="11"/>
    <s v="2016 TAPR DCC Video on HamRadioNow"/>
    <s v="HamRadioNow will produce YouTube video of the complete 2016 ARRL &amp; TAPR Amateur Radio (Ham Radio) Digital Communications Conference"/>
    <n v="5000"/>
    <n v="6025"/>
    <x v="1"/>
    <x v="0"/>
    <s v="USD"/>
    <n v="1471834800"/>
    <n v="1469126462"/>
    <b v="0"/>
    <n v="75"/>
    <b v="1"/>
    <s v="film &amp; video/television"/>
    <n v="120.5"/>
    <n v="80.333333333333329"/>
    <x v="1"/>
    <x v="1"/>
  </r>
  <r>
    <n v="12"/>
    <s v="Spinward Traveller (T.V. Pilot)"/>
    <s v="Spinward Traveller is based on the award winning role-playing game. Launch your imagination into the Traveller universe at Jump 6."/>
    <n v="30000"/>
    <n v="49588"/>
    <x v="1"/>
    <x v="0"/>
    <s v="USD"/>
    <n v="1405479600"/>
    <n v="1401642425"/>
    <b v="0"/>
    <n v="827"/>
    <b v="1"/>
    <s v="film &amp; video/television"/>
    <n v="165.29333333333335"/>
    <n v="59.961305925030231"/>
    <x v="1"/>
    <x v="1"/>
  </r>
  <r>
    <n v="13"/>
    <s v="Can't Go Home"/>
    <s v="A travel series hosted by touring musicians that profiles a different American city in each episode."/>
    <n v="3500"/>
    <n v="5599"/>
    <x v="1"/>
    <x v="0"/>
    <s v="USD"/>
    <n v="1466713620"/>
    <n v="1463588109"/>
    <b v="0"/>
    <n v="51"/>
    <b v="1"/>
    <s v="film &amp; video/television"/>
    <n v="159.97142857142856"/>
    <n v="109.78431372549019"/>
    <x v="1"/>
    <x v="1"/>
  </r>
  <r>
    <n v="14"/>
    <s v="3010 | Sci-fi Series"/>
    <s v="A highly charged post apocalyptic sci fi series that pulls no punches!"/>
    <n v="6000"/>
    <n v="6056"/>
    <x v="1"/>
    <x v="2"/>
    <s v="AUD"/>
    <n v="1405259940"/>
    <n v="1403051888"/>
    <b v="0"/>
    <n v="41"/>
    <b v="1"/>
    <s v="film &amp; video/television"/>
    <n v="100.93333333333334"/>
    <n v="147.70731707317074"/>
    <x v="1"/>
    <x v="1"/>
  </r>
  <r>
    <n v="15"/>
    <s v="Cien&amp;Cia"/>
    <s v="Cien&amp;Cia es un proyecto transmedia para televisiÃ³n; la finalidad de la venta de camisetas es financiar el reality (Factual)."/>
    <n v="2000"/>
    <n v="2132"/>
    <x v="1"/>
    <x v="3"/>
    <s v="EUR"/>
    <n v="1443384840"/>
    <n v="1441790658"/>
    <b v="0"/>
    <n v="98"/>
    <b v="1"/>
    <s v="film &amp; video/television"/>
    <n v="106.60000000000001"/>
    <n v="21.755102040816325"/>
    <x v="1"/>
    <x v="1"/>
  </r>
  <r>
    <n v="16"/>
    <s v="ArtMoose TV Series"/>
    <s v="We want to create a Sizzle Reel to pitch a Reality TV Series to TV Executive starring artists Art Moose will use new artists each week."/>
    <n v="12000"/>
    <n v="12029"/>
    <x v="1"/>
    <x v="0"/>
    <s v="USD"/>
    <n v="1402896600"/>
    <n v="1398971211"/>
    <b v="0"/>
    <n v="70"/>
    <b v="1"/>
    <s v="film &amp; video/television"/>
    <n v="100.24166666666667"/>
    <n v="171.84285714285716"/>
    <x v="1"/>
    <x v="1"/>
  </r>
  <r>
    <n v="17"/>
    <s v="Humble Pie"/>
    <s v="Uplifting English sitcom, a love letter to youthful exuberance that proves once and for all that none of us are ready for real life."/>
    <n v="1500"/>
    <n v="1510"/>
    <x v="1"/>
    <x v="1"/>
    <s v="GBP"/>
    <n v="1415126022"/>
    <n v="1412530422"/>
    <b v="0"/>
    <n v="36"/>
    <b v="1"/>
    <s v="film &amp; video/television"/>
    <n v="100.66666666666666"/>
    <n v="41.944444444444443"/>
    <x v="1"/>
    <x v="1"/>
  </r>
  <r>
    <n v="18"/>
    <s v="Indian As Apple Pie TV"/>
    <s v="The Indian cooking show you crave: complete with cooking, travel to India, and loads of spicy inspiration with Anupy."/>
    <n v="30000"/>
    <n v="31896.33"/>
    <x v="1"/>
    <x v="0"/>
    <s v="USD"/>
    <n v="1410958856"/>
    <n v="1408366856"/>
    <b v="0"/>
    <n v="342"/>
    <b v="1"/>
    <s v="film &amp; video/television"/>
    <n v="106.32110000000002"/>
    <n v="93.264122807017543"/>
    <x v="1"/>
    <x v="1"/>
  </r>
  <r>
    <n v="19"/>
    <s v="Brouhaha (an Original Sitcom)"/>
    <s v="Brouhaha chronicles the adventures of aspiring comedian and prolific hedonist Jenny Carmichael as she works at a clickbait website."/>
    <n v="850"/>
    <n v="1235"/>
    <x v="1"/>
    <x v="0"/>
    <s v="USD"/>
    <n v="1437420934"/>
    <n v="1434828934"/>
    <b v="0"/>
    <n v="22"/>
    <b v="1"/>
    <s v="film &amp; video/television"/>
    <n v="145.29411764705881"/>
    <n v="56.136363636363633"/>
    <x v="1"/>
    <x v="1"/>
  </r>
  <r>
    <n v="20"/>
    <s v="Finding Kylie Hard Read Fund"/>
    <s v="Help us reach our goal &amp; pay the drama dept that is performing the hard read, which is set for October 2015."/>
    <n v="2000"/>
    <n v="2004"/>
    <x v="1"/>
    <x v="0"/>
    <s v="USD"/>
    <n v="1442167912"/>
    <n v="1436983912"/>
    <b v="0"/>
    <n v="25"/>
    <b v="1"/>
    <s v="film &amp; video/television"/>
    <n v="100.2"/>
    <n v="80.16"/>
    <x v="1"/>
    <x v="1"/>
  </r>
  <r>
    <n v="21"/>
    <s v="Life of an Ingredient: The Pilot Episode"/>
    <s v="â€œLIFE of an INGREDIENT,&quot; a series that tells the story of the greatest chef &amp; farm collaborators in todayâ€™s marketplace."/>
    <n v="18500"/>
    <n v="20190"/>
    <x v="1"/>
    <x v="0"/>
    <s v="USD"/>
    <n v="1411743789"/>
    <n v="1409151789"/>
    <b v="0"/>
    <n v="101"/>
    <b v="1"/>
    <s v="film &amp; video/television"/>
    <n v="109.13513513513513"/>
    <n v="199.9009900990099"/>
    <x v="1"/>
    <x v="1"/>
  </r>
  <r>
    <n v="22"/>
    <s v="CREATURES OF HABIT!"/>
    <s v="Meet Gary, and Troy: Two unlikely friends that investigate &quot;strange phenomenon&quot;."/>
    <n v="350"/>
    <n v="410"/>
    <x v="1"/>
    <x v="0"/>
    <s v="USD"/>
    <n v="1420099140"/>
    <n v="1418766740"/>
    <b v="0"/>
    <n v="8"/>
    <b v="1"/>
    <s v="film &amp; video/television"/>
    <n v="117.14285714285715"/>
    <n v="51.25"/>
    <x v="1"/>
    <x v="1"/>
  </r>
  <r>
    <n v="23"/>
    <s v="Bad Boy of Beauty and Bride Crashers!"/>
    <s v="Lois and Berlin are the Lucy and Ricky of reality. You will go on  journey to reinvent beauty from the inside out. Be the star !"/>
    <n v="2000"/>
    <n v="2370"/>
    <x v="1"/>
    <x v="0"/>
    <s v="USD"/>
    <n v="1430407200"/>
    <n v="1428086501"/>
    <b v="0"/>
    <n v="23"/>
    <b v="1"/>
    <s v="film &amp; video/television"/>
    <n v="118.5"/>
    <n v="103.04347826086956"/>
    <x v="1"/>
    <x v="1"/>
  </r>
  <r>
    <n v="24"/>
    <s v="Bring STL Up Late to TV"/>
    <s v="STL Up Late is a weekly late night comedy talk show for St. Louis television."/>
    <n v="35000"/>
    <n v="38082.69"/>
    <x v="1"/>
    <x v="0"/>
    <s v="USD"/>
    <n v="1442345940"/>
    <n v="1439494863"/>
    <b v="0"/>
    <n v="574"/>
    <b v="1"/>
    <s v="film &amp; video/television"/>
    <n v="108.80768571428572"/>
    <n v="66.346149825783982"/>
    <x v="1"/>
    <x v="1"/>
  </r>
  <r>
    <n v="25"/>
    <s v="RAM- An independent writer's breakthrough tv production"/>
    <s v="A dram-com television series revolved around memory and the hardships and revelations that come with its early turning point."/>
    <n v="600"/>
    <n v="800"/>
    <x v="1"/>
    <x v="0"/>
    <s v="USD"/>
    <n v="1452299761"/>
    <n v="1447115761"/>
    <b v="0"/>
    <n v="14"/>
    <b v="1"/>
    <s v="film &amp; video/television"/>
    <n v="133.33333333333331"/>
    <n v="57.142857142857146"/>
    <x v="1"/>
    <x v="1"/>
  </r>
  <r>
    <n v="26"/>
    <s v="You, Me &amp; Sicily:  Part I Editing"/>
    <s v="Highlighting Sicily's points of light: its extraordinary people. Editing phase is now underway!!!"/>
    <n v="1250"/>
    <n v="1940"/>
    <x v="1"/>
    <x v="0"/>
    <s v="USD"/>
    <n v="1408278144"/>
    <n v="1404822144"/>
    <b v="0"/>
    <n v="19"/>
    <b v="1"/>
    <s v="film &amp; video/television"/>
    <n v="155.20000000000002"/>
    <n v="102.10526315789474"/>
    <x v="1"/>
    <x v="1"/>
  </r>
  <r>
    <n v="27"/>
    <s v="B-Rabbit TV Comedy Pilot"/>
    <s v="B-Rabbit is a hilarious depiction of immigrating to New Zealand and the life you desperately tried to leave behind."/>
    <n v="20000"/>
    <n v="22345"/>
    <x v="1"/>
    <x v="4"/>
    <s v="NZD"/>
    <n v="1416113833"/>
    <n v="1413518233"/>
    <b v="0"/>
    <n v="150"/>
    <b v="1"/>
    <s v="film &amp; video/television"/>
    <n v="111.72500000000001"/>
    <n v="148.96666666666667"/>
    <x v="1"/>
    <x v="1"/>
  </r>
  <r>
    <n v="28"/>
    <s v="John Earle Dog Training Concept Development Reel"/>
    <s v="John and Brian are on a quest to change people's lives and rehabilitate dogs."/>
    <n v="12000"/>
    <n v="12042"/>
    <x v="1"/>
    <x v="0"/>
    <s v="USD"/>
    <n v="1450307284"/>
    <n v="1447715284"/>
    <b v="0"/>
    <n v="71"/>
    <b v="1"/>
    <s v="film &amp; video/television"/>
    <n v="100.35000000000001"/>
    <n v="169.6056338028169"/>
    <x v="1"/>
    <x v="1"/>
  </r>
  <r>
    <n v="29"/>
    <s v="The JOB Prelude."/>
    <s v="Genuine, no cliche Cop dramedy. Stories based on Adam's time as a Constable. What really goes on? Think you know the Police? Find out."/>
    <n v="3000"/>
    <n v="3700"/>
    <x v="1"/>
    <x v="1"/>
    <s v="GBP"/>
    <n v="1406045368"/>
    <n v="1403453368"/>
    <b v="0"/>
    <n v="117"/>
    <b v="1"/>
    <s v="film &amp; video/television"/>
    <n v="123.33333333333334"/>
    <n v="31.623931623931625"/>
    <x v="1"/>
    <x v="1"/>
  </r>
  <r>
    <n v="30"/>
    <s v="Introverts Web Series"/>
    <s v="Comedy series about three introverted roommates coping with single life, secret resentments, and loudmouthed extroverts."/>
    <n v="4000"/>
    <n v="4051.99"/>
    <x v="1"/>
    <x v="0"/>
    <s v="USD"/>
    <n v="1408604515"/>
    <n v="1406012515"/>
    <b v="0"/>
    <n v="53"/>
    <b v="1"/>
    <s v="film &amp; video/television"/>
    <n v="101.29975"/>
    <n v="76.45264150943396"/>
    <x v="1"/>
    <x v="1"/>
  </r>
  <r>
    <n v="31"/>
    <s v="The Alan Katz Show"/>
    <s v="After a two-year hiatus, The Alan Katz Show is coming back! But it can't unless we can get a 16gb flash drive valued at $12.71!"/>
    <n v="13"/>
    <n v="13"/>
    <x v="1"/>
    <x v="0"/>
    <s v="USD"/>
    <n v="1453748434"/>
    <n v="1452193234"/>
    <b v="0"/>
    <n v="1"/>
    <b v="1"/>
    <s v="film &amp; video/television"/>
    <n v="100"/>
    <n v="13"/>
    <x v="1"/>
    <x v="1"/>
  </r>
  <r>
    <n v="32"/>
    <s v="Over &amp; Out"/>
    <s v="Approaching a milestone birthday, Gail abandons her group of yuppie stay-at-home mom friends for the vibrant and rowdy gay community."/>
    <n v="28450"/>
    <n v="28520"/>
    <x v="1"/>
    <x v="0"/>
    <s v="USD"/>
    <n v="1463111940"/>
    <n v="1459523017"/>
    <b v="0"/>
    <n v="89"/>
    <b v="1"/>
    <s v="film &amp; video/television"/>
    <n v="100.24604569420035"/>
    <n v="320.44943820224717"/>
    <x v="1"/>
    <x v="1"/>
  </r>
  <r>
    <n v="33"/>
    <s v="Imaginary Problems"/>
    <s v="3 best friends balance their work, personal and private lives while finding time for their imaginary friends (who are 3 puppets)."/>
    <n v="5250"/>
    <n v="5360"/>
    <x v="1"/>
    <x v="0"/>
    <s v="USD"/>
    <n v="1447001501"/>
    <n v="1444405901"/>
    <b v="0"/>
    <n v="64"/>
    <b v="1"/>
    <s v="film &amp; video/television"/>
    <n v="102.0952380952381"/>
    <n v="83.75"/>
    <x v="1"/>
    <x v="1"/>
  </r>
  <r>
    <n v="34"/>
    <s v="#Josh: T.V. Show Sizzle Reel"/>
    <s v="A digitally dependent Josh, is forced to coexist with his promiscuous problematic cousin Wes, and face his fears of a human connection"/>
    <n v="2600"/>
    <n v="3392"/>
    <x v="1"/>
    <x v="0"/>
    <s v="USD"/>
    <n v="1407224601"/>
    <n v="1405928601"/>
    <b v="0"/>
    <n v="68"/>
    <b v="1"/>
    <s v="film &amp; video/television"/>
    <n v="130.46153846153845"/>
    <n v="49.882352941176471"/>
    <x v="1"/>
    <x v="1"/>
  </r>
  <r>
    <n v="35"/>
    <s v="Why Adam? A TV show about the science behind everyday life!"/>
    <s v="Why Adam? is an independent TV show that explores concepts of basic science in everyday life."/>
    <n v="1000"/>
    <n v="1665"/>
    <x v="1"/>
    <x v="0"/>
    <s v="USD"/>
    <n v="1430179200"/>
    <n v="1428130814"/>
    <b v="0"/>
    <n v="28"/>
    <b v="1"/>
    <s v="film &amp; video/television"/>
    <n v="166.5"/>
    <n v="59.464285714285715"/>
    <x v="1"/>
    <x v="1"/>
  </r>
  <r>
    <n v="36"/>
    <s v="THE LISTENING BOX"/>
    <s v="A modern day priest makes an unusual discovery, setting off a chain of events."/>
    <n v="6000"/>
    <n v="8529"/>
    <x v="1"/>
    <x v="0"/>
    <s v="USD"/>
    <n v="1428128525"/>
    <n v="1425540125"/>
    <b v="0"/>
    <n v="44"/>
    <b v="1"/>
    <s v="film &amp; video/television"/>
    <n v="142.15"/>
    <n v="193.84090909090909"/>
    <x v="1"/>
    <x v="1"/>
  </r>
  <r>
    <n v="37"/>
    <s v="The Journey"/>
    <s v="Take an unscripted, real-time journey with Greg Aiello to the planet's wildest and most iconic places on this adventure travel TV show."/>
    <n v="22000"/>
    <n v="40357"/>
    <x v="1"/>
    <x v="0"/>
    <s v="USD"/>
    <n v="1425055079"/>
    <n v="1422463079"/>
    <b v="0"/>
    <n v="253"/>
    <b v="1"/>
    <s v="film &amp; video/television"/>
    <n v="183.44090909090909"/>
    <n v="159.51383399209487"/>
    <x v="1"/>
    <x v="1"/>
  </r>
  <r>
    <n v="38"/>
    <s v="Brewz Brothers TV"/>
    <s v="A television show about three brothers from Chicago on a mission to discover and highlight the best breweries in America."/>
    <n v="2500"/>
    <n v="2751"/>
    <x v="1"/>
    <x v="0"/>
    <s v="USD"/>
    <n v="1368235344"/>
    <n v="1365643344"/>
    <b v="0"/>
    <n v="66"/>
    <b v="1"/>
    <s v="film &amp; video/television"/>
    <n v="110.04"/>
    <n v="41.68181818181818"/>
    <x v="1"/>
    <x v="1"/>
  </r>
  <r>
    <n v="39"/>
    <s v="Deep Cuts - Series"/>
    <s v="Mystery-Drama Series. Following a shocking event, residents of a remote woodland community learn that some wounds never heal..."/>
    <n v="25000"/>
    <n v="32745"/>
    <x v="1"/>
    <x v="1"/>
    <s v="GBP"/>
    <n v="1401058740"/>
    <n v="1398388068"/>
    <b v="0"/>
    <n v="217"/>
    <b v="1"/>
    <s v="film &amp; video/television"/>
    <n v="130.98000000000002"/>
    <n v="150.89861751152074"/>
    <x v="1"/>
    <x v="1"/>
  </r>
  <r>
    <n v="40"/>
    <s v="Regal Fare Season One"/>
    <s v="There is a cooking show in production that needs your help, a show about using local ingredients to create simple and elegant meals."/>
    <n v="2000"/>
    <n v="2027"/>
    <x v="1"/>
    <x v="0"/>
    <s v="USD"/>
    <n v="1403150400"/>
    <n v="1401426488"/>
    <b v="0"/>
    <n v="16"/>
    <b v="1"/>
    <s v="film &amp; video/television"/>
    <n v="101.35000000000001"/>
    <n v="126.6875"/>
    <x v="1"/>
    <x v="1"/>
  </r>
  <r>
    <n v="41"/>
    <s v="Up on High Ground TV series"/>
    <s v="A TV series that takes place in a high school setting with religions,morals,&amp; ethics as a guiding message for students &amp; their families"/>
    <n v="2000"/>
    <n v="2000"/>
    <x v="1"/>
    <x v="0"/>
    <s v="USD"/>
    <n v="1412516354"/>
    <n v="1409924354"/>
    <b v="0"/>
    <n v="19"/>
    <b v="1"/>
    <s v="film &amp; video/television"/>
    <n v="100"/>
    <n v="105.26315789473684"/>
    <x v="1"/>
    <x v="1"/>
  </r>
  <r>
    <n v="42"/>
    <s v="BROS TV Pilot (Iraq)"/>
    <s v="A show that explores the universal hospitality and shenanigans of BRO cultures in the most forbidden and unfamiliar places on earth!"/>
    <n v="14000"/>
    <n v="19860"/>
    <x v="1"/>
    <x v="0"/>
    <s v="USD"/>
    <n v="1419780026"/>
    <n v="1417188026"/>
    <b v="0"/>
    <n v="169"/>
    <b v="1"/>
    <s v="film &amp; video/television"/>
    <n v="141.85714285714286"/>
    <n v="117.51479289940828"/>
    <x v="1"/>
    <x v="1"/>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s v="film &amp; video/television"/>
    <n v="308.65999999999997"/>
    <n v="117.36121673003802"/>
    <x v="1"/>
    <x v="1"/>
  </r>
  <r>
    <n v="44"/>
    <s v="BIG WHISKEY TV Show"/>
    <s v="The Creator of the hit FOX show THE BOURBON LOUNGE brings you BIG WHISKEY. A new travel show exploring whiskey like you've never seen."/>
    <n v="2000"/>
    <n v="2000"/>
    <x v="1"/>
    <x v="0"/>
    <s v="USD"/>
    <n v="1412648537"/>
    <n v="1408760537"/>
    <b v="0"/>
    <n v="15"/>
    <b v="1"/>
    <s v="film &amp; video/television"/>
    <n v="100"/>
    <n v="133.33333333333334"/>
    <x v="1"/>
    <x v="1"/>
  </r>
  <r>
    <n v="45"/>
    <s v="The Art of the Lift"/>
    <s v="The Art of the Lift is a crime drama that follows an expert crew of pick-pockets and their attempt at breaking in a new recruit."/>
    <n v="5000"/>
    <n v="6000"/>
    <x v="1"/>
    <x v="0"/>
    <s v="USD"/>
    <n v="1461769107"/>
    <n v="1459177107"/>
    <b v="0"/>
    <n v="61"/>
    <b v="1"/>
    <s v="film &amp; video/television"/>
    <n v="120"/>
    <n v="98.360655737704917"/>
    <x v="1"/>
    <x v="1"/>
  </r>
  <r>
    <n v="46"/>
    <s v="New equipment for Joy's World!"/>
    <s v="The legendary community TV programme Joy's World is in dire need of new equipment! We are hoping you can help."/>
    <n v="8400"/>
    <n v="8750"/>
    <x v="1"/>
    <x v="2"/>
    <s v="AUD"/>
    <n v="1450220974"/>
    <n v="1447628974"/>
    <b v="0"/>
    <n v="45"/>
    <b v="1"/>
    <s v="film &amp; video/television"/>
    <n v="104.16666666666667"/>
    <n v="194.44444444444446"/>
    <x v="1"/>
    <x v="1"/>
  </r>
  <r>
    <n v="47"/>
    <s v="Jane Don't Date - TV pilot (sitcom)"/>
    <s v="Cursed with attracting odd men, an independent woman takes on the Chicago dating scene again with the help of her offbeat friends."/>
    <n v="5000"/>
    <n v="5380.55"/>
    <x v="1"/>
    <x v="0"/>
    <s v="USD"/>
    <n v="1419021607"/>
    <n v="1413834007"/>
    <b v="0"/>
    <n v="70"/>
    <b v="1"/>
    <s v="film &amp; video/television"/>
    <n v="107.61100000000002"/>
    <n v="76.865000000000009"/>
    <x v="1"/>
    <x v="1"/>
  </r>
  <r>
    <n v="48"/>
    <s v="'Noir' A New Independant Tech-Noir TV Pilot"/>
    <s v="With future neo-London as a backdrop to this new independent TV pilot, we investigate the bad and the corrupt that rule London."/>
    <n v="2000"/>
    <n v="2159"/>
    <x v="1"/>
    <x v="1"/>
    <s v="GBP"/>
    <n v="1425211200"/>
    <n v="1422534260"/>
    <b v="0"/>
    <n v="38"/>
    <b v="1"/>
    <s v="film &amp; video/television"/>
    <n v="107.94999999999999"/>
    <n v="56.815789473684212"/>
    <x v="1"/>
    <x v="1"/>
  </r>
  <r>
    <n v="49"/>
    <s v="Driving Jersey - Season Five"/>
    <s v="Driving Jersey is real people telling real stories."/>
    <n v="12000"/>
    <n v="12000"/>
    <x v="1"/>
    <x v="0"/>
    <s v="USD"/>
    <n v="1445660045"/>
    <n v="1443068045"/>
    <b v="0"/>
    <n v="87"/>
    <b v="1"/>
    <s v="film &amp; video/television"/>
    <n v="100"/>
    <n v="137.93103448275863"/>
    <x v="1"/>
    <x v="1"/>
  </r>
  <r>
    <n v="50"/>
    <s v="The Love Lounge"/>
    <s v="A brand new dating show which helps one lucky lady find her Mr Right with difficult decisions to make along the way."/>
    <n v="600"/>
    <n v="600"/>
    <x v="1"/>
    <x v="1"/>
    <s v="GBP"/>
    <n v="1422637200"/>
    <n v="1419271458"/>
    <b v="0"/>
    <n v="22"/>
    <b v="1"/>
    <s v="film &amp; video/television"/>
    <n v="100"/>
    <n v="27.272727272727273"/>
    <x v="1"/>
    <x v="1"/>
  </r>
  <r>
    <n v="51"/>
    <s v="SKY CITY HAYA"/>
    <s v="Please help us reach stretch goals of 16k, 26k, 41k for the soundtrack, extended scenes &amp; story development for our sci-fi TV series!"/>
    <n v="11000"/>
    <n v="14082"/>
    <x v="1"/>
    <x v="0"/>
    <s v="USD"/>
    <n v="1439245037"/>
    <n v="1436653037"/>
    <b v="0"/>
    <n v="119"/>
    <b v="1"/>
    <s v="film &amp; video/television"/>
    <n v="128.0181818181818"/>
    <n v="118.33613445378151"/>
    <x v="1"/>
    <x v="1"/>
  </r>
  <r>
    <n v="52"/>
    <s v="Kode Orange - New TV Series"/>
    <s v="Kode Orange is an original television series that follows the lives of two police officers who join a special unit in high-crime LA"/>
    <n v="10000"/>
    <n v="11621"/>
    <x v="1"/>
    <x v="0"/>
    <s v="USD"/>
    <n v="1405615846"/>
    <n v="1403023846"/>
    <b v="0"/>
    <n v="52"/>
    <b v="1"/>
    <s v="film &amp; video/television"/>
    <n v="116.21"/>
    <n v="223.48076923076923"/>
    <x v="1"/>
    <x v="1"/>
  </r>
  <r>
    <n v="53"/>
    <s v="Rolling out Vegan Mashup's Season 2"/>
    <s v="Delicious TV's Vegan Mashup launching season two on public television"/>
    <n v="3000"/>
    <n v="3289"/>
    <x v="1"/>
    <x v="0"/>
    <s v="USD"/>
    <n v="1396648800"/>
    <n v="1395407445"/>
    <b v="0"/>
    <n v="117"/>
    <b v="1"/>
    <s v="film &amp; video/television"/>
    <n v="109.63333333333334"/>
    <n v="28.111111111111111"/>
    <x v="1"/>
    <x v="1"/>
  </r>
  <r>
    <n v="54"/>
    <s v="&quot;Stand-In&quot; Television Pilot"/>
    <s v="TV stand-in Elizabeth was diagnosed BRCA+ as her mother was succumbing to cancer. This pilot navigates evolving modern female identity."/>
    <n v="10000"/>
    <n v="10100"/>
    <x v="1"/>
    <x v="0"/>
    <s v="USD"/>
    <n v="1451063221"/>
    <n v="1448471221"/>
    <b v="0"/>
    <n v="52"/>
    <b v="1"/>
    <s v="film &amp; video/television"/>
    <n v="101"/>
    <n v="194.23076923076923"/>
    <x v="1"/>
    <x v="1"/>
  </r>
  <r>
    <n v="55"/>
    <s v="Di FAMILY"/>
    <s v="A story of an Italian family who tried it the right way but realized things work better if they do it &quot;their&quot; way. Weekly Series PILOT"/>
    <n v="8600"/>
    <n v="11090"/>
    <x v="1"/>
    <x v="0"/>
    <s v="USD"/>
    <n v="1464390916"/>
    <n v="1462576516"/>
    <b v="0"/>
    <n v="86"/>
    <b v="1"/>
    <s v="film &amp; video/television"/>
    <n v="128.95348837209301"/>
    <n v="128.95348837209303"/>
    <x v="1"/>
    <x v="1"/>
  </r>
  <r>
    <n v="56"/>
    <s v="Voxwomen Cycling Show"/>
    <s v="We want to see more women's cycling on TV - and we need your help to make it happen!"/>
    <n v="8000"/>
    <n v="8581"/>
    <x v="1"/>
    <x v="1"/>
    <s v="GBP"/>
    <n v="1433779200"/>
    <n v="1432559424"/>
    <b v="0"/>
    <n v="174"/>
    <b v="1"/>
    <s v="film &amp; video/television"/>
    <n v="107.26249999999999"/>
    <n v="49.316091954022987"/>
    <x v="1"/>
    <x v="1"/>
  </r>
  <r>
    <n v="57"/>
    <s v="Our Gay Group - Quality Online Programming For the Gay Man"/>
    <s v="An entertainment network built with a focus of uniting our community with quality, relevant live and scripted entertainment."/>
    <n v="15000"/>
    <n v="15285"/>
    <x v="1"/>
    <x v="0"/>
    <s v="USD"/>
    <n v="1429991962"/>
    <n v="1427399962"/>
    <b v="0"/>
    <n v="69"/>
    <b v="1"/>
    <s v="film &amp; video/television"/>
    <n v="101.89999999999999"/>
    <n v="221.52173913043478"/>
    <x v="1"/>
    <x v="1"/>
  </r>
  <r>
    <n v="58"/>
    <s v="Gloaming"/>
    <s v="Alex thought he knew how the world worked. You live, you die and it's over. He was very, very wrong."/>
    <n v="10000"/>
    <n v="10291"/>
    <x v="1"/>
    <x v="0"/>
    <s v="USD"/>
    <n v="1416423172"/>
    <n v="1413827572"/>
    <b v="0"/>
    <n v="75"/>
    <b v="1"/>
    <s v="film &amp; video/television"/>
    <n v="102.91"/>
    <n v="137.21333333333334"/>
    <x v="1"/>
    <x v="1"/>
  </r>
  <r>
    <n v="59"/>
    <s v="&quot;Momentum&quot; - The Series"/>
    <s v="An electronic music producer stuck in his blue collar life has overnight success thrown at him when his music leaks on the internet."/>
    <n v="20000"/>
    <n v="20025.14"/>
    <x v="1"/>
    <x v="0"/>
    <s v="USD"/>
    <n v="1442264400"/>
    <n v="1439530776"/>
    <b v="0"/>
    <n v="33"/>
    <b v="1"/>
    <s v="film &amp; video/television"/>
    <n v="100.12570000000001"/>
    <n v="606.82242424242418"/>
    <x v="1"/>
    <x v="1"/>
  </r>
  <r>
    <n v="60"/>
    <s v="Ever Since - Short Film"/>
    <s v="Set in a beautiful but desolate world, we see how loneliness can lead to friendship in unconventional ways."/>
    <n v="4500"/>
    <n v="4648.33"/>
    <x v="1"/>
    <x v="1"/>
    <s v="GBP"/>
    <n v="1395532800"/>
    <n v="1393882717"/>
    <b v="0"/>
    <n v="108"/>
    <b v="1"/>
    <s v="film &amp; video/shorts"/>
    <n v="103.29622222222221"/>
    <n v="43.040092592592593"/>
    <x v="1"/>
    <x v="4"/>
  </r>
  <r>
    <n v="61"/>
    <s v="SPLITTING THE SYNAPSE"/>
    <s v="An exploration of the shadows that follow us from our past, the darkness that lives inside us and the ability to find our own freedom"/>
    <n v="5000"/>
    <n v="7415"/>
    <x v="1"/>
    <x v="0"/>
    <s v="USD"/>
    <n v="1370547157"/>
    <n v="1368646357"/>
    <b v="0"/>
    <n v="23"/>
    <b v="1"/>
    <s v="film &amp; video/shorts"/>
    <n v="148.30000000000001"/>
    <n v="322.39130434782606"/>
    <x v="1"/>
    <x v="4"/>
  </r>
  <r>
    <n v="62"/>
    <s v="SPECIMEN 0625c - Sci-Fi Thriller"/>
    <s v="A man is forced to repeatedly crawl through a mysterious maze not knowing who captured him or why, but he is determined to find out."/>
    <n v="3000"/>
    <n v="4642"/>
    <x v="1"/>
    <x v="0"/>
    <s v="USD"/>
    <n v="1362337878"/>
    <n v="1360177878"/>
    <b v="0"/>
    <n v="48"/>
    <b v="1"/>
    <s v="film &amp; video/shorts"/>
    <n v="154.73333333333332"/>
    <n v="96.708333333333329"/>
    <x v="1"/>
    <x v="4"/>
  </r>
  <r>
    <n v="63"/>
    <s v="The Attic"/>
    <s v="The Attic is my first short film.  Please help me with post production and distribution so that I can let it out into the world"/>
    <n v="2000"/>
    <n v="2270.37"/>
    <x v="1"/>
    <x v="0"/>
    <s v="USD"/>
    <n v="1388206740"/>
    <n v="1386194013"/>
    <b v="0"/>
    <n v="64"/>
    <b v="1"/>
    <s v="film &amp; video/shorts"/>
    <n v="113.51849999999999"/>
    <n v="35.474531249999998"/>
    <x v="1"/>
    <x v="4"/>
  </r>
  <r>
    <n v="64"/>
    <s v="Millennial, The Movie"/>
    <s v="At the dawn of the New Millennium, a group of teenagers battle the Y2K bug to save humanity from boredom. The 2nd film by and/or."/>
    <n v="1200"/>
    <n v="2080"/>
    <x v="1"/>
    <x v="0"/>
    <s v="USD"/>
    <n v="1373243181"/>
    <n v="1370651181"/>
    <b v="0"/>
    <n v="24"/>
    <b v="1"/>
    <s v="film &amp; video/shorts"/>
    <n v="173.33333333333334"/>
    <n v="86.666666666666671"/>
    <x v="1"/>
    <x v="4"/>
  </r>
  <r>
    <n v="65"/>
    <s v="Hello World - Post Production Funds"/>
    <s v="Help finish the short film Hello World. The story of an android in the broken home of a father &amp; son."/>
    <n v="7000"/>
    <n v="7527"/>
    <x v="1"/>
    <x v="5"/>
    <s v="CAD"/>
    <n v="1407736740"/>
    <n v="1405453354"/>
    <b v="0"/>
    <n v="57"/>
    <b v="1"/>
    <s v="film &amp; video/shorts"/>
    <n v="107.52857142857141"/>
    <n v="132.05263157894737"/>
    <x v="1"/>
    <x v="4"/>
  </r>
  <r>
    <n v="66"/>
    <s v="A Stagnant Fever: Short Film"/>
    <s v="A dark comedy set in the '60s about clinical depression and one night stands."/>
    <n v="2000"/>
    <n v="2372"/>
    <x v="1"/>
    <x v="0"/>
    <s v="USD"/>
    <n v="1468873420"/>
    <n v="1466281420"/>
    <b v="0"/>
    <n v="26"/>
    <b v="1"/>
    <s v="film &amp; video/shorts"/>
    <n v="118.6"/>
    <n v="91.230769230769226"/>
    <x v="1"/>
    <x v="4"/>
  </r>
  <r>
    <n v="67"/>
    <s v="You are a Priest Forever"/>
    <s v="The Ordination Mass of five Dominicans friars to the priesthood at the historic Saint Dominicâ€™s Church in Washington DC."/>
    <n v="2000"/>
    <n v="2325"/>
    <x v="1"/>
    <x v="0"/>
    <s v="USD"/>
    <n v="1342360804"/>
    <n v="1339768804"/>
    <b v="0"/>
    <n v="20"/>
    <b v="1"/>
    <s v="film &amp; video/shorts"/>
    <n v="116.25000000000001"/>
    <n v="116.25"/>
    <x v="1"/>
    <x v="4"/>
  </r>
  <r>
    <n v="68"/>
    <s v="King Eider: Short Film"/>
    <s v="Black Comedy by final year students at Leeds University. _x000a_'Bird watching, tea, seaside and murder. Just your average British holiday.'"/>
    <n v="600"/>
    <n v="763"/>
    <x v="1"/>
    <x v="1"/>
    <s v="GBP"/>
    <n v="1393162791"/>
    <n v="1390570791"/>
    <b v="0"/>
    <n v="36"/>
    <b v="1"/>
    <s v="film &amp; video/shorts"/>
    <n v="127.16666666666667"/>
    <n v="21.194444444444443"/>
    <x v="1"/>
    <x v="4"/>
  </r>
  <r>
    <n v="69"/>
    <s v="More Than A Drive"/>
    <s v="A breakthrough cinematic experience about more than just the carsâ€¦the people, lifestyle, enthusiasm, party, and the Leavenworth Drive."/>
    <n v="10000"/>
    <n v="11094.23"/>
    <x v="1"/>
    <x v="0"/>
    <s v="USD"/>
    <n v="1317538740"/>
    <n v="1314765025"/>
    <b v="0"/>
    <n v="178"/>
    <b v="1"/>
    <s v="film &amp; video/shorts"/>
    <n v="110.9423"/>
    <n v="62.327134831460668"/>
    <x v="1"/>
    <x v="4"/>
  </r>
  <r>
    <n v="70"/>
    <s v="Scraps"/>
    <s v="Maggie barely survives a deranged baptism by her mother only to be born again to a string of foster parents. Things can always be worse"/>
    <n v="500"/>
    <n v="636"/>
    <x v="1"/>
    <x v="0"/>
    <s v="USD"/>
    <n v="1315171845"/>
    <n v="1309987845"/>
    <b v="0"/>
    <n v="17"/>
    <b v="1"/>
    <s v="film &amp; video/shorts"/>
    <n v="127.2"/>
    <n v="37.411764705882355"/>
    <x v="1"/>
    <x v="4"/>
  </r>
  <r>
    <n v="71"/>
    <s v="Diggin Deep to help find &quot;A Man, Buried&quot;"/>
    <s v="A comedic tale about the duality of man set in a trailer park needs your help with sound design and getting it into film festivals"/>
    <n v="1800"/>
    <n v="2231"/>
    <x v="1"/>
    <x v="0"/>
    <s v="USD"/>
    <n v="1338186657"/>
    <n v="1333002657"/>
    <b v="0"/>
    <n v="32"/>
    <b v="1"/>
    <s v="film &amp; video/shorts"/>
    <n v="123.94444444444443"/>
    <n v="69.71875"/>
    <x v="1"/>
    <x v="4"/>
  </r>
  <r>
    <n v="72"/>
    <s v="Trickle"/>
    <s v="A young man forced to live back home after an automobile accident leaves him to rediscover what it means to be a part of his family."/>
    <n v="2200"/>
    <n v="2385"/>
    <x v="1"/>
    <x v="0"/>
    <s v="USD"/>
    <n v="1352937600"/>
    <n v="1351210481"/>
    <b v="0"/>
    <n v="41"/>
    <b v="1"/>
    <s v="film &amp; video/shorts"/>
    <n v="108.40909090909091"/>
    <n v="58.170731707317074"/>
    <x v="1"/>
    <x v="4"/>
  </r>
  <r>
    <n v="73"/>
    <s v="Project Z-6463 - a 3D short movie by Chris Eller"/>
    <s v="A scientist on the brink of a discovery that will revolutionize society sees her work destroyed in an experiment gone horribly wrong."/>
    <n v="900"/>
    <n v="900"/>
    <x v="1"/>
    <x v="0"/>
    <s v="USD"/>
    <n v="1304395140"/>
    <n v="1297620584"/>
    <b v="0"/>
    <n v="18"/>
    <b v="1"/>
    <s v="film &amp; video/shorts"/>
    <n v="100"/>
    <n v="50"/>
    <x v="1"/>
    <x v="4"/>
  </r>
  <r>
    <n v="74"/>
    <s v="L'oiseau la nuit - Court-mÃ©trage"/>
    <s v="La nuit est devenue le lieu de la terreur. Alors qu'un couvre-feu est imposÃ©, une petite fille est enlevÃ©e par un rapace nocturne."/>
    <n v="500"/>
    <n v="564.66"/>
    <x v="1"/>
    <x v="6"/>
    <s v="EUR"/>
    <n v="1453376495"/>
    <n v="1450784495"/>
    <b v="0"/>
    <n v="29"/>
    <b v="1"/>
    <s v="film &amp; video/shorts"/>
    <n v="112.93199999999999"/>
    <n v="19.471034482758618"/>
    <x v="1"/>
    <x v="4"/>
  </r>
  <r>
    <n v="75"/>
    <s v="&quot;DAD&quot; - A USC Short Film"/>
    <s v="A teenager named Charlie discovers something new about himself while coping with the loss of his father."/>
    <n v="3500"/>
    <n v="4040"/>
    <x v="1"/>
    <x v="0"/>
    <s v="USD"/>
    <n v="1366693272"/>
    <n v="1364101272"/>
    <b v="0"/>
    <n v="47"/>
    <b v="1"/>
    <s v="film &amp; video/shorts"/>
    <n v="115.42857142857143"/>
    <n v="85.957446808510639"/>
    <x v="1"/>
    <x v="4"/>
  </r>
  <r>
    <n v="76"/>
    <s v="Star Wars: Insidious"/>
    <s v="Karn A'Mor has awoken bloodied on a distant battlefield with no memory of his past! JOIN THE RESISTANCE and find out more..."/>
    <n v="300"/>
    <n v="460"/>
    <x v="1"/>
    <x v="0"/>
    <s v="USD"/>
    <n v="1325007358"/>
    <n v="1319819758"/>
    <b v="0"/>
    <n v="15"/>
    <b v="1"/>
    <s v="film &amp; video/shorts"/>
    <n v="153.33333333333334"/>
    <n v="30.666666666666668"/>
    <x v="1"/>
    <x v="4"/>
  </r>
  <r>
    <n v="77"/>
    <s v="Jonah and the Crab"/>
    <s v="A short film about a boy searching for companionship in a hermit crab he finds on the beach."/>
    <n v="400"/>
    <n v="1570"/>
    <x v="1"/>
    <x v="0"/>
    <s v="USD"/>
    <n v="1337569140"/>
    <n v="1332991717"/>
    <b v="0"/>
    <n v="26"/>
    <b v="1"/>
    <s v="film &amp; video/shorts"/>
    <n v="392.5"/>
    <n v="60.384615384615387"/>
    <x v="1"/>
    <x v="4"/>
  </r>
  <r>
    <n v="78"/>
    <s v="Daemon's scale up - Brieuc Le Meur _ Berlin"/>
    <s v="We reached our limits. Next steps are : 3 more shooting days + postproduction + cut + sound._x000a__x000a_We want to go to Cannes !_x000a__x000a_With you !"/>
    <n v="50"/>
    <n v="1351"/>
    <x v="1"/>
    <x v="6"/>
    <s v="EUR"/>
    <n v="1472751121"/>
    <n v="1471887121"/>
    <b v="0"/>
    <n v="35"/>
    <b v="1"/>
    <s v="film &amp; video/shorts"/>
    <n v="2702"/>
    <n v="38.6"/>
    <x v="1"/>
    <x v="4"/>
  </r>
  <r>
    <n v="79"/>
    <s v="Japanese/International Short Film &quot;Mtn.&quot;"/>
    <s v="A short film about life, achieving your dreams, and overcoming hardship. We all have our mountain to climb."/>
    <n v="1300"/>
    <n v="1651"/>
    <x v="1"/>
    <x v="1"/>
    <s v="GBP"/>
    <n v="1398451093"/>
    <n v="1395859093"/>
    <b v="0"/>
    <n v="41"/>
    <b v="1"/>
    <s v="film &amp; video/shorts"/>
    <n v="127"/>
    <n v="40.268292682926827"/>
    <x v="1"/>
    <x v="4"/>
  </r>
  <r>
    <n v="80"/>
    <s v="Swingers Anonymous"/>
    <s v="What would you do if you ended up at a swingers party with two dead bodies and $20,000 in drug money?"/>
    <n v="12000"/>
    <n v="12870"/>
    <x v="1"/>
    <x v="0"/>
    <s v="USD"/>
    <n v="1386640856"/>
    <n v="1383616856"/>
    <b v="0"/>
    <n v="47"/>
    <b v="1"/>
    <s v="film &amp; video/shorts"/>
    <n v="107.25"/>
    <n v="273.82978723404256"/>
    <x v="1"/>
    <x v="4"/>
  </r>
  <r>
    <n v="81"/>
    <s v="Carrying Place: A film of Maine hauntings"/>
    <s v="An elderly woman in rural Maine is haunted by figures seeking a sacrifice, but there are more forces at work than mere ghosts."/>
    <n v="750"/>
    <n v="1485"/>
    <x v="1"/>
    <x v="0"/>
    <s v="USD"/>
    <n v="1342234920"/>
    <n v="1341892127"/>
    <b v="0"/>
    <n v="28"/>
    <b v="1"/>
    <s v="film &amp; video/shorts"/>
    <n v="198"/>
    <n v="53.035714285714285"/>
    <x v="1"/>
    <x v="4"/>
  </r>
  <r>
    <n v="82"/>
    <s v="&quot;T IS FOR TANTRUM&quot; - HORROR/COMEDY"/>
    <s v="A short film about the tragically hilarious events that occur when a fearful and panicky 6-year old boy loses his first baby tooth."/>
    <n v="4000"/>
    <n v="4000.5"/>
    <x v="1"/>
    <x v="0"/>
    <s v="USD"/>
    <n v="1318189261"/>
    <n v="1315597261"/>
    <b v="0"/>
    <n v="100"/>
    <b v="1"/>
    <s v="film &amp; video/shorts"/>
    <n v="100.01249999999999"/>
    <n v="40.005000000000003"/>
    <x v="1"/>
    <x v="4"/>
  </r>
  <r>
    <n v="83"/>
    <s v="Sleep Lovers - By Daniel Modeste"/>
    <s v="Isaac, creator of the DreamMaker3000, finds love in his dreams with Mei his boss's wife who lives on the other side of the planet."/>
    <n v="200"/>
    <n v="205"/>
    <x v="1"/>
    <x v="1"/>
    <s v="GBP"/>
    <n v="1424604600"/>
    <n v="1423320389"/>
    <b v="0"/>
    <n v="13"/>
    <b v="1"/>
    <s v="film &amp; video/shorts"/>
    <n v="102.49999999999999"/>
    <n v="15.76923076923077"/>
    <x v="1"/>
    <x v="4"/>
  </r>
  <r>
    <n v="84"/>
    <s v="Redemption - Short Film"/>
    <s v="&quot;A sociopath crosses paths with the person he must confront about his wife's murder, it might be himself&quot;"/>
    <n v="500"/>
    <n v="500"/>
    <x v="1"/>
    <x v="0"/>
    <s v="USD"/>
    <n v="1305483086"/>
    <n v="1302891086"/>
    <b v="0"/>
    <n v="7"/>
    <b v="1"/>
    <s v="film &amp; video/shorts"/>
    <n v="100"/>
    <n v="71.428571428571431"/>
    <x v="1"/>
    <x v="4"/>
  </r>
  <r>
    <n v="85"/>
    <s v="In Her Voice: short film"/>
    <s v="A short film by Melissa Woodrow &amp; Mark Janiak about seeking forgiveness, embracing the past and memories with a loved one."/>
    <n v="1200"/>
    <n v="1506"/>
    <x v="1"/>
    <x v="0"/>
    <s v="USD"/>
    <n v="1316746837"/>
    <n v="1314154837"/>
    <b v="0"/>
    <n v="21"/>
    <b v="1"/>
    <s v="film &amp; video/shorts"/>
    <n v="125.49999999999999"/>
    <n v="71.714285714285708"/>
    <x v="1"/>
    <x v="4"/>
  </r>
  <r>
    <n v="86"/>
    <s v="SECOND CHANCE - DEUXIÃˆME CHANCE"/>
    <s v="Two women, two destinies connected by a letter. _x000a_Between Paris and Skopje a poetic outstanding story of true courage, love and hope."/>
    <n v="6000"/>
    <n v="6388"/>
    <x v="1"/>
    <x v="6"/>
    <s v="EUR"/>
    <n v="1451226045"/>
    <n v="1444828845"/>
    <b v="0"/>
    <n v="17"/>
    <b v="1"/>
    <s v="film &amp; video/shorts"/>
    <n v="106.46666666666667"/>
    <n v="375.76470588235293"/>
    <x v="1"/>
    <x v="4"/>
  </r>
  <r>
    <n v="87"/>
    <s v="Village Films Summer Project Fund (TK 2)"/>
    <s v="A father without work uses his daughter to con sympathy from strangers... sound familiar?  Help us make this film!"/>
    <n v="2500"/>
    <n v="2615"/>
    <x v="1"/>
    <x v="0"/>
    <s v="USD"/>
    <n v="1275529260"/>
    <n v="1274705803"/>
    <b v="0"/>
    <n v="25"/>
    <b v="1"/>
    <s v="film &amp; video/shorts"/>
    <n v="104.60000000000001"/>
    <n v="104.6"/>
    <x v="1"/>
    <x v="4"/>
  </r>
  <r>
    <n v="88"/>
    <s v="The Recursion Theorem (Short Film)"/>
    <s v="Imprisoned in an unfamiliar reality with strange new rules, Dan Everett struggles to find meaning and reason in this sci-fi noir short."/>
    <n v="3500"/>
    <n v="3600"/>
    <x v="1"/>
    <x v="0"/>
    <s v="USD"/>
    <n v="1403452131"/>
    <n v="1401205731"/>
    <b v="0"/>
    <n v="60"/>
    <b v="1"/>
    <s v="film &amp; video/shorts"/>
    <n v="102.85714285714285"/>
    <n v="60"/>
    <x v="1"/>
    <x v="4"/>
  </r>
  <r>
    <n v="89"/>
    <s v="The Southwest Chronicles"/>
    <s v="A chronicle of four very different stories concerning racism to the power of love, all set in the beauty of the Southwest."/>
    <n v="6000"/>
    <n v="6904"/>
    <x v="1"/>
    <x v="0"/>
    <s v="USD"/>
    <n v="1370196192"/>
    <n v="1368036192"/>
    <b v="0"/>
    <n v="56"/>
    <b v="1"/>
    <s v="film &amp; video/shorts"/>
    <n v="115.06666666666668"/>
    <n v="123.28571428571429"/>
    <x v="1"/>
    <x v="4"/>
  </r>
  <r>
    <n v="90"/>
    <s v="Help Get the Short Film Interior Design into Film Festivals!"/>
    <s v="We're looking for funding to help submit a short film to film festivals."/>
    <n v="500"/>
    <n v="502"/>
    <x v="1"/>
    <x v="0"/>
    <s v="USD"/>
    <n v="1310454499"/>
    <n v="1307862499"/>
    <b v="0"/>
    <n v="16"/>
    <b v="1"/>
    <s v="film &amp; video/shorts"/>
    <n v="100.4"/>
    <n v="31.375"/>
    <x v="1"/>
    <x v="4"/>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s v="film &amp; video/shorts"/>
    <n v="120"/>
    <n v="78.260869565217391"/>
    <x v="1"/>
    <x v="4"/>
  </r>
  <r>
    <n v="92"/>
    <s v="Euphoria"/>
    <s v="Euphoria is an adventure film that follows adrenaline filled athletes on their hunt for the sublime while balancing family and careers."/>
    <n v="5000"/>
    <n v="5260"/>
    <x v="1"/>
    <x v="5"/>
    <s v="CAD"/>
    <n v="1485936000"/>
    <n v="1481949983"/>
    <b v="0"/>
    <n v="43"/>
    <b v="1"/>
    <s v="film &amp; video/shorts"/>
    <n v="105.2"/>
    <n v="122.32558139534883"/>
    <x v="1"/>
    <x v="4"/>
  </r>
  <r>
    <n v="93"/>
    <s v="&quot;Someday Everyday&quot; Short Film"/>
    <s v="Someday Everyday is a short drama that navigates through the past and present of a young man's life, through his struggles and triumphs"/>
    <n v="1000"/>
    <n v="1106"/>
    <x v="1"/>
    <x v="0"/>
    <s v="USD"/>
    <n v="1341349200"/>
    <n v="1338928537"/>
    <b v="0"/>
    <n v="15"/>
    <b v="1"/>
    <s v="film &amp; video/shorts"/>
    <n v="110.60000000000001"/>
    <n v="73.733333333333334"/>
    <x v="1"/>
    <x v="4"/>
  </r>
  <r>
    <n v="94"/>
    <s v="&quot;Paper Chase&quot; Students can make family friendly short films."/>
    <s v="Nathan has his ideal job, the opportunity to see his dream girl on a daily basis. The local bully Jake aims to change all that."/>
    <n v="250"/>
    <n v="260"/>
    <x v="1"/>
    <x v="1"/>
    <s v="GBP"/>
    <n v="1396890822"/>
    <n v="1395162822"/>
    <b v="0"/>
    <n v="12"/>
    <b v="1"/>
    <s v="film &amp; video/shorts"/>
    <n v="104"/>
    <n v="21.666666666666668"/>
    <x v="1"/>
    <x v="4"/>
  </r>
  <r>
    <n v="95"/>
    <s v="Gotham Knight Terrors: Comedic Batman Short"/>
    <s v="The Batman's Rogues Gallery assembles for a meeting. Scarecrow's fear gas accidently goes off and fears of the villains start to arise."/>
    <n v="350"/>
    <n v="460"/>
    <x v="1"/>
    <x v="0"/>
    <s v="USD"/>
    <n v="1330214841"/>
    <n v="1327622841"/>
    <b v="0"/>
    <n v="21"/>
    <b v="1"/>
    <s v="film &amp; video/shorts"/>
    <n v="131.42857142857142"/>
    <n v="21.904761904761905"/>
    <x v="1"/>
    <x v="4"/>
  </r>
  <r>
    <n v="96"/>
    <s v="Ice Hockey"/>
    <s v="Danny is a defenseman for his high school hockey team. This is a day in his life: school, hockey, girls and his next-door neighbor, Ken Daneyko."/>
    <n v="1500"/>
    <n v="1720"/>
    <x v="1"/>
    <x v="0"/>
    <s v="USD"/>
    <n v="1280631600"/>
    <n v="1274889241"/>
    <b v="0"/>
    <n v="34"/>
    <b v="1"/>
    <s v="film &amp; video/shorts"/>
    <n v="114.66666666666667"/>
    <n v="50.588235294117645"/>
    <x v="1"/>
    <x v="4"/>
  </r>
  <r>
    <n v="97"/>
    <s v="Innsmouth at 9000 ft. A Short Horror Film Project"/>
    <s v="Innsmouth at 9000 ft. is a Short Film Project in the Spirit of H.P. Lovecraft, and created by Denver based visual artist  Jesse Farley."/>
    <n v="400"/>
    <n v="425"/>
    <x v="1"/>
    <x v="0"/>
    <s v="USD"/>
    <n v="1310440482"/>
    <n v="1307848482"/>
    <b v="0"/>
    <n v="8"/>
    <b v="1"/>
    <s v="film &amp; video/shorts"/>
    <n v="106.25"/>
    <n v="53.125"/>
    <x v="1"/>
    <x v="4"/>
  </r>
  <r>
    <n v="98"/>
    <s v="CUT OUT"/>
    <s v="&quot;Cut Out&quot; tells the story of a young woman who befriends a neighborhood teen and finds herself involved with gang violence."/>
    <n v="3200"/>
    <n v="3400"/>
    <x v="1"/>
    <x v="0"/>
    <s v="USD"/>
    <n v="1354923000"/>
    <n v="1351796674"/>
    <b v="0"/>
    <n v="60"/>
    <b v="1"/>
    <s v="film &amp; video/shorts"/>
    <n v="106.25"/>
    <n v="56.666666666666664"/>
    <x v="1"/>
    <x v="4"/>
  </r>
  <r>
    <n v="99"/>
    <s v="BEAT: An Original Short Film"/>
    <s v="A feminist tale of two girls finally giving a &quot;Nice Guy&quot; what he truly deserves. Also, dancing!"/>
    <n v="1500"/>
    <n v="1590.29"/>
    <x v="1"/>
    <x v="0"/>
    <s v="USD"/>
    <n v="1390426799"/>
    <n v="1387834799"/>
    <b v="0"/>
    <n v="39"/>
    <b v="1"/>
    <s v="film &amp; video/shorts"/>
    <n v="106.01933333333334"/>
    <n v="40.776666666666664"/>
    <x v="1"/>
    <x v="4"/>
  </r>
  <r>
    <n v="100"/>
    <s v="Two Sisters"/>
    <s v="Two sisters share a fragile relationship. When their mother dies and they inherit the family house, old problems rise to the surface."/>
    <n v="5000"/>
    <n v="5000"/>
    <x v="1"/>
    <x v="0"/>
    <s v="USD"/>
    <n v="1352055886"/>
    <n v="1350324286"/>
    <b v="0"/>
    <n v="26"/>
    <b v="1"/>
    <s v="film &amp; video/shorts"/>
    <n v="100"/>
    <n v="192.30769230769232"/>
    <x v="1"/>
    <x v="4"/>
  </r>
  <r>
    <n v="101"/>
    <s v="In Their Turn : A MFA Thesis Film"/>
    <s v="The spatiotemporal boundaries between a manâ€™s life, and that of his father dissolve. A reflection on experience, image, and memory."/>
    <n v="3500"/>
    <n v="3500"/>
    <x v="1"/>
    <x v="0"/>
    <s v="USD"/>
    <n v="1359052710"/>
    <n v="1356979110"/>
    <b v="0"/>
    <n v="35"/>
    <b v="1"/>
    <s v="film &amp; video/shorts"/>
    <n v="100"/>
    <n v="100"/>
    <x v="1"/>
    <x v="4"/>
  </r>
  <r>
    <n v="102"/>
    <s v="Dear God No!"/>
    <s v="A gang of outlaw bikers pull a home invasion on a disgraced Anthropologist hiding a secret locked in his cabin basement."/>
    <n v="6000"/>
    <n v="7665"/>
    <x v="1"/>
    <x v="0"/>
    <s v="USD"/>
    <n v="1293073733"/>
    <n v="1290481733"/>
    <b v="0"/>
    <n v="65"/>
    <b v="1"/>
    <s v="film &amp; video/shorts"/>
    <n v="127.75000000000001"/>
    <n v="117.92307692307692"/>
    <x v="1"/>
    <x v="4"/>
  </r>
  <r>
    <n v="103"/>
    <s v="I'M TWENTY SOMETHING"/>
    <s v="Three friends in their twenties are trying to do the impossible - have fun on a casual Friday night."/>
    <n v="1300"/>
    <n v="1367"/>
    <x v="1"/>
    <x v="1"/>
    <s v="GBP"/>
    <n v="1394220030"/>
    <n v="1392232830"/>
    <b v="0"/>
    <n v="49"/>
    <b v="1"/>
    <s v="film &amp; video/shorts"/>
    <n v="105.15384615384616"/>
    <n v="27.897959183673468"/>
    <x v="1"/>
    <x v="4"/>
  </r>
  <r>
    <n v="104"/>
    <s v="Good 'Ol Trumpet"/>
    <s v="UCF short film about an old man, his love for music, and his misplaced trumpet.  "/>
    <n v="500"/>
    <n v="600"/>
    <x v="1"/>
    <x v="0"/>
    <s v="USD"/>
    <n v="1301792400"/>
    <n v="1299775266"/>
    <b v="0"/>
    <n v="10"/>
    <b v="1"/>
    <s v="film &amp; video/shorts"/>
    <n v="120"/>
    <n v="60"/>
    <x v="1"/>
    <x v="4"/>
  </r>
  <r>
    <n v="105"/>
    <s v="Single Parent Date Night-A Comedic Short Film"/>
    <s v="Single Parent Date Night is a comedic short film about two single parents trying to reentering the dating pool."/>
    <n v="2200"/>
    <n v="2363"/>
    <x v="1"/>
    <x v="0"/>
    <s v="USD"/>
    <n v="1463184000"/>
    <n v="1461605020"/>
    <b v="0"/>
    <n v="60"/>
    <b v="1"/>
    <s v="film &amp; video/shorts"/>
    <n v="107.40909090909089"/>
    <n v="39.383333333333333"/>
    <x v="1"/>
    <x v="4"/>
  </r>
  <r>
    <n v="106"/>
    <s v="LOST WEEKEND"/>
    <s v="A Boy. A Girl. A Car. A Serial Killer."/>
    <n v="5000"/>
    <n v="5025"/>
    <x v="1"/>
    <x v="0"/>
    <s v="USD"/>
    <n v="1333391901"/>
    <n v="1332182301"/>
    <b v="0"/>
    <n v="27"/>
    <b v="1"/>
    <s v="film &amp; video/shorts"/>
    <n v="100.49999999999999"/>
    <n v="186.11111111111111"/>
    <x v="1"/>
    <x v="4"/>
  </r>
  <r>
    <n v="107"/>
    <s v="PRETTY LITTLE VICTIM - A Short Film by Paul Jones"/>
    <s v="PRETTY LITTLE VICTIM is a short film from the expanding community of independent Alaskan filmmakers, to be shot in Anchorage, AK"/>
    <n v="7500"/>
    <n v="7685"/>
    <x v="1"/>
    <x v="0"/>
    <s v="USD"/>
    <n v="1303688087"/>
    <n v="1301787287"/>
    <b v="0"/>
    <n v="69"/>
    <b v="1"/>
    <s v="film &amp; video/shorts"/>
    <n v="102.46666666666667"/>
    <n v="111.37681159420291"/>
    <x v="1"/>
    <x v="4"/>
  </r>
  <r>
    <n v="108"/>
    <s v="GLASS: A Love Story"/>
    <s v="When a man can't find love, his Google GLASS does the searching for him. A short film shot with Google Glass."/>
    <n v="1500"/>
    <n v="3700"/>
    <x v="1"/>
    <x v="0"/>
    <s v="USD"/>
    <n v="1370011370"/>
    <n v="1364827370"/>
    <b v="0"/>
    <n v="47"/>
    <b v="1"/>
    <s v="film &amp; video/shorts"/>
    <n v="246.66666666666669"/>
    <n v="78.723404255319153"/>
    <x v="1"/>
    <x v="4"/>
  </r>
  <r>
    <n v="109"/>
    <s v="Dapper Dan - &quot;Fly As I Wanna&quot; Music Video"/>
    <s v="This video may be bigger than you and it may be bigger than me but, itâ€™s not bigger than you and me! Can you dig it?"/>
    <n v="1000"/>
    <n v="2195"/>
    <x v="1"/>
    <x v="0"/>
    <s v="USD"/>
    <n v="1298680630"/>
    <n v="1296088630"/>
    <b v="0"/>
    <n v="47"/>
    <b v="1"/>
    <s v="film &amp; video/shorts"/>
    <n v="219.49999999999997"/>
    <n v="46.702127659574465"/>
    <x v="1"/>
    <x v="4"/>
  </r>
  <r>
    <n v="110"/>
    <s v="Earlids"/>
    <s v="Lee, an awkward teenager with sound-blocking earlids, must confront his self-isolation after a girl moves in next door."/>
    <n v="1300"/>
    <n v="1700"/>
    <x v="1"/>
    <x v="0"/>
    <s v="USD"/>
    <n v="1384408740"/>
    <n v="1381445253"/>
    <b v="0"/>
    <n v="26"/>
    <b v="1"/>
    <s v="film &amp; video/shorts"/>
    <n v="130.76923076923077"/>
    <n v="65.384615384615387"/>
    <x v="1"/>
    <x v="4"/>
  </r>
  <r>
    <n v="111"/>
    <s v="Judi Dench is Cool in Person"/>
    <s v="Two actors, one bookie and a very bad day.  Judi Dench is Cool in Person is fast, funny and only a little bit nasty."/>
    <n v="3500"/>
    <n v="5410"/>
    <x v="1"/>
    <x v="2"/>
    <s v="AUD"/>
    <n v="1433059187"/>
    <n v="1430467187"/>
    <b v="0"/>
    <n v="53"/>
    <b v="1"/>
    <s v="film &amp; video/shorts"/>
    <n v="154.57142857142858"/>
    <n v="102.0754716981132"/>
    <x v="1"/>
    <x v="4"/>
  </r>
  <r>
    <n v="112"/>
    <s v="MITOSIS | a short film"/>
    <s v="Only one choice can stop Anthony Oswald from fulfilling his destiny and saving millions of lives, and itâ€™s not his decision to make."/>
    <n v="5000"/>
    <n v="5200"/>
    <x v="1"/>
    <x v="0"/>
    <s v="USD"/>
    <n v="1397354400"/>
    <n v="1395277318"/>
    <b v="0"/>
    <n v="81"/>
    <b v="1"/>
    <s v="film &amp; video/shorts"/>
    <n v="104"/>
    <n v="64.197530864197532"/>
    <x v="1"/>
    <x v="4"/>
  </r>
  <r>
    <n v="113"/>
    <s v="&quot;The First Day&quot; by Julia Othmer- Music Video"/>
    <s v="A living memorial for all those dealing with trauma, grief and loss."/>
    <n v="5000"/>
    <n v="7050"/>
    <x v="1"/>
    <x v="0"/>
    <s v="USD"/>
    <n v="1312642800"/>
    <n v="1311963128"/>
    <b v="0"/>
    <n v="78"/>
    <b v="1"/>
    <s v="film &amp; video/shorts"/>
    <n v="141"/>
    <n v="90.384615384615387"/>
    <x v="1"/>
    <x v="4"/>
  </r>
  <r>
    <n v="114"/>
    <s v="l'esprit d'escalier-a senior film"/>
    <s v="This film explores the complicated nature that exists in all human relationships. A mother and a daughter seek to find happiness."/>
    <n v="3000"/>
    <n v="3100"/>
    <x v="1"/>
    <x v="0"/>
    <s v="USD"/>
    <n v="1326436488"/>
    <n v="1321252488"/>
    <b v="0"/>
    <n v="35"/>
    <b v="1"/>
    <s v="film &amp; video/shorts"/>
    <n v="103.33333333333334"/>
    <n v="88.571428571428569"/>
    <x v="1"/>
    <x v="4"/>
  </r>
  <r>
    <n v="115"/>
    <s v="The World's Greatest Lover"/>
    <s v="Never judge a book (or a lover) by their cover."/>
    <n v="450"/>
    <n v="632"/>
    <x v="1"/>
    <x v="0"/>
    <s v="USD"/>
    <n v="1328377444"/>
    <n v="1326217444"/>
    <b v="0"/>
    <n v="22"/>
    <b v="1"/>
    <s v="film &amp; video/shorts"/>
    <n v="140.44444444444443"/>
    <n v="28.727272727272727"/>
    <x v="1"/>
    <x v="4"/>
  </r>
  <r>
    <n v="116"/>
    <s v="Villanelle"/>
    <s v="Villanelle is a feature film that blends elements of classic, hardboiled Film Noir, with classic Horror and tells a great story to boot"/>
    <n v="3500"/>
    <n v="3978"/>
    <x v="1"/>
    <x v="0"/>
    <s v="USD"/>
    <n v="1302260155"/>
    <n v="1298289355"/>
    <b v="0"/>
    <n v="57"/>
    <b v="1"/>
    <s v="film &amp; video/shorts"/>
    <n v="113.65714285714286"/>
    <n v="69.78947368421052"/>
    <x v="1"/>
    <x v="4"/>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s v="film &amp; video/shorts"/>
    <n v="100.49377777777779"/>
    <n v="167.48962962962963"/>
    <x v="1"/>
    <x v="4"/>
  </r>
  <r>
    <n v="118"/>
    <s v="DENOUNCED - A Short Film"/>
    <s v="When a ruthless hit-man is 'denounced' from the mafia, his old enemies declare war."/>
    <n v="5000"/>
    <n v="5651.58"/>
    <x v="1"/>
    <x v="0"/>
    <s v="USD"/>
    <n v="1311902236"/>
    <n v="1309310236"/>
    <b v="0"/>
    <n v="39"/>
    <b v="1"/>
    <s v="film &amp; video/shorts"/>
    <n v="113.03159999999998"/>
    <n v="144.91230769230768"/>
    <x v="1"/>
    <x v="4"/>
  </r>
  <r>
    <n v="119"/>
    <s v="Inspire CANCER survivors to tell their STORIES"/>
    <s v="This short film will inspire young adult cancer survivors to share with others the wisdom they have gained from their cancer journey."/>
    <n v="3250"/>
    <n v="3398.1"/>
    <x v="1"/>
    <x v="0"/>
    <s v="USD"/>
    <n v="1313276400"/>
    <n v="1310693986"/>
    <b v="0"/>
    <n v="37"/>
    <b v="1"/>
    <s v="film &amp; video/shorts"/>
    <n v="104.55692307692308"/>
    <n v="91.840540540540545"/>
    <x v="1"/>
    <x v="4"/>
  </r>
  <r>
    <n v="120"/>
    <s v="Time Live: A short film (Canceled)"/>
    <s v="Now, you can chat with people from the history, by our sport cam with the time machine. However, the girl had some trouble to use it."/>
    <n v="70000"/>
    <n v="10"/>
    <x v="3"/>
    <x v="7"/>
    <s v="HKD"/>
    <n v="1475457107"/>
    <n v="1472865107"/>
    <b v="0"/>
    <n v="1"/>
    <b v="0"/>
    <s v="film &amp; video/science fiction"/>
    <n v="1.4285714285714287E-2"/>
    <n v="10"/>
    <x v="1"/>
    <x v="3"/>
  </r>
  <r>
    <n v="121"/>
    <s v="MICRO-MISSION"/>
    <s v="NAVY SEALS sent on a Area 51 Top-Secret rescue mission where they are shrunken and injected into an ET body, the immune system mutated."/>
    <n v="3000"/>
    <n v="1"/>
    <x v="3"/>
    <x v="0"/>
    <s v="USD"/>
    <n v="1429352160"/>
    <n v="1427993710"/>
    <b v="0"/>
    <n v="1"/>
    <b v="0"/>
    <s v="film &amp; video/science fiction"/>
    <n v="3.3333333333333333E-2"/>
    <n v="1"/>
    <x v="1"/>
    <x v="3"/>
  </r>
  <r>
    <n v="122"/>
    <s v="The Time Jumper (Canceled)"/>
    <s v="My ambition for this knows no bounds.  Seeing Sephoria in a live-action is a dream of mine."/>
    <n v="100000000"/>
    <n v="0"/>
    <x v="3"/>
    <x v="0"/>
    <s v="USD"/>
    <n v="1476094907"/>
    <n v="1470910907"/>
    <b v="0"/>
    <n v="0"/>
    <b v="0"/>
    <s v="film &amp; video/science fiction"/>
    <n v="0"/>
    <e v="#DIV/0!"/>
    <x v="1"/>
    <x v="3"/>
  </r>
  <r>
    <n v="123"/>
    <s v="Sentient - The Web Series (Canceled)"/>
    <s v="A group of scientists stumble upon an extraterrestrial virus that is self aware. They must stop it's spread in order to save humanity."/>
    <n v="55000"/>
    <n v="151"/>
    <x v="3"/>
    <x v="0"/>
    <s v="USD"/>
    <n v="1414533600"/>
    <n v="1411411564"/>
    <b v="0"/>
    <n v="6"/>
    <b v="0"/>
    <s v="film &amp; video/science fiction"/>
    <n v="0.27454545454545454"/>
    <n v="25.166666666666668"/>
    <x v="1"/>
    <x v="3"/>
  </r>
  <r>
    <n v="124"/>
    <s v="Blank Bodies - Post Production (Canceled)"/>
    <s v="An artificial man and woman discover love under the unsuspecting eyes of the four renowned artists who created them."/>
    <n v="4000"/>
    <n v="0"/>
    <x v="3"/>
    <x v="0"/>
    <s v="USD"/>
    <n v="1431728242"/>
    <n v="1429568242"/>
    <b v="0"/>
    <n v="0"/>
    <b v="0"/>
    <s v="film &amp; video/science fiction"/>
    <n v="0"/>
    <e v="#DIV/0!"/>
    <x v="1"/>
    <x v="3"/>
  </r>
  <r>
    <n v="125"/>
    <s v="Star Wars Fan Film (Canceled)"/>
    <s v="Due to my little sister finally having recovered from her surgery we can finally make our movie if we can get even a little help to pay"/>
    <n v="500"/>
    <n v="70"/>
    <x v="3"/>
    <x v="5"/>
    <s v="CAD"/>
    <n v="1486165880"/>
    <n v="1480981880"/>
    <b v="0"/>
    <n v="6"/>
    <b v="0"/>
    <s v="film &amp; video/science fiction"/>
    <n v="14.000000000000002"/>
    <n v="11.666666666666666"/>
    <x v="1"/>
    <x v="3"/>
  </r>
  <r>
    <n v="126"/>
    <s v="SPECTRUM &quot;Adventures in Light&quot; (Canceled)"/>
    <s v="A man learns the undiscovered laws of nature hidden in acts of weather &amp; light phenomena. He soon realizes these acts can be harnessed."/>
    <n v="25000"/>
    <n v="1387"/>
    <x v="3"/>
    <x v="0"/>
    <s v="USD"/>
    <n v="1433988000"/>
    <n v="1431353337"/>
    <b v="0"/>
    <n v="13"/>
    <b v="0"/>
    <s v="film &amp; video/science fiction"/>
    <n v="5.548"/>
    <n v="106.69230769230769"/>
    <x v="1"/>
    <x v="3"/>
  </r>
  <r>
    <n v="127"/>
    <s v="Human Evolution (Canceled)"/>
    <s v="An ambitious Sci-Fi/Action film that will have a big-budget feel with stunning visuals &amp; stunts starring a casting of up and comers."/>
    <n v="8000"/>
    <n v="190"/>
    <x v="3"/>
    <x v="0"/>
    <s v="USD"/>
    <n v="1428069541"/>
    <n v="1425481141"/>
    <b v="0"/>
    <n v="4"/>
    <b v="0"/>
    <s v="film &amp; video/science fiction"/>
    <n v="2.375"/>
    <n v="47.5"/>
    <x v="1"/>
    <x v="3"/>
  </r>
  <r>
    <n v="128"/>
    <s v="Ralphi3 (Canceled)"/>
    <s v="A Science Fiction film filled with entertainment and Excitement"/>
    <n v="100000"/>
    <n v="1867"/>
    <x v="3"/>
    <x v="0"/>
    <s v="USD"/>
    <n v="1476941293"/>
    <n v="1473917293"/>
    <b v="0"/>
    <n v="6"/>
    <b v="0"/>
    <s v="film &amp; video/science fiction"/>
    <n v="1.867"/>
    <n v="311.16666666666669"/>
    <x v="1"/>
    <x v="3"/>
  </r>
  <r>
    <n v="129"/>
    <s v="JUSTICE LEAGUE ORIGINS (Canceled)"/>
    <s v="HEY!!! I'm David House, and I am currently working on a film called Justice League Origins!!! non-profit based on DC Comics Characters."/>
    <n v="20000"/>
    <n v="0"/>
    <x v="3"/>
    <x v="0"/>
    <s v="USD"/>
    <n v="1414708183"/>
    <n v="1409524183"/>
    <b v="0"/>
    <n v="0"/>
    <b v="0"/>
    <s v="film &amp; video/science fiction"/>
    <n v="0"/>
    <e v="#DIV/0!"/>
    <x v="1"/>
    <x v="3"/>
  </r>
  <r>
    <n v="130"/>
    <s v="Blue in the Green (Canceled)"/>
    <s v="A journey down the rabbit hole into the dark future. A mix of reality and dreams of a world dependant on an oppressed by technology."/>
    <n v="600"/>
    <n v="0"/>
    <x v="3"/>
    <x v="1"/>
    <s v="GBP"/>
    <n v="1402949760"/>
    <n v="1400536692"/>
    <b v="0"/>
    <n v="0"/>
    <b v="0"/>
    <s v="film &amp; video/science fiction"/>
    <n v="0"/>
    <e v="#DIV/0!"/>
    <x v="1"/>
    <x v="3"/>
  </r>
  <r>
    <n v="131"/>
    <s v="I (Canceled)"/>
    <s v="I"/>
    <n v="1200"/>
    <n v="0"/>
    <x v="3"/>
    <x v="0"/>
    <s v="USD"/>
    <n v="1467763200"/>
    <n v="1466453161"/>
    <b v="0"/>
    <n v="0"/>
    <b v="0"/>
    <s v="film &amp; video/science fiction"/>
    <n v="0"/>
    <e v="#DIV/0!"/>
    <x v="1"/>
    <x v="3"/>
  </r>
  <r>
    <n v="132"/>
    <s v="The Message (Canceled)"/>
    <s v="An anime inspired sci-fi action short set in Tokyo, Japan by VFX veterans, Gerald Abraham, Kim Tran and sound engineer, Jeremy Corby."/>
    <n v="80000"/>
    <n v="7655"/>
    <x v="3"/>
    <x v="0"/>
    <s v="USD"/>
    <n v="1415392207"/>
    <n v="1411500607"/>
    <b v="0"/>
    <n v="81"/>
    <b v="0"/>
    <s v="film &amp; video/science fiction"/>
    <n v="9.5687499999999996"/>
    <n v="94.506172839506178"/>
    <x v="1"/>
    <x v="3"/>
  </r>
  <r>
    <n v="133"/>
    <s v="Demon Women from outer space (Canceled)"/>
    <s v="Invasion from outer space sights, to weird to imagine destruction too monstrous to escape"/>
    <n v="71764"/>
    <n v="0"/>
    <x v="3"/>
    <x v="0"/>
    <s v="USD"/>
    <n v="1464715860"/>
    <n v="1462130584"/>
    <b v="0"/>
    <n v="0"/>
    <b v="0"/>
    <s v="film &amp; video/science fiction"/>
    <n v="0"/>
    <e v="#DIV/0!"/>
    <x v="1"/>
    <x v="3"/>
  </r>
  <r>
    <n v="134"/>
    <s v="MARLEY'S GHOST (AMBASSADORS OF STEAM) (Canceled)"/>
    <s v="steampunk  remake of &quot;a Christmas carol&quot;"/>
    <n v="5000"/>
    <n v="0"/>
    <x v="3"/>
    <x v="0"/>
    <s v="USD"/>
    <n v="1441386000"/>
    <n v="1438811418"/>
    <b v="0"/>
    <n v="0"/>
    <b v="0"/>
    <s v="film &amp; video/science fiction"/>
    <n v="0"/>
    <e v="#DIV/0!"/>
    <x v="1"/>
    <x v="3"/>
  </r>
  <r>
    <n v="135"/>
    <s v="&quot;STUCK&quot; - Finishing Funds for a Sci-Fi Thriller Short Film"/>
    <s v="What would someone do if they suddenly discovered they could stop time? Join us on this clever sci-fi short film and find out!"/>
    <n v="3000"/>
    <n v="403"/>
    <x v="3"/>
    <x v="0"/>
    <s v="USD"/>
    <n v="1404241200"/>
    <n v="1401354597"/>
    <b v="0"/>
    <n v="5"/>
    <b v="0"/>
    <s v="film &amp; video/science fiction"/>
    <n v="13.433333333333334"/>
    <n v="80.599999999999994"/>
    <x v="1"/>
    <x v="3"/>
  </r>
  <r>
    <n v="136"/>
    <s v="MICRO-MISSION (Canceled)"/>
    <s v="NAVY SEALS sent on a Area 51 Top-Secret rescue mission where they are shrunken and injected into an ET body, the immune system mutated."/>
    <n v="3000"/>
    <n v="0"/>
    <x v="3"/>
    <x v="0"/>
    <s v="USD"/>
    <n v="1431771360"/>
    <n v="1427968234"/>
    <b v="0"/>
    <n v="0"/>
    <b v="0"/>
    <s v="film &amp; video/science fiction"/>
    <n v="0"/>
    <e v="#DIV/0!"/>
    <x v="1"/>
    <x v="3"/>
  </r>
  <r>
    <n v="137"/>
    <s v="Predator : Repentance (Canceled)"/>
    <s v="An unofficial sequel to the independent 2015 fan film Predator: Dark ages. Set in 2141 we follow the crew of the cargoship Centurion"/>
    <n v="55000"/>
    <n v="0"/>
    <x v="3"/>
    <x v="8"/>
    <s v="DKK"/>
    <n v="1444657593"/>
    <n v="1440337593"/>
    <b v="0"/>
    <n v="0"/>
    <b v="0"/>
    <s v="film &amp; video/science fiction"/>
    <n v="0"/>
    <e v="#DIV/0!"/>
    <x v="1"/>
    <x v="3"/>
  </r>
  <r>
    <n v="138"/>
    <s v="Thr33 Days Dead: The Sequ3l (Canceled)"/>
    <s v="This movie will be the S3qu3l to Thr33 Days Dead, which premiered on SyFy and was the focus of SyFy's &quot;Town of the Living Dead&quot;."/>
    <n v="150000"/>
    <n v="4712"/>
    <x v="3"/>
    <x v="0"/>
    <s v="USD"/>
    <n v="1438405140"/>
    <n v="1435731041"/>
    <b v="0"/>
    <n v="58"/>
    <b v="0"/>
    <s v="film &amp; video/science fiction"/>
    <n v="3.1413333333333333"/>
    <n v="81.241379310344826"/>
    <x v="1"/>
    <x v="3"/>
  </r>
  <r>
    <n v="139"/>
    <s v="Roman Dead (Canceled)"/>
    <s v="When  Rome is infected with a zombie plague, Lucius Agrippa and a small group fights for survival"/>
    <n v="500"/>
    <n v="500"/>
    <x v="3"/>
    <x v="0"/>
    <s v="USD"/>
    <n v="1436738772"/>
    <n v="1435874772"/>
    <b v="0"/>
    <n v="1"/>
    <b v="0"/>
    <s v="film &amp; video/science fiction"/>
    <n v="100"/>
    <n v="500"/>
    <x v="1"/>
    <x v="3"/>
  </r>
  <r>
    <n v="141"/>
    <s v="Catherine Kimbridge Chronicles - Live-Action SciFi TV Series"/>
    <s v="Join us creating a Science Fiction TV Series based upon the popular novels -The Catherine Kimbridge Chronicles."/>
    <n v="12000"/>
    <n v="1293"/>
    <x v="3"/>
    <x v="0"/>
    <s v="USD"/>
    <n v="1433043623"/>
    <n v="1429155623"/>
    <b v="0"/>
    <n v="28"/>
    <b v="0"/>
    <s v="film &amp; video/science fiction"/>
    <n v="10.775"/>
    <n v="46.178571428571431"/>
    <x v="1"/>
    <x v="3"/>
  </r>
  <r>
    <n v="142"/>
    <s v="SAMANTHA  SHADOW (Canceled)"/>
    <s v="A science fiction series about a women trying to stave off a mysterious appearance of monsters from getting out of a dark alley."/>
    <n v="3000"/>
    <n v="10"/>
    <x v="3"/>
    <x v="0"/>
    <s v="USD"/>
    <n v="1416176778"/>
    <n v="1414358778"/>
    <b v="0"/>
    <n v="1"/>
    <b v="0"/>
    <s v="film &amp; video/science fiction"/>
    <n v="0.33333333333333337"/>
    <n v="10"/>
    <x v="1"/>
    <x v="3"/>
  </r>
  <r>
    <n v="143"/>
    <s v="CATTLE - AN AWESOME SCI-FI SHORT (Canceled)"/>
    <s v="A young woman learns she is one of few women left bred like cattle in order to control a deadly disease and the world populace"/>
    <n v="5500"/>
    <n v="0"/>
    <x v="3"/>
    <x v="2"/>
    <s v="AUD"/>
    <n v="1472882100"/>
    <n v="1467941542"/>
    <b v="0"/>
    <n v="0"/>
    <b v="0"/>
    <s v="film &amp; video/science fiction"/>
    <n v="0"/>
    <e v="#DIV/0!"/>
    <x v="1"/>
    <x v="3"/>
  </r>
  <r>
    <n v="144"/>
    <s v="The Great Fear - Post Production Funds (Canceled)"/>
    <s v="A film about a collapsing food industry, a lonely farmer and a lonely botanist needs your help to finish post-production!"/>
    <n v="7500"/>
    <n v="2070"/>
    <x v="3"/>
    <x v="5"/>
    <s v="CAD"/>
    <n v="1428945472"/>
    <n v="1423765072"/>
    <b v="0"/>
    <n v="37"/>
    <b v="0"/>
    <s v="film &amp; video/science fiction"/>
    <n v="27.6"/>
    <n v="55.945945945945944"/>
    <x v="1"/>
    <x v="3"/>
  </r>
  <r>
    <n v="145"/>
    <s v="Threshold (Canceled)"/>
    <s v="Film-Makers Ricky Comuniello &amp; Ian Weeks are at it again - for the 1st time. We need your support for a modern Sci-Fiction short film"/>
    <n v="4500"/>
    <n v="338"/>
    <x v="3"/>
    <x v="0"/>
    <s v="USD"/>
    <n v="1439298052"/>
    <n v="1436965252"/>
    <b v="0"/>
    <n v="9"/>
    <b v="0"/>
    <s v="film &amp; video/science fiction"/>
    <n v="7.5111111111111111"/>
    <n v="37.555555555555557"/>
    <x v="1"/>
    <x v="3"/>
  </r>
  <r>
    <n v="146"/>
    <s v="#CalExit...War of 2020 (Canceled)"/>
    <s v="California and the west have declared their refusal to support the election of a staunch conservative president. Will it be Civil War?"/>
    <n v="20000"/>
    <n v="115"/>
    <x v="3"/>
    <x v="0"/>
    <s v="USD"/>
    <n v="1484698998"/>
    <n v="1479514998"/>
    <b v="0"/>
    <n v="3"/>
    <b v="0"/>
    <s v="film &amp; video/science fiction"/>
    <n v="0.57499999999999996"/>
    <n v="38.333333333333336"/>
    <x v="1"/>
    <x v="3"/>
  </r>
  <r>
    <n v="147"/>
    <s v="Consumed (Static Air) (Canceled)"/>
    <s v="Film makers catch live footage beyond their wildest dreams."/>
    <n v="7000"/>
    <n v="0"/>
    <x v="3"/>
    <x v="1"/>
    <s v="GBP"/>
    <n v="1420741080"/>
    <n v="1417026340"/>
    <b v="0"/>
    <n v="0"/>
    <b v="0"/>
    <s v="film &amp; video/science fiction"/>
    <n v="0"/>
    <e v="#DIV/0!"/>
    <x v="1"/>
    <x v="3"/>
  </r>
  <r>
    <n v="148"/>
    <s v="Space Gangstars (Canceled)"/>
    <s v="An aspiring pilot decides to take his Dad's ship for a joyride, and learns it was the biggest mistake of his life in this Sci-Fi comedy"/>
    <n v="50000"/>
    <n v="40"/>
    <x v="3"/>
    <x v="0"/>
    <s v="USD"/>
    <n v="1456555536"/>
    <n v="1453963536"/>
    <b v="0"/>
    <n v="2"/>
    <b v="0"/>
    <s v="film &amp; video/science fiction"/>
    <n v="0.08"/>
    <n v="20"/>
    <x v="1"/>
    <x v="3"/>
  </r>
  <r>
    <n v="149"/>
    <s v="Dichotomy (Canceled)"/>
    <s v="A provocatively mind-bending sci-fi thriller, this short film project examines opposites and the balance of the universe. #Dichotomy"/>
    <n v="10000"/>
    <n v="92"/>
    <x v="3"/>
    <x v="0"/>
    <s v="USD"/>
    <n v="1419494400"/>
    <n v="1416888470"/>
    <b v="0"/>
    <n v="6"/>
    <b v="0"/>
    <s v="film &amp; video/science fiction"/>
    <n v="0.91999999999999993"/>
    <n v="15.333333333333334"/>
    <x v="1"/>
    <x v="3"/>
  </r>
  <r>
    <n v="150"/>
    <s v="Star Trek First Frontier (Canceled)"/>
    <s v="The untold story of Captain Robert April and the first launching of the starship U.S.S. Enterprise,  NCC-1701"/>
    <n v="130000"/>
    <n v="30112"/>
    <x v="3"/>
    <x v="0"/>
    <s v="USD"/>
    <n v="1432612382"/>
    <n v="1427428382"/>
    <b v="0"/>
    <n v="67"/>
    <b v="0"/>
    <s v="film &amp; video/science fiction"/>
    <n v="23.163076923076922"/>
    <n v="449.43283582089555"/>
    <x v="1"/>
    <x v="3"/>
  </r>
  <r>
    <n v="151"/>
    <s v="THE ASCENDENCE SHIFT Feature Film (Canceled)"/>
    <s v="The age of a race to the finish between the higher &amp; lower dimensional realms, A fight for consciousness &amp; freedom,THE NEW HUMAN"/>
    <n v="250000"/>
    <n v="140"/>
    <x v="3"/>
    <x v="2"/>
    <s v="AUD"/>
    <n v="1434633191"/>
    <n v="1429449191"/>
    <b v="0"/>
    <n v="5"/>
    <b v="0"/>
    <s v="film &amp; video/science fiction"/>
    <n v="5.5999999999999994E-2"/>
    <n v="28"/>
    <x v="1"/>
    <x v="3"/>
  </r>
  <r>
    <n v="152"/>
    <s v="The Great Dark (Canceled)"/>
    <s v="The Great Dark is a journey through the unimaginable...and un foreseeable..."/>
    <n v="380000"/>
    <n v="30"/>
    <x v="3"/>
    <x v="0"/>
    <s v="USD"/>
    <n v="1411437100"/>
    <n v="1408845100"/>
    <b v="0"/>
    <n v="2"/>
    <b v="0"/>
    <s v="film &amp; video/science fiction"/>
    <n v="7.8947368421052634E-3"/>
    <n v="15"/>
    <x v="1"/>
    <x v="3"/>
  </r>
  <r>
    <n v="153"/>
    <s v="Awakening (Canceled)"/>
    <s v="What would you do if you face something beyond your understanding? If someone you loved disappeared without a trace?"/>
    <n v="50000"/>
    <n v="359"/>
    <x v="3"/>
    <x v="0"/>
    <s v="USD"/>
    <n v="1417532644"/>
    <n v="1413900244"/>
    <b v="0"/>
    <n v="10"/>
    <b v="0"/>
    <s v="film &amp; video/science fiction"/>
    <n v="0.71799999999999997"/>
    <n v="35.9"/>
    <x v="1"/>
    <x v="3"/>
  </r>
  <r>
    <n v="154"/>
    <s v="Quantum Alterations: Sci-fi, Stop Motion &amp; Fantasy Fan Film"/>
    <s v="Fiction Becomes Reality in this non-profit science fiction, stop motion, and fantasy fan film."/>
    <n v="1500"/>
    <n v="40"/>
    <x v="3"/>
    <x v="0"/>
    <s v="USD"/>
    <n v="1433336895"/>
    <n v="1429621695"/>
    <b v="0"/>
    <n v="3"/>
    <b v="0"/>
    <s v="film &amp; video/science fiction"/>
    <n v="2.666666666666667"/>
    <n v="13.333333333333334"/>
    <x v="1"/>
    <x v="3"/>
  </r>
  <r>
    <n v="155"/>
    <s v="The Last Armada (Canceled)"/>
    <s v="While a shadow of peace was on the horizon,humankind was being threatened by its past.Whispers of threat was being heard from the North"/>
    <n v="1350000"/>
    <n v="81"/>
    <x v="3"/>
    <x v="0"/>
    <s v="USD"/>
    <n v="1437657935"/>
    <n v="1434201935"/>
    <b v="0"/>
    <n v="4"/>
    <b v="0"/>
    <s v="film &amp; video/science fiction"/>
    <n v="6.0000000000000001E-3"/>
    <n v="20.25"/>
    <x v="1"/>
    <x v="3"/>
  </r>
  <r>
    <n v="156"/>
    <s v="Mosaics (Canceled)"/>
    <s v="A short science-fiction film about an underground network of human-animal hybrids &amp; their struggle with oppression &amp; marginalization."/>
    <n v="35000"/>
    <n v="1785"/>
    <x v="3"/>
    <x v="5"/>
    <s v="CAD"/>
    <n v="1407034796"/>
    <n v="1401850796"/>
    <b v="0"/>
    <n v="15"/>
    <b v="0"/>
    <s v="film &amp; video/science fiction"/>
    <n v="5.0999999999999996"/>
    <n v="119"/>
    <x v="1"/>
    <x v="3"/>
  </r>
  <r>
    <n v="157"/>
    <s v="Forever Man (short film) (Canceled)"/>
    <s v="Man's cryogenic chamber and his soulmate's time travel from the distant future allows them to meet in the middle."/>
    <n v="2995"/>
    <n v="8"/>
    <x v="3"/>
    <x v="0"/>
    <s v="USD"/>
    <n v="1456523572"/>
    <n v="1453931572"/>
    <b v="0"/>
    <n v="2"/>
    <b v="0"/>
    <s v="film &amp; video/science fiction"/>
    <n v="0.26711185308848079"/>
    <n v="4"/>
    <x v="1"/>
    <x v="3"/>
  </r>
  <r>
    <n v="158"/>
    <s v="In The Dark POST Production Fund Request (Canceled)"/>
    <s v="ITD a is thriller about a female college student house sitting for her boss &amp; encountering a dark evil force that dwells in the shadows"/>
    <n v="5000"/>
    <n v="0"/>
    <x v="3"/>
    <x v="0"/>
    <s v="USD"/>
    <n v="1413942628"/>
    <n v="1411350628"/>
    <b v="0"/>
    <n v="0"/>
    <b v="0"/>
    <s v="film &amp; video/science fiction"/>
    <n v="0"/>
    <e v="#DIV/0!"/>
    <x v="1"/>
    <x v="3"/>
  </r>
  <r>
    <n v="159"/>
    <s v="Rosette: Sci-Fi/Action Feature Film to Cast Hollywood Talent"/>
    <s v="Love, Robots... and Time Travel._x000a_Rosette: A Sci-Fi/Action/Adventure Feature Film, set to cast three A-list Hollywood actors."/>
    <n v="500000"/>
    <n v="10"/>
    <x v="3"/>
    <x v="0"/>
    <s v="USD"/>
    <n v="1467541545"/>
    <n v="1464085545"/>
    <b v="0"/>
    <n v="1"/>
    <b v="0"/>
    <s v="film &amp; video/science fiction"/>
    <n v="2E-3"/>
    <n v="10"/>
    <x v="1"/>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1"/>
    <x v="2"/>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1"/>
    <x v="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1"/>
    <x v="2"/>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1"/>
    <x v="2"/>
  </r>
  <r>
    <n v="165"/>
    <s v="NET"/>
    <s v="A teacher. A boy. The beach and a heatwave that drove them all insane."/>
    <n v="17000"/>
    <n v="0"/>
    <x v="2"/>
    <x v="1"/>
    <s v="GBP"/>
    <n v="1452613724"/>
    <n v="1450021724"/>
    <b v="0"/>
    <n v="0"/>
    <b v="0"/>
    <s v="film &amp; video/drama"/>
    <n v="0"/>
    <e v="#DIV/0!"/>
    <x v="1"/>
    <x v="2"/>
  </r>
  <r>
    <n v="166"/>
    <s v="Pressure"/>
    <s v="A young teen makes a bad decision after joining gang and the film expresses his choices that led him to that point."/>
    <n v="5000"/>
    <n v="3000"/>
    <x v="2"/>
    <x v="0"/>
    <s v="USD"/>
    <n v="1484531362"/>
    <n v="1481939362"/>
    <b v="0"/>
    <n v="1"/>
    <b v="0"/>
    <s v="film &amp; video/drama"/>
    <n v="60"/>
    <n v="3000"/>
    <x v="1"/>
    <x v="2"/>
  </r>
  <r>
    <n v="167"/>
    <s v="Past"/>
    <s v="A young man experiences a tragedy and has the opportunity to go back and learn from his mistakes and find out his true self."/>
    <n v="110000"/>
    <n v="11"/>
    <x v="2"/>
    <x v="0"/>
    <s v="USD"/>
    <n v="1438726535"/>
    <n v="1433542535"/>
    <b v="0"/>
    <n v="2"/>
    <b v="0"/>
    <s v="film &amp; video/drama"/>
    <n v="0.01"/>
    <n v="5.5"/>
    <x v="1"/>
    <x v="2"/>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1"/>
    <x v="2"/>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1"/>
    <x v="2"/>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1"/>
    <x v="2"/>
  </r>
  <r>
    <n v="171"/>
    <s v="IRL: Gamers Unite"/>
    <s v="Team Mayhem, a local small town gang of gamers who are enlisted   to save the world from the new great evil known as Prowler."/>
    <n v="50000"/>
    <n v="1"/>
    <x v="2"/>
    <x v="0"/>
    <s v="USD"/>
    <n v="1470975614"/>
    <n v="1465791614"/>
    <b v="0"/>
    <n v="1"/>
    <b v="0"/>
    <s v="film &amp; video/drama"/>
    <n v="2E-3"/>
    <n v="1"/>
    <x v="1"/>
    <x v="2"/>
  </r>
  <r>
    <n v="172"/>
    <s v="The Blind Dolphin Story"/>
    <s v="A short film on the rarest mammal and the second most endangered freshwater river dolphin, in Pakistan."/>
    <n v="95000"/>
    <n v="0"/>
    <x v="2"/>
    <x v="0"/>
    <s v="USD"/>
    <n v="1426753723"/>
    <n v="1423733323"/>
    <b v="0"/>
    <n v="0"/>
    <b v="0"/>
    <s v="film &amp; video/drama"/>
    <n v="0"/>
    <e v="#DIV/0!"/>
    <x v="1"/>
    <x v="2"/>
  </r>
  <r>
    <n v="173"/>
    <s v="7 Sins"/>
    <s v="This is a film inspired by Quentin Tarantino, I want to make a film thats entertaining yet gritty. 7 Sins is in pre-production."/>
    <n v="1110"/>
    <n v="0"/>
    <x v="2"/>
    <x v="1"/>
    <s v="GBP"/>
    <n v="1425131108"/>
    <n v="1422539108"/>
    <b v="0"/>
    <n v="0"/>
    <b v="0"/>
    <s v="film &amp; video/drama"/>
    <n v="0"/>
    <e v="#DIV/0!"/>
    <x v="1"/>
    <x v="2"/>
  </r>
  <r>
    <n v="174"/>
    <s v="I Am Forgotten"/>
    <s v="An international short film project. It is about loneliness, wich is caused by the current compulsion to check your Facebook every day."/>
    <n v="6000"/>
    <n v="0"/>
    <x v="2"/>
    <x v="9"/>
    <s v="EUR"/>
    <n v="1431108776"/>
    <n v="1425924776"/>
    <b v="0"/>
    <n v="0"/>
    <b v="0"/>
    <s v="film &amp; video/drama"/>
    <n v="0"/>
    <e v="#DIV/0!"/>
    <x v="1"/>
    <x v="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1"/>
    <x v="2"/>
  </r>
  <r>
    <n v="176"/>
    <s v="Silent Monster"/>
    <s v="I'm seeking funding to finish my short film, Silent Monster, to bring awareness to teenage bullying as well as teenage violence."/>
    <n v="1500"/>
    <n v="0"/>
    <x v="2"/>
    <x v="0"/>
    <s v="USD"/>
    <n v="1438803999"/>
    <n v="1436211999"/>
    <b v="0"/>
    <n v="0"/>
    <b v="0"/>
    <s v="film &amp; video/drama"/>
    <n v="0"/>
    <e v="#DIV/0!"/>
    <x v="1"/>
    <x v="2"/>
  </r>
  <r>
    <n v="177"/>
    <s v="The Good Samaritan"/>
    <s v="I'm making a modern day version of the bible story &quot; The Good Samaritan&quot;"/>
    <n v="450"/>
    <n v="180"/>
    <x v="2"/>
    <x v="0"/>
    <s v="USD"/>
    <n v="1427155726"/>
    <n v="1425690526"/>
    <b v="0"/>
    <n v="7"/>
    <b v="0"/>
    <s v="film &amp; video/drama"/>
    <n v="40"/>
    <n v="25.714285714285715"/>
    <x v="1"/>
    <x v="2"/>
  </r>
  <r>
    <n v="178"/>
    <s v="El viaje de LucÃ­a"/>
    <s v="El viaje de LucÃ­a es un largometraje de ficciÃ³n con temÃ¡tica sobre el cÃ¡ncer infantil."/>
    <n v="500000"/>
    <n v="0"/>
    <x v="2"/>
    <x v="3"/>
    <s v="EUR"/>
    <n v="1448582145"/>
    <n v="1445986545"/>
    <b v="0"/>
    <n v="0"/>
    <b v="0"/>
    <s v="film &amp; video/drama"/>
    <n v="0"/>
    <e v="#DIV/0!"/>
    <x v="1"/>
    <x v="2"/>
  </r>
  <r>
    <n v="179"/>
    <s v="Sustain: A Film About Survival"/>
    <s v="A feature-length film about how three people survive in a diseased world."/>
    <n v="1000"/>
    <n v="200"/>
    <x v="2"/>
    <x v="0"/>
    <s v="USD"/>
    <n v="1457056555"/>
    <n v="1454464555"/>
    <b v="0"/>
    <n v="2"/>
    <b v="0"/>
    <s v="film &amp; video/drama"/>
    <n v="20"/>
    <n v="100"/>
    <x v="1"/>
    <x v="2"/>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1"/>
    <x v="2"/>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1"/>
    <x v="2"/>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1"/>
    <x v="2"/>
  </r>
  <r>
    <n v="183"/>
    <s v="Three Little Words"/>
    <s v="Don't kill me until I meet my Dad"/>
    <n v="12500"/>
    <n v="4482"/>
    <x v="2"/>
    <x v="1"/>
    <s v="GBP"/>
    <n v="1417033610"/>
    <n v="1414438010"/>
    <b v="0"/>
    <n v="12"/>
    <b v="0"/>
    <s v="film &amp; video/drama"/>
    <n v="35.856000000000002"/>
    <n v="373.5"/>
    <x v="1"/>
    <x v="2"/>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1"/>
    <x v="2"/>
  </r>
  <r>
    <n v="185"/>
    <s v="BLANK Short Movie"/>
    <s v="Love has no boundaries!"/>
    <n v="40000"/>
    <n v="2200"/>
    <x v="2"/>
    <x v="10"/>
    <s v="NOK"/>
    <n v="1471557139"/>
    <n v="1468965139"/>
    <b v="0"/>
    <n v="10"/>
    <b v="0"/>
    <s v="film &amp; video/drama"/>
    <n v="5.5"/>
    <n v="220"/>
    <x v="1"/>
    <x v="2"/>
  </r>
  <r>
    <n v="186"/>
    <s v="Feature Film: The Wolfes"/>
    <s v="My film is about a boy who discovers the truth about his fathers dissapearance through the dark secrets of his mothers past."/>
    <n v="5000"/>
    <n v="0"/>
    <x v="2"/>
    <x v="0"/>
    <s v="USD"/>
    <n v="1488571200"/>
    <n v="1485977434"/>
    <b v="0"/>
    <n v="0"/>
    <b v="0"/>
    <s v="film &amp; video/drama"/>
    <n v="0"/>
    <e v="#DIV/0!"/>
    <x v="1"/>
    <x v="2"/>
  </r>
  <r>
    <n v="187"/>
    <s v="The Imbalanced Heart of a Symmetric Mind (film)"/>
    <s v="A young man suffering from a severe case of OCD embarks on a road trip to find peace of mind."/>
    <n v="5000"/>
    <n v="800"/>
    <x v="2"/>
    <x v="0"/>
    <s v="USD"/>
    <n v="1437461940"/>
    <n v="1435383457"/>
    <b v="0"/>
    <n v="5"/>
    <b v="0"/>
    <s v="film &amp; video/drama"/>
    <n v="16"/>
    <n v="160"/>
    <x v="1"/>
    <x v="2"/>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1"/>
    <x v="2"/>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1"/>
    <x v="2"/>
  </r>
  <r>
    <n v="190"/>
    <s v="REGIONRAT, the movie"/>
    <s v="Because hope can be a 4 letter word"/>
    <n v="12000"/>
    <n v="50"/>
    <x v="2"/>
    <x v="0"/>
    <s v="USD"/>
    <n v="1466091446"/>
    <n v="1465227446"/>
    <b v="0"/>
    <n v="1"/>
    <b v="0"/>
    <s v="film &amp; video/drama"/>
    <n v="0.41666666666666669"/>
    <n v="50"/>
    <x v="1"/>
    <x v="2"/>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1"/>
    <x v="2"/>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1"/>
    <x v="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1"/>
    <x v="2"/>
  </r>
  <r>
    <n v="194"/>
    <s v="Desperation Short Film"/>
    <s v="Northern Irish Original Short Film based on the desperation of love and survival and taking a risk that may change everything."/>
    <n v="2500"/>
    <n v="3"/>
    <x v="2"/>
    <x v="1"/>
    <s v="GBP"/>
    <n v="1457308531"/>
    <n v="1452124531"/>
    <b v="0"/>
    <n v="3"/>
    <b v="0"/>
    <s v="film &amp; video/drama"/>
    <n v="0.12"/>
    <n v="1"/>
    <x v="1"/>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1"/>
    <x v="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1"/>
    <x v="2"/>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1"/>
    <x v="2"/>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1"/>
    <x v="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1"/>
    <x v="2"/>
  </r>
  <r>
    <n v="200"/>
    <s v="The Crossing Shore"/>
    <s v="A film dedicated to an AAF Pilot's struggle to survive behind enemy lines during WWII."/>
    <n v="6000"/>
    <n v="1571.55"/>
    <x v="2"/>
    <x v="0"/>
    <s v="USD"/>
    <n v="1410746403"/>
    <n v="1408154403"/>
    <b v="0"/>
    <n v="18"/>
    <b v="0"/>
    <s v="film &amp; video/drama"/>
    <n v="26.192500000000003"/>
    <n v="87.308333333333337"/>
    <x v="1"/>
    <x v="2"/>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1"/>
    <x v="2"/>
  </r>
  <r>
    <n v="202"/>
    <s v="Modern Gangsters"/>
    <s v="new web series created by jonney terry"/>
    <n v="6000"/>
    <n v="0"/>
    <x v="2"/>
    <x v="0"/>
    <s v="USD"/>
    <n v="1444337940"/>
    <n v="1441750564"/>
    <b v="0"/>
    <n v="0"/>
    <b v="0"/>
    <s v="film &amp; video/drama"/>
    <n v="0"/>
    <e v="#DIV/0!"/>
    <x v="1"/>
    <x v="2"/>
  </r>
  <r>
    <n v="203"/>
    <s v="TheM"/>
    <s v="We are aiming to make a Web Series based on Youth Culture and the misrepresentation of socially stereotyped people."/>
    <n v="2500"/>
    <n v="746"/>
    <x v="2"/>
    <x v="1"/>
    <s v="GBP"/>
    <n v="1422562864"/>
    <n v="1417378864"/>
    <b v="0"/>
    <n v="8"/>
    <b v="0"/>
    <s v="film &amp; video/drama"/>
    <n v="29.84"/>
    <n v="93.25"/>
    <x v="1"/>
    <x v="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1"/>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1"/>
    <x v="2"/>
  </r>
  <r>
    <n v="206"/>
    <s v="Blood Bond Movie Development"/>
    <s v="A love story featuring adoption,struggle,dysfunction,grace, healing, and restoration."/>
    <n v="12700"/>
    <n v="0"/>
    <x v="2"/>
    <x v="0"/>
    <s v="USD"/>
    <n v="1470441983"/>
    <n v="1468627583"/>
    <b v="0"/>
    <n v="0"/>
    <b v="0"/>
    <s v="film &amp; video/drama"/>
    <n v="0"/>
    <e v="#DIV/0!"/>
    <x v="1"/>
    <x v="2"/>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1"/>
    <x v="2"/>
  </r>
  <r>
    <n v="208"/>
    <s v="OLIVIA"/>
    <s v="A young woman's journey from Africa to Australia where she finds heaven on earth, love and tragedy. Within her tragedy she saves lives."/>
    <n v="50000"/>
    <n v="0"/>
    <x v="2"/>
    <x v="2"/>
    <s v="AUD"/>
    <n v="1418719967"/>
    <n v="1416127967"/>
    <b v="0"/>
    <n v="0"/>
    <b v="0"/>
    <s v="film &amp; video/drama"/>
    <n v="0"/>
    <e v="#DIV/0!"/>
    <x v="1"/>
    <x v="2"/>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1"/>
    <x v="2"/>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1"/>
    <x v="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1"/>
    <x v="2"/>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1"/>
    <x v="2"/>
  </r>
  <r>
    <n v="213"/>
    <s v="Hart Blvd. A feature film by Andrew Greve"/>
    <s v="A family dramedy about a grandfather  and grandson who are both on their path to redemption."/>
    <n v="50000"/>
    <n v="20"/>
    <x v="2"/>
    <x v="0"/>
    <s v="USD"/>
    <n v="1439734001"/>
    <n v="1437142547"/>
    <b v="0"/>
    <n v="1"/>
    <b v="0"/>
    <s v="film &amp; video/drama"/>
    <n v="0.04"/>
    <n v="20"/>
    <x v="1"/>
    <x v="2"/>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1"/>
    <x v="2"/>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1"/>
    <x v="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1"/>
    <x v="2"/>
  </r>
  <r>
    <n v="217"/>
    <s v="Bitch"/>
    <s v="A roadmovie by paw"/>
    <n v="100000"/>
    <n v="11943"/>
    <x v="2"/>
    <x v="11"/>
    <s v="SEK"/>
    <n v="1419780149"/>
    <n v="1417101749"/>
    <b v="0"/>
    <n v="38"/>
    <b v="0"/>
    <s v="film &amp; video/drama"/>
    <n v="11.943"/>
    <n v="314.28947368421052"/>
    <x v="1"/>
    <x v="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1"/>
    <x v="2"/>
  </r>
  <r>
    <n v="219"/>
    <s v="True Colors"/>
    <s v="An hour-long pilot about a group of suburban LGBT teens coming of age in the early 90's."/>
    <n v="50000"/>
    <n v="8815"/>
    <x v="2"/>
    <x v="0"/>
    <s v="USD"/>
    <n v="1459493940"/>
    <n v="1456732225"/>
    <b v="0"/>
    <n v="76"/>
    <b v="0"/>
    <s v="film &amp; video/drama"/>
    <n v="17.630000000000003"/>
    <n v="115.98684210526316"/>
    <x v="1"/>
    <x v="2"/>
  </r>
  <r>
    <n v="220"/>
    <s v="LA VIE"/>
    <s v="A Freelancer abandons everything to chase after his dream of being &quot;great&quot; escape to Bangkok and return to his home-world."/>
    <n v="50000"/>
    <n v="360"/>
    <x v="2"/>
    <x v="0"/>
    <s v="USD"/>
    <n v="1440101160"/>
    <n v="1436542030"/>
    <b v="0"/>
    <n v="3"/>
    <b v="0"/>
    <s v="film &amp; video/drama"/>
    <n v="0.72"/>
    <n v="120"/>
    <x v="1"/>
    <x v="2"/>
  </r>
  <r>
    <n v="221"/>
    <s v="Archetypes"/>
    <s v="Film about Schizophrenia with Surreal Twists!"/>
    <n v="50000"/>
    <n v="0"/>
    <x v="2"/>
    <x v="0"/>
    <s v="USD"/>
    <n v="1427569564"/>
    <n v="1422389164"/>
    <b v="0"/>
    <n v="0"/>
    <b v="0"/>
    <s v="film &amp; video/drama"/>
    <n v="0"/>
    <e v="#DIV/0!"/>
    <x v="1"/>
    <x v="2"/>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1"/>
    <x v="2"/>
  </r>
  <r>
    <n v="223"/>
    <s v="The Pass"/>
    <s v="An old man, a U.S Marine Corps veteran remembers his combat experience in the battle of Toktong Pass 1950, during the Korean War."/>
    <n v="1500000"/>
    <n v="0"/>
    <x v="2"/>
    <x v="0"/>
    <s v="USD"/>
    <n v="1463879100"/>
    <n v="1461287350"/>
    <b v="0"/>
    <n v="0"/>
    <b v="0"/>
    <s v="film &amp; video/drama"/>
    <n v="0"/>
    <e v="#DIV/0!"/>
    <x v="1"/>
    <x v="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1"/>
    <x v="2"/>
  </r>
  <r>
    <n v="225"/>
    <s v="Backpage Shawty"/>
    <s v="I'm creating a &quot;Lifetime&quot; type drama film about a girl who uses backpage for money, but trying to turn her life around."/>
    <n v="200"/>
    <n v="0"/>
    <x v="2"/>
    <x v="0"/>
    <s v="USD"/>
    <n v="1460153054"/>
    <n v="1457564654"/>
    <b v="0"/>
    <n v="0"/>
    <b v="0"/>
    <s v="film &amp; video/drama"/>
    <n v="0"/>
    <e v="#DIV/0!"/>
    <x v="1"/>
    <x v="2"/>
  </r>
  <r>
    <n v="226"/>
    <s v="MAGGIE Film"/>
    <s v="A TRUE STORY OF DOMESTIC VILOLENCE THAT SEEKS TO OFFER THE VIEWER OUTLEST OF SUPPORT."/>
    <n v="29000"/>
    <n v="250"/>
    <x v="2"/>
    <x v="1"/>
    <s v="GBP"/>
    <n v="1433064540"/>
    <n v="1428854344"/>
    <b v="0"/>
    <n v="2"/>
    <b v="0"/>
    <s v="film &amp; video/drama"/>
    <n v="0.86206896551724133"/>
    <n v="125"/>
    <x v="1"/>
    <x v="2"/>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1"/>
    <x v="2"/>
  </r>
  <r>
    <n v="228"/>
    <s v="Facets of a Geek life"/>
    <s v="I am making a film from one one of my books called facets of a Geek life."/>
    <n v="8000"/>
    <n v="0"/>
    <x v="2"/>
    <x v="1"/>
    <s v="GBP"/>
    <n v="1433176105"/>
    <n v="1427992105"/>
    <b v="0"/>
    <n v="0"/>
    <b v="0"/>
    <s v="film &amp; video/drama"/>
    <n v="0"/>
    <e v="#DIV/0!"/>
    <x v="1"/>
    <x v="2"/>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1"/>
    <x v="2"/>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1"/>
    <x v="2"/>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1"/>
    <x v="2"/>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1"/>
    <x v="2"/>
  </r>
  <r>
    <n v="233"/>
    <s v="Area 4 - The Film"/>
    <s v="â€œArea 4â€ revolves around Frank Hammond, a counselor at a high school, who discovers the scandals that took place."/>
    <n v="350000"/>
    <n v="0"/>
    <x v="2"/>
    <x v="0"/>
    <s v="USD"/>
    <n v="1475185972"/>
    <n v="1472593972"/>
    <b v="0"/>
    <n v="0"/>
    <b v="0"/>
    <s v="film &amp; video/drama"/>
    <n v="0"/>
    <e v="#DIV/0!"/>
    <x v="1"/>
    <x v="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1"/>
    <x v="2"/>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1"/>
    <x v="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1"/>
    <x v="2"/>
  </r>
  <r>
    <n v="237"/>
    <s v="Making The Choice"/>
    <s v="Making The Choice is a christian short film series."/>
    <n v="15000"/>
    <n v="50"/>
    <x v="2"/>
    <x v="0"/>
    <s v="USD"/>
    <n v="1457445069"/>
    <n v="1452261069"/>
    <b v="0"/>
    <n v="1"/>
    <b v="0"/>
    <s v="film &amp; video/drama"/>
    <n v="0.33333333333333337"/>
    <n v="50"/>
    <x v="1"/>
    <x v="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1"/>
    <x v="2"/>
  </r>
  <r>
    <n v="239"/>
    <s v="Filthy - Short Film"/>
    <s v="Lovers Clint and Eli convey their conflicting perspectives of guilt and remorse while in the desolate Australian bush."/>
    <n v="1000"/>
    <n v="250"/>
    <x v="2"/>
    <x v="2"/>
    <s v="AUD"/>
    <n v="1446984000"/>
    <n v="1445308730"/>
    <b v="0"/>
    <n v="5"/>
    <b v="0"/>
    <s v="film &amp; video/drama"/>
    <n v="25"/>
    <n v="50"/>
    <x v="1"/>
    <x v="2"/>
  </r>
  <r>
    <n v="240"/>
    <s v="Hackers in Uganda: A Documentary"/>
    <s v="&quot;Hackers in Uganda&quot; is the story of a group of humanitarian computer hackers providing technological education and services in Uganda."/>
    <n v="15000"/>
    <n v="16145.12"/>
    <x v="1"/>
    <x v="0"/>
    <s v="USD"/>
    <n v="1367773211"/>
    <n v="1363885211"/>
    <b v="1"/>
    <n v="137"/>
    <b v="1"/>
    <s v="film &amp; video/documentary"/>
    <n v="107.63413333333334"/>
    <n v="117.84759124087591"/>
    <x v="1"/>
    <x v="5"/>
  </r>
  <r>
    <n v="241"/>
    <s v="&quot;LESLIE&quot;"/>
    <s v="&quot;LESLIE&quot; explores the unapologetic life of Leslie Cochran, the thong-clad homeless man turned cultural icon in the heart of Texas."/>
    <n v="36400"/>
    <n v="41000"/>
    <x v="1"/>
    <x v="0"/>
    <s v="USD"/>
    <n v="1419180304"/>
    <n v="1415292304"/>
    <b v="1"/>
    <n v="376"/>
    <b v="1"/>
    <s v="film &amp; video/documentary"/>
    <n v="112.63736263736264"/>
    <n v="109.04255319148936"/>
    <x v="1"/>
    <x v="5"/>
  </r>
  <r>
    <n v="242"/>
    <s v="Hardwater"/>
    <s v="An unprecedented feature-length documentary film about Maine's tribal, oft-misunderstood ice fishing sub-culture."/>
    <n v="13000"/>
    <n v="14750"/>
    <x v="1"/>
    <x v="0"/>
    <s v="USD"/>
    <n v="1324381790"/>
    <n v="1321357790"/>
    <b v="1"/>
    <n v="202"/>
    <b v="1"/>
    <s v="film &amp; video/documentary"/>
    <n v="113.46153846153845"/>
    <n v="73.019801980198025"/>
    <x v="1"/>
    <x v="5"/>
  </r>
  <r>
    <n v="243"/>
    <s v="Following Boruch"/>
    <s v="A Hasidic man reaches a turning point in his recovery from mental illness and addiction, and is determined to start a new life."/>
    <n v="25000"/>
    <n v="25648"/>
    <x v="1"/>
    <x v="0"/>
    <s v="USD"/>
    <n v="1393031304"/>
    <n v="1390439304"/>
    <b v="1"/>
    <n v="328"/>
    <b v="1"/>
    <s v="film &amp; video/documentary"/>
    <n v="102.592"/>
    <n v="78.195121951219505"/>
    <x v="1"/>
    <x v="5"/>
  </r>
  <r>
    <n v="244"/>
    <d v="2008-11-04T00:00:00"/>
    <s v="A transmedia-project to amass a library of footage shot the day Obama was elected, for (1) a feature documentary, (2) an interactive web history"/>
    <n v="3500"/>
    <n v="3981.5"/>
    <x v="1"/>
    <x v="0"/>
    <s v="USD"/>
    <n v="1268723160"/>
    <n v="1265269559"/>
    <b v="1"/>
    <n v="84"/>
    <b v="1"/>
    <s v="film &amp; video/documentary"/>
    <n v="113.75714285714287"/>
    <n v="47.398809523809526"/>
    <x v="1"/>
    <x v="5"/>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s v="film &amp; video/documentary"/>
    <n v="103.71999999999998"/>
    <n v="54.020833333333336"/>
    <x v="1"/>
    <x v="5"/>
  </r>
  <r>
    <n v="246"/>
    <s v="LEAVING ATLANTA THE FILM"/>
    <s v="From 1979 to 1981 twenty-nine Black children in Atlanta were murdered and the others terrified. This is our story..."/>
    <n v="5000"/>
    <n v="15273"/>
    <x v="1"/>
    <x v="0"/>
    <s v="USD"/>
    <n v="1292665405"/>
    <n v="1288341805"/>
    <b v="1"/>
    <n v="223"/>
    <b v="1"/>
    <s v="film &amp; video/documentary"/>
    <n v="305.46000000000004"/>
    <n v="68.488789237668158"/>
    <x v="1"/>
    <x v="5"/>
  </r>
  <r>
    <n v="247"/>
    <s v="Deja-Vu: Dissecting Memory on Camera"/>
    <s v="A young neuroscientist attempts to reconnect with his ailing father by obsessively studying old family footage._x000a_"/>
    <n v="5000"/>
    <n v="6705"/>
    <x v="1"/>
    <x v="0"/>
    <s v="USD"/>
    <n v="1287200340"/>
    <n v="1284042614"/>
    <b v="1"/>
    <n v="62"/>
    <b v="1"/>
    <s v="film &amp; video/documentary"/>
    <n v="134.1"/>
    <n v="108.14516129032258"/>
    <x v="1"/>
    <x v="5"/>
  </r>
  <r>
    <n v="248"/>
    <s v="Far Out Isn't Far Enough: The Tomi Ungerer Story"/>
    <s v="FAR OUT ISN'T FAR ENOUGH depicts one man's wild, lifelong adventure of testing societal boundaries through his use of subversive art."/>
    <n v="85000"/>
    <n v="86133"/>
    <x v="1"/>
    <x v="0"/>
    <s v="USD"/>
    <n v="1325961309"/>
    <n v="1322073309"/>
    <b v="1"/>
    <n v="146"/>
    <b v="1"/>
    <s v="film &amp; video/documentary"/>
    <n v="101.33294117647058"/>
    <n v="589.95205479452056"/>
    <x v="1"/>
    <x v="5"/>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s v="film &amp; video/documentary"/>
    <n v="112.92"/>
    <n v="48.051063829787232"/>
    <x v="1"/>
    <x v="5"/>
  </r>
  <r>
    <n v="250"/>
    <s v="BOONE- THE DOCUMENTARY"/>
    <s v="Three young farmers risk land and friendship to stand up to the USDA. An experiential film about living a life of self reliance."/>
    <n v="30000"/>
    <n v="31675"/>
    <x v="1"/>
    <x v="0"/>
    <s v="USD"/>
    <n v="1370525691"/>
    <n v="1367933691"/>
    <b v="1"/>
    <n v="437"/>
    <b v="1"/>
    <s v="film &amp; video/documentary"/>
    <n v="105.58333333333334"/>
    <n v="72.482837528604122"/>
    <x v="1"/>
    <x v="5"/>
  </r>
  <r>
    <n v="251"/>
    <s v="The Way Back to Yarasquin: A Coffee Pilgrimage"/>
    <s v="Remarkably devoted, Mayra is single-handedly sourcing small farm, single-origin coffee from her rural village in Honduras."/>
    <n v="3500"/>
    <n v="4395"/>
    <x v="1"/>
    <x v="0"/>
    <s v="USD"/>
    <n v="1337194800"/>
    <n v="1334429646"/>
    <b v="1"/>
    <n v="77"/>
    <b v="1"/>
    <s v="film &amp; video/documentary"/>
    <n v="125.57142857142858"/>
    <n v="57.077922077922075"/>
    <x v="1"/>
    <x v="5"/>
  </r>
  <r>
    <n v="252"/>
    <s v="Good Grief: Making CARTOON COLLEGE - a documentary about comics"/>
    <s v="The definitive story of indie comics and the foremost institution of higher learning for those who draw them."/>
    <n v="5000"/>
    <n v="9228"/>
    <x v="1"/>
    <x v="0"/>
    <s v="USD"/>
    <n v="1275364740"/>
    <n v="1269878058"/>
    <b v="1"/>
    <n v="108"/>
    <b v="1"/>
    <s v="film &amp; video/documentary"/>
    <n v="184.56"/>
    <n v="85.444444444444443"/>
    <x v="1"/>
    <x v="5"/>
  </r>
  <r>
    <n v="253"/>
    <s v="Leon Claxton's HARLEM IN HAVANA"/>
    <s v="A so-called â€œJig Showâ€ innovates music and theatre and gives birth to entertainment icons that would one day write American pop culture"/>
    <n v="1500"/>
    <n v="1511"/>
    <x v="1"/>
    <x v="0"/>
    <s v="USD"/>
    <n v="1329320235"/>
    <n v="1326728235"/>
    <b v="1"/>
    <n v="7"/>
    <b v="1"/>
    <s v="film &amp; video/documentary"/>
    <n v="100.73333333333335"/>
    <n v="215.85714285714286"/>
    <x v="1"/>
    <x v="5"/>
  </r>
  <r>
    <n v="254"/>
    <s v="&quot;I Clown You&quot; Documentary"/>
    <s v="&quot;I Clown You&quot; is a documentary about Israeli medical clowns and clowning as an art of challenging the norm."/>
    <n v="24000"/>
    <n v="28067.34"/>
    <x v="1"/>
    <x v="0"/>
    <s v="USD"/>
    <n v="1445047200"/>
    <n v="1442443910"/>
    <b v="1"/>
    <n v="314"/>
    <b v="1"/>
    <s v="film &amp; video/documentary"/>
    <n v="116.94725"/>
    <n v="89.38643312101911"/>
    <x v="1"/>
    <x v="5"/>
  </r>
  <r>
    <n v="255"/>
    <s v="xoxosms: a documentary about love in the 21st century"/>
    <s v="xoxosms is a documentary about first love, long distance and Skype."/>
    <n v="8000"/>
    <n v="8538.66"/>
    <x v="1"/>
    <x v="0"/>
    <s v="USD"/>
    <n v="1300275482"/>
    <n v="1297687082"/>
    <b v="1"/>
    <n v="188"/>
    <b v="1"/>
    <s v="film &amp; video/documentary"/>
    <n v="106.73325"/>
    <n v="45.418404255319146"/>
    <x v="1"/>
    <x v="5"/>
  </r>
  <r>
    <n v="256"/>
    <s v="POW WOW: Share the arts community of Hawaii"/>
    <s v="Help share the art and community of Pow Wow, a contemporary art movement in Hawaii, with the rest of the world. #powwowhawaii"/>
    <n v="13000"/>
    <n v="18083"/>
    <x v="1"/>
    <x v="0"/>
    <s v="USD"/>
    <n v="1363458467"/>
    <n v="1360866467"/>
    <b v="1"/>
    <n v="275"/>
    <b v="1"/>
    <s v="film &amp; video/documentary"/>
    <n v="139.1"/>
    <n v="65.756363636363631"/>
    <x v="1"/>
    <x v="5"/>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s v="film &amp; video/documentary"/>
    <n v="106.72648571428572"/>
    <n v="66.70405357142856"/>
    <x v="1"/>
    <x v="5"/>
  </r>
  <r>
    <n v="258"/>
    <s v="HOW TO START A REVOLUTION a new documentary film"/>
    <s v="This film reveals the story of the modern revolution, the power of people to change their world and the man behind it all, Gene Sharp."/>
    <n v="30000"/>
    <n v="57342"/>
    <x v="1"/>
    <x v="0"/>
    <s v="USD"/>
    <n v="1308359666"/>
    <n v="1305767666"/>
    <b v="1"/>
    <n v="688"/>
    <b v="1"/>
    <s v="film &amp; video/documentary"/>
    <n v="191.14"/>
    <n v="83.345930232558146"/>
    <x v="1"/>
    <x v="5"/>
  </r>
  <r>
    <n v="259"/>
    <s v="The Colossus Of Destiny - A Melvins Tale"/>
    <s v="A tale about a band who have journeyed through time, dodging hype and mediocrity, and still managed to survive even stronger than ever."/>
    <n v="75000"/>
    <n v="98953.42"/>
    <x v="1"/>
    <x v="0"/>
    <s v="USD"/>
    <n v="1428514969"/>
    <n v="1425922969"/>
    <b v="1"/>
    <n v="942"/>
    <b v="1"/>
    <s v="film &amp; video/documentary"/>
    <n v="131.93789333333334"/>
    <n v="105.04609341825902"/>
    <x v="1"/>
    <x v="5"/>
  </r>
  <r>
    <n v="260"/>
    <s v="Escaramuza: Riding from the Heart (a feature documentary)"/>
    <s v="In the traditional world of Mexican Rodeo, a team of first-generation California girls does it their way."/>
    <n v="10000"/>
    <n v="10640"/>
    <x v="1"/>
    <x v="0"/>
    <s v="USD"/>
    <n v="1279360740"/>
    <n v="1275415679"/>
    <b v="1"/>
    <n v="88"/>
    <b v="1"/>
    <s v="film &amp; video/documentary"/>
    <n v="106.4"/>
    <n v="120.90909090909091"/>
    <x v="1"/>
    <x v="5"/>
  </r>
  <r>
    <n v="261"/>
    <s v="Empires: The Film"/>
    <s v="Empires explores the impact of networks on histories and philosophies of political thought."/>
    <n v="20000"/>
    <n v="21480"/>
    <x v="1"/>
    <x v="0"/>
    <s v="USD"/>
    <n v="1339080900"/>
    <n v="1334783704"/>
    <b v="1"/>
    <n v="220"/>
    <b v="1"/>
    <s v="film &amp; video/documentary"/>
    <n v="107.4"/>
    <n v="97.63636363636364"/>
    <x v="1"/>
    <x v="5"/>
  </r>
  <r>
    <n v="262"/>
    <s v="The Last Cosmonaut"/>
    <s v="He can never die. He will live forever. He is the last cosmonaut, and this is his story."/>
    <n v="2500"/>
    <n v="6000"/>
    <x v="1"/>
    <x v="0"/>
    <s v="USD"/>
    <n v="1298699828"/>
    <n v="1294811828"/>
    <b v="1"/>
    <n v="145"/>
    <b v="1"/>
    <s v="film &amp; video/documentary"/>
    <n v="240"/>
    <n v="41.379310344827587"/>
    <x v="1"/>
    <x v="5"/>
  </r>
  <r>
    <n v="263"/>
    <s v="AMERICAN WINTER: A Documentary Film"/>
    <s v="We need $75,000 to finish this film on families struggling in the worst_x000a_economy in 80 years, while facing huge cuts to social services."/>
    <n v="25000"/>
    <n v="29520.27"/>
    <x v="1"/>
    <x v="0"/>
    <s v="USD"/>
    <n v="1348786494"/>
    <n v="1346194494"/>
    <b v="1"/>
    <n v="963"/>
    <b v="1"/>
    <s v="film &amp; video/documentary"/>
    <n v="118.08108"/>
    <n v="30.654485981308412"/>
    <x v="1"/>
    <x v="5"/>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s v="film &amp; video/documentary"/>
    <n v="118.19999999999999"/>
    <n v="64.945054945054949"/>
    <x v="1"/>
    <x v="5"/>
  </r>
  <r>
    <n v="265"/>
    <s v="The Garden Summer"/>
    <s v="A documentary: a summer garden and communities of local food exchange. The integration of old and new, beauty and function, growth and sustainability."/>
    <n v="5000"/>
    <n v="5555"/>
    <x v="1"/>
    <x v="0"/>
    <s v="USD"/>
    <n v="1273522560"/>
    <n v="1269928430"/>
    <b v="1"/>
    <n v="58"/>
    <b v="1"/>
    <s v="film &amp; video/documentary"/>
    <n v="111.1"/>
    <n v="95.775862068965523"/>
    <x v="1"/>
    <x v="5"/>
  </r>
  <r>
    <n v="266"/>
    <s v="The Eventful Life of Al Hawkes"/>
    <s v="The Eventful Life of Al Hawkes is a documentary film about New England country music, told through the story of a Maine record label and its founder."/>
    <n v="1000"/>
    <n v="1455"/>
    <x v="1"/>
    <x v="0"/>
    <s v="USD"/>
    <n v="1271994660"/>
    <n v="1264565507"/>
    <b v="1"/>
    <n v="36"/>
    <b v="1"/>
    <s v="film &amp; video/documentary"/>
    <n v="145.5"/>
    <n v="40.416666666666664"/>
    <x v="1"/>
    <x v="5"/>
  </r>
  <r>
    <n v="267"/>
    <s v="Uncharted Amazon"/>
    <s v="A visually stunning, feature length film chronicling life's challenges in the remote depths of the Amazon rainforest."/>
    <n v="9850"/>
    <n v="12965.44"/>
    <x v="1"/>
    <x v="1"/>
    <s v="GBP"/>
    <n v="1403693499"/>
    <n v="1401101499"/>
    <b v="1"/>
    <n v="165"/>
    <b v="1"/>
    <s v="film &amp; video/documentary"/>
    <n v="131.62883248730967"/>
    <n v="78.578424242424248"/>
    <x v="1"/>
    <x v="5"/>
  </r>
  <r>
    <n v="268"/>
    <s v="La Tierra de los Adioses"/>
    <s v="Help us finish a documentary about four teens coming-of-age in a small, rural Mexican town that has suffered 50% migration to the U.S."/>
    <n v="5000"/>
    <n v="5570"/>
    <x v="1"/>
    <x v="0"/>
    <s v="USD"/>
    <n v="1320640778"/>
    <n v="1316749178"/>
    <b v="1"/>
    <n v="111"/>
    <b v="1"/>
    <s v="film &amp; video/documentary"/>
    <n v="111.4"/>
    <n v="50.18018018018018"/>
    <x v="1"/>
    <x v="5"/>
  </r>
  <r>
    <n v="269"/>
    <s v="Islam and the Future of Tolerance: The Movie"/>
    <s v="This documentary tells the story of an unlikely conversation on a topic of grave importance, and how it changed two foes into friends."/>
    <n v="100000"/>
    <n v="147233.76999999999"/>
    <x v="1"/>
    <x v="2"/>
    <s v="AUD"/>
    <n v="1487738622"/>
    <n v="1485146622"/>
    <b v="1"/>
    <n v="1596"/>
    <b v="1"/>
    <s v="film &amp; video/documentary"/>
    <n v="147.23376999999999"/>
    <n v="92.251735588972423"/>
    <x v="1"/>
    <x v="5"/>
  </r>
  <r>
    <n v="270"/>
    <s v="rock on: inside the archive of an unlikely rock photographer"/>
    <s v="Journey behind the lens of the legendary Jini Dellaccio, one of the first women rock â€˜nâ€™ roll photographers."/>
    <n v="2300"/>
    <n v="3510"/>
    <x v="1"/>
    <x v="0"/>
    <s v="USD"/>
    <n v="1306296000"/>
    <n v="1301950070"/>
    <b v="1"/>
    <n v="61"/>
    <b v="1"/>
    <s v="film &amp; video/documentary"/>
    <n v="152.60869565217391"/>
    <n v="57.540983606557376"/>
    <x v="1"/>
    <x v="5"/>
  </r>
  <r>
    <n v="271"/>
    <s v="The Mathare Project"/>
    <s v="A documentary shot over 12 years about the hopes and dreams of five orphans struggling to reach adulthood in Kenya's Mathare slum."/>
    <n v="30000"/>
    <n v="31404"/>
    <x v="1"/>
    <x v="0"/>
    <s v="USD"/>
    <n v="1388649600"/>
    <n v="1386123861"/>
    <b v="1"/>
    <n v="287"/>
    <b v="1"/>
    <s v="film &amp; video/documentary"/>
    <n v="104.67999999999999"/>
    <n v="109.42160278745645"/>
    <x v="1"/>
    <x v="5"/>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s v="film &amp; video/documentary"/>
    <n v="177.43366666666668"/>
    <n v="81.892461538461546"/>
    <x v="1"/>
    <x v="5"/>
  </r>
  <r>
    <n v="273"/>
    <s v="The Man Who Ate New Orleans (and rebuilt it too!)"/>
    <s v="Man vs. Food meets Extreme Home Makeover! A celebration of the food, music, and rebuilding of New Orleans, and a history-making quest."/>
    <n v="5000"/>
    <n v="5388.79"/>
    <x v="1"/>
    <x v="0"/>
    <s v="USD"/>
    <n v="1309694266"/>
    <n v="1307102266"/>
    <b v="1"/>
    <n v="118"/>
    <b v="1"/>
    <s v="film &amp; video/documentary"/>
    <n v="107.7758"/>
    <n v="45.667711864406776"/>
    <x v="1"/>
    <x v="5"/>
  </r>
  <r>
    <n v="274"/>
    <s v="In Search of Nabad (Documentary Film)"/>
    <s v="An intimate documentary sharing the powerful voices of Seattle's Somali refugees and their search for peace in their new home."/>
    <n v="4000"/>
    <n v="6240"/>
    <x v="1"/>
    <x v="0"/>
    <s v="USD"/>
    <n v="1333609140"/>
    <n v="1330638829"/>
    <b v="1"/>
    <n v="113"/>
    <b v="1"/>
    <s v="film &amp; video/documentary"/>
    <n v="156"/>
    <n v="55.221238938053098"/>
    <x v="1"/>
    <x v="5"/>
  </r>
  <r>
    <n v="275"/>
    <s v="Finding the Funk"/>
    <s v="A journey through the origins and influence of funk music from James Brown to D'Angelo we are FINDING THE FUNK!"/>
    <n v="20000"/>
    <n v="21679"/>
    <x v="1"/>
    <x v="0"/>
    <s v="USD"/>
    <n v="1352511966"/>
    <n v="1349916366"/>
    <b v="1"/>
    <n v="332"/>
    <b v="1"/>
    <s v="film &amp; video/documentary"/>
    <n v="108.395"/>
    <n v="65.298192771084331"/>
    <x v="1"/>
    <x v="5"/>
  </r>
  <r>
    <n v="276"/>
    <s v="Abalimi"/>
    <s v="A film about Xhosa women in townships of South Africa micro-farming to fight extreme poverty, gain health, and create food security."/>
    <n v="4000"/>
    <n v="5904"/>
    <x v="1"/>
    <x v="0"/>
    <s v="USD"/>
    <n v="1335574674"/>
    <n v="1330394274"/>
    <b v="1"/>
    <n v="62"/>
    <b v="1"/>
    <s v="film &amp; video/documentary"/>
    <n v="147.6"/>
    <n v="95.225806451612897"/>
    <x v="1"/>
    <x v="5"/>
  </r>
  <r>
    <n v="277"/>
    <s v="Pressing On: The Letterpress Film"/>
    <s v="A documentary about the survival of letterpress and the remarkable printers who preserve the history and knowledge of the craft."/>
    <n v="65000"/>
    <n v="71748"/>
    <x v="1"/>
    <x v="0"/>
    <s v="USD"/>
    <n v="1432416219"/>
    <n v="1429824219"/>
    <b v="1"/>
    <n v="951"/>
    <b v="1"/>
    <s v="film &amp; video/documentary"/>
    <n v="110.38153846153847"/>
    <n v="75.444794952681391"/>
    <x v="1"/>
    <x v="5"/>
  </r>
  <r>
    <n v="278"/>
    <s v="The Babushkas of Chernobyl"/>
    <s v="An unlikely story of spirit, defiance and beauty from the most contaminated place on Earth"/>
    <n v="27000"/>
    <n v="40594"/>
    <x v="1"/>
    <x v="0"/>
    <s v="USD"/>
    <n v="1350003539"/>
    <n v="1347411539"/>
    <b v="1"/>
    <n v="415"/>
    <b v="1"/>
    <s v="film &amp; video/documentary"/>
    <n v="150.34814814814814"/>
    <n v="97.816867469879512"/>
    <x v="1"/>
    <x v="5"/>
  </r>
  <r>
    <n v="279"/>
    <s v="Instructions on Parting"/>
    <s v="This documentary film is an intimate portrait of love and loss that observes family and nature undergoing the cycle of birth to death."/>
    <n v="17000"/>
    <n v="26744.11"/>
    <x v="1"/>
    <x v="0"/>
    <s v="USD"/>
    <n v="1488160860"/>
    <n v="1485237096"/>
    <b v="1"/>
    <n v="305"/>
    <b v="1"/>
    <s v="film &amp; video/documentary"/>
    <n v="157.31829411764707"/>
    <n v="87.685606557377056"/>
    <x v="1"/>
    <x v="5"/>
  </r>
  <r>
    <n v="280"/>
    <s v="Korengal Theatrical Release"/>
    <s v="My latest film Korengal, takes us back to the same valley with the same troops as in my Academy AwardÂ® nominated film Restrepo."/>
    <n v="75000"/>
    <n v="117108"/>
    <x v="1"/>
    <x v="0"/>
    <s v="USD"/>
    <n v="1401459035"/>
    <n v="1397571035"/>
    <b v="1"/>
    <n v="2139"/>
    <b v="1"/>
    <s v="film &amp; video/documentary"/>
    <n v="156.14400000000001"/>
    <n v="54.748948106591868"/>
    <x v="1"/>
    <x v="5"/>
  </r>
  <r>
    <n v="281"/>
    <s v="Do It Again: One Man's Quest to Reunite the Kinks"/>
    <s v="Last May, I created my mission: To reunite the brilliant but (in my opinion) under-appreciated band, the Kinks. I decided to make..."/>
    <n v="5500"/>
    <n v="6632.32"/>
    <x v="1"/>
    <x v="0"/>
    <s v="USD"/>
    <n v="1249932360"/>
    <n v="1242532513"/>
    <b v="1"/>
    <n v="79"/>
    <b v="1"/>
    <s v="film &amp; video/documentary"/>
    <n v="120.58763636363636"/>
    <n v="83.953417721518989"/>
    <x v="1"/>
    <x v="5"/>
  </r>
  <r>
    <n v="282"/>
    <s v="Greenlight the PATROL BASE JAKER Movie"/>
    <s v="See US Marines make counter-insurgency work in Helmand Province--the Taliban's stronghold in Afghanistan."/>
    <n v="45000"/>
    <n v="45535"/>
    <x v="1"/>
    <x v="0"/>
    <s v="USD"/>
    <n v="1266876000"/>
    <n v="1263679492"/>
    <b v="1"/>
    <n v="179"/>
    <b v="1"/>
    <s v="film &amp; video/documentary"/>
    <n v="101.18888888888888"/>
    <n v="254.38547486033519"/>
    <x v="1"/>
    <x v="5"/>
  </r>
  <r>
    <n v="283"/>
    <s v="SOLE SURVIVOR"/>
    <s v="What is the impact of survivorship on the human condition?"/>
    <n v="18000"/>
    <n v="20569.05"/>
    <x v="1"/>
    <x v="0"/>
    <s v="USD"/>
    <n v="1306904340"/>
    <n v="1305219744"/>
    <b v="1"/>
    <n v="202"/>
    <b v="1"/>
    <s v="film &amp; video/documentary"/>
    <n v="114.27249999999999"/>
    <n v="101.8269801980198"/>
    <x v="1"/>
    <x v="5"/>
  </r>
  <r>
    <n v="284"/>
    <s v="Wisconsin Rising"/>
    <s v="A film documenting WI Gov.Scott Walker's attack on working families and how it is reanimating the American labor movement."/>
    <n v="40000"/>
    <n v="41850.46"/>
    <x v="1"/>
    <x v="0"/>
    <s v="USD"/>
    <n v="1327167780"/>
    <n v="1325007780"/>
    <b v="1"/>
    <n v="760"/>
    <b v="1"/>
    <s v="film &amp; video/documentary"/>
    <n v="104.62615"/>
    <n v="55.066394736842106"/>
    <x v="1"/>
    <x v="5"/>
  </r>
  <r>
    <n v="285"/>
    <s v="The Phantom Tollbooth: Beyond Expectations - Final Push"/>
    <s v="A documentary about the classic children's book, its creators, and the lasting impact over half a century and beyond."/>
    <n v="14000"/>
    <n v="32035.51"/>
    <x v="1"/>
    <x v="0"/>
    <s v="USD"/>
    <n v="1379614128"/>
    <n v="1377022128"/>
    <b v="1"/>
    <n v="563"/>
    <b v="1"/>
    <s v="film &amp; video/documentary"/>
    <n v="228.82507142857142"/>
    <n v="56.901438721136763"/>
    <x v="1"/>
    <x v="5"/>
  </r>
  <r>
    <n v="286"/>
    <s v="George Tice: Seeing Beyond the Moment"/>
    <s v="A documentary film on the life of legendary photographer George Tice by Peter Bosco, Bruce Wodder and Douglas Underdahl."/>
    <n v="15000"/>
    <n v="16373"/>
    <x v="1"/>
    <x v="0"/>
    <s v="USD"/>
    <n v="1364236524"/>
    <n v="1360352124"/>
    <b v="1"/>
    <n v="135"/>
    <b v="1"/>
    <s v="film &amp; video/documentary"/>
    <n v="109.15333333333332"/>
    <n v="121.28148148148148"/>
    <x v="1"/>
    <x v="5"/>
  </r>
  <r>
    <n v="287"/>
    <s v="In Country: A Documentary Film (POSTPRODUCTION)"/>
    <s v="War is hell. Why would anyone want to spend their weekends there?"/>
    <n v="15000"/>
    <n v="26445"/>
    <x v="1"/>
    <x v="0"/>
    <s v="USD"/>
    <n v="1351828800"/>
    <n v="1349160018"/>
    <b v="1"/>
    <n v="290"/>
    <b v="1"/>
    <s v="film &amp; video/documentary"/>
    <n v="176.29999999999998"/>
    <n v="91.189655172413794"/>
    <x v="1"/>
    <x v="5"/>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s v="film &amp; video/documentary"/>
    <n v="103.21061999999999"/>
    <n v="115.44812080536913"/>
    <x v="1"/>
    <x v="5"/>
  </r>
  <r>
    <n v="289"/>
    <s v="Audience Unlock: &quot;The UK Gold&quot;"/>
    <s v="A campaign to unlock an award winning film that exposes for the first time the modern British Empire ... and it's terrible cost."/>
    <n v="15000"/>
    <n v="15723"/>
    <x v="1"/>
    <x v="1"/>
    <s v="GBP"/>
    <n v="1383389834"/>
    <n v="1380797834"/>
    <b v="1"/>
    <n v="232"/>
    <b v="1"/>
    <s v="film &amp; video/documentary"/>
    <n v="104.82000000000001"/>
    <n v="67.771551724137936"/>
    <x v="1"/>
    <x v="5"/>
  </r>
  <r>
    <n v="290"/>
    <s v="INTOTHEWOODS.TV â€“ Music Media from the Pacific Northwest"/>
    <s v="Help INTOTHEWOODS.TV purchase audio and video gear, lighting and BACK UP HARD DRIVES"/>
    <n v="4500"/>
    <n v="4800.8"/>
    <x v="1"/>
    <x v="0"/>
    <s v="USD"/>
    <n v="1296633540"/>
    <n v="1292316697"/>
    <b v="1"/>
    <n v="168"/>
    <b v="1"/>
    <s v="film &amp; video/documentary"/>
    <n v="106.68444444444445"/>
    <n v="28.576190476190476"/>
    <x v="1"/>
    <x v="5"/>
  </r>
  <r>
    <n v="291"/>
    <s v="Zoe Goes Running - The Film: Running The Tour De France"/>
    <s v="ZoÃ« Romano will be the first person to RUN the route of the Tour de France. I will join her to document that adventure."/>
    <n v="5000"/>
    <n v="6001"/>
    <x v="1"/>
    <x v="0"/>
    <s v="USD"/>
    <n v="1367366460"/>
    <n v="1365791246"/>
    <b v="1"/>
    <n v="128"/>
    <b v="1"/>
    <s v="film &amp; video/documentary"/>
    <n v="120.02"/>
    <n v="46.8828125"/>
    <x v="1"/>
    <x v="5"/>
  </r>
  <r>
    <n v="292"/>
    <s v="The Undocumented"/>
    <s v="THE UNDOCUMENTED is a 90 cinema verite documentary that exposes a little known consequence of current U. S. immigration policy."/>
    <n v="75000"/>
    <n v="76130.2"/>
    <x v="1"/>
    <x v="0"/>
    <s v="USD"/>
    <n v="1319860740"/>
    <n v="1317064599"/>
    <b v="1"/>
    <n v="493"/>
    <b v="1"/>
    <s v="film &amp; video/documentary"/>
    <n v="101.50693333333334"/>
    <n v="154.42231237322514"/>
    <x v="1"/>
    <x v="5"/>
  </r>
  <r>
    <n v="293"/>
    <s v="NELL SHIPMAN:GIRL FROM GOD'S COUNTRY FILM"/>
    <s v="The untold story of the first action-adventure heroine who left Hollywood with 70 abused animal actors to make  her films in Idaho"/>
    <n v="26000"/>
    <n v="26360"/>
    <x v="1"/>
    <x v="0"/>
    <s v="USD"/>
    <n v="1398009714"/>
    <n v="1395417714"/>
    <b v="1"/>
    <n v="131"/>
    <b v="1"/>
    <s v="film &amp; video/documentary"/>
    <n v="101.38461538461539"/>
    <n v="201.22137404580153"/>
    <x v="1"/>
    <x v="5"/>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s v="film &amp; video/documentary"/>
    <n v="100"/>
    <n v="100"/>
    <x v="1"/>
    <x v="5"/>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s v="film &amp; video/documentary"/>
    <n v="133.10911999999999"/>
    <n v="100.08204511278196"/>
    <x v="1"/>
    <x v="5"/>
  </r>
  <r>
    <n v="296"/>
    <s v="Bel Borba Is Here!"/>
    <s v="Bel Borba is Here is a feature film about the most inspiring Brazilian artist you've never heard of... until now."/>
    <n v="25000"/>
    <n v="29681.55"/>
    <x v="1"/>
    <x v="0"/>
    <s v="USD"/>
    <n v="1347017083"/>
    <n v="1344857083"/>
    <b v="1"/>
    <n v="129"/>
    <b v="1"/>
    <s v="film &amp; video/documentary"/>
    <n v="118.72620000000001"/>
    <n v="230.08953488372092"/>
    <x v="1"/>
    <x v="5"/>
  </r>
  <r>
    <n v="297"/>
    <s v="Who Owns Yoga?"/>
    <s v="Who Owns Yoga? is a feature length documentary film that explores the changing nature of yoga in the modern world."/>
    <n v="20000"/>
    <n v="20128"/>
    <x v="1"/>
    <x v="0"/>
    <s v="USD"/>
    <n v="1430452740"/>
    <n v="1427390901"/>
    <b v="1"/>
    <n v="142"/>
    <b v="1"/>
    <s v="film &amp; video/documentary"/>
    <n v="100.64"/>
    <n v="141.74647887323943"/>
    <x v="1"/>
    <x v="5"/>
  </r>
  <r>
    <n v="298"/>
    <s v="DisHonesty - A Documentary Feature Film"/>
    <s v="The truth is, we all lie - and by &quot;we,&quot; we mean everyone!"/>
    <n v="126000"/>
    <n v="137254.84"/>
    <x v="1"/>
    <x v="0"/>
    <s v="USD"/>
    <n v="1399669200"/>
    <n v="1394536048"/>
    <b v="1"/>
    <n v="2436"/>
    <b v="1"/>
    <s v="film &amp; video/documentary"/>
    <n v="108.93241269841269"/>
    <n v="56.344351395730705"/>
    <x v="1"/>
    <x v="5"/>
  </r>
  <r>
    <n v="299"/>
    <s v="ReMade: The Rebirth of the Maker Movement"/>
    <s v="We are currently filming a documentary called ReMade that explores the state and direction of the DIY and Hackerspace movement in America."/>
    <n v="10000"/>
    <n v="17895.25"/>
    <x v="1"/>
    <x v="0"/>
    <s v="USD"/>
    <n v="1289975060"/>
    <n v="1287379460"/>
    <b v="1"/>
    <n v="244"/>
    <b v="1"/>
    <s v="film &amp; video/documentary"/>
    <n v="178.95250000000001"/>
    <n v="73.341188524590166"/>
    <x v="1"/>
    <x v="5"/>
  </r>
  <r>
    <n v="300"/>
    <s v="The Bus "/>
    <s v="THE BUS is a feature-length documentary film celebrating one of the most iconic and beloved vehicles ever produced, the Volkswagen Bus."/>
    <n v="25000"/>
    <n v="25430.66"/>
    <x v="1"/>
    <x v="0"/>
    <s v="USD"/>
    <n v="1303686138"/>
    <n v="1301007738"/>
    <b v="1"/>
    <n v="298"/>
    <b v="1"/>
    <s v="film &amp; video/documentary"/>
    <n v="101.72264"/>
    <n v="85.337785234899329"/>
    <x v="1"/>
    <x v="5"/>
  </r>
  <r>
    <n v="301"/>
    <s v="WORLD FAIR"/>
    <s v="A film about personal memory, amateur cinematography, and visions of the future at the 1939 New York World's Fair."/>
    <n v="13000"/>
    <n v="15435.55"/>
    <x v="1"/>
    <x v="0"/>
    <s v="USD"/>
    <n v="1363711335"/>
    <n v="1360258935"/>
    <b v="1"/>
    <n v="251"/>
    <b v="1"/>
    <s v="film &amp; video/documentary"/>
    <n v="118.73499999999999"/>
    <n v="61.496215139442228"/>
    <x v="1"/>
    <x v="5"/>
  </r>
  <r>
    <n v="302"/>
    <s v="(UN)CUT"/>
    <s v="(UN)CUT explores circumcisionâ€™s medical, sexual &amp; religious complexities against the backdrop of San Franciscoâ€™s latest ban controversy"/>
    <n v="10000"/>
    <n v="10046"/>
    <x v="1"/>
    <x v="0"/>
    <s v="USD"/>
    <n v="1330115638"/>
    <n v="1327523638"/>
    <b v="1"/>
    <n v="108"/>
    <b v="1"/>
    <s v="film &amp; video/documentary"/>
    <n v="100.46"/>
    <n v="93.018518518518519"/>
    <x v="1"/>
    <x v="5"/>
  </r>
  <r>
    <n v="303"/>
    <s v="The Forest for the Trees"/>
    <s v="The story of Jadab Payeng, an Indian man who single handedly planted nearly 1400 acres of forest to save his island, Majuli."/>
    <n v="3000"/>
    <n v="4124"/>
    <x v="1"/>
    <x v="0"/>
    <s v="USD"/>
    <n v="1338601346"/>
    <n v="1336009346"/>
    <b v="1"/>
    <n v="82"/>
    <b v="1"/>
    <s v="film &amp; video/documentary"/>
    <n v="137.46666666666667"/>
    <n v="50.292682926829265"/>
    <x v="1"/>
    <x v="5"/>
  </r>
  <r>
    <n v="304"/>
    <s v="Beyond Iconic: Distribution for film on Dennis Stock"/>
    <s v="A portrait of a life fully realized and a look at what it takes to make great photography."/>
    <n v="3400"/>
    <n v="7876"/>
    <x v="1"/>
    <x v="0"/>
    <s v="USD"/>
    <n v="1346464800"/>
    <n v="1343096197"/>
    <b v="1"/>
    <n v="74"/>
    <b v="1"/>
    <s v="film &amp; video/documentary"/>
    <n v="231.64705882352939"/>
    <n v="106.43243243243244"/>
    <x v="1"/>
    <x v="5"/>
  </r>
  <r>
    <n v="305"/>
    <s v="My Friend Mott-ly"/>
    <s v="A documentary that I am making about the difficult, but inspiring, life of a late friend of mine."/>
    <n v="7500"/>
    <n v="9775"/>
    <x v="1"/>
    <x v="0"/>
    <s v="USD"/>
    <n v="1331392049"/>
    <n v="1328800049"/>
    <b v="1"/>
    <n v="189"/>
    <b v="1"/>
    <s v="film &amp; video/documentary"/>
    <n v="130.33333333333331"/>
    <n v="51.719576719576722"/>
    <x v="1"/>
    <x v="5"/>
  </r>
  <r>
    <n v="306"/>
    <s v="Escape/Artist: The Jason Escape Documentary"/>
    <s v="A feature-length documentary on the life of Boston escape artist Jason Escape."/>
    <n v="1000"/>
    <n v="2929"/>
    <x v="1"/>
    <x v="0"/>
    <s v="USD"/>
    <n v="1363806333"/>
    <n v="1362081933"/>
    <b v="1"/>
    <n v="80"/>
    <b v="1"/>
    <s v="film &amp; video/documentary"/>
    <n v="292.89999999999998"/>
    <n v="36.612499999999997"/>
    <x v="1"/>
    <x v="5"/>
  </r>
  <r>
    <n v="307"/>
    <s v="Grammar Revolution"/>
    <s v="Why is grammar important?"/>
    <n v="22000"/>
    <n v="24490"/>
    <x v="1"/>
    <x v="0"/>
    <s v="USD"/>
    <n v="1360276801"/>
    <n v="1357684801"/>
    <b v="1"/>
    <n v="576"/>
    <b v="1"/>
    <s v="film &amp; video/documentary"/>
    <n v="111.31818181818183"/>
    <n v="42.517361111111114"/>
    <x v="1"/>
    <x v="5"/>
  </r>
  <r>
    <n v="308"/>
    <s v="Before Us - a Feature Length Documentary about Adoption"/>
    <s v="A documentary about discovering my two older sisters who were born on a CA commune in the 60's and placed for adoption."/>
    <n v="12000"/>
    <n v="12668"/>
    <x v="1"/>
    <x v="0"/>
    <s v="USD"/>
    <n v="1299775210"/>
    <n v="1295887210"/>
    <b v="1"/>
    <n v="202"/>
    <b v="1"/>
    <s v="film &amp; video/documentary"/>
    <n v="105.56666666666668"/>
    <n v="62.712871287128714"/>
    <x v="1"/>
    <x v="5"/>
  </r>
  <r>
    <n v="309"/>
    <s v="SOLE SURVIVOR FILM - Finishing Funds"/>
    <s v="A first glimpse into the lives of sole survivors of commercial plane crashes as they struggle to understand their perplexing fate."/>
    <n v="18000"/>
    <n v="21410"/>
    <x v="1"/>
    <x v="0"/>
    <s v="USD"/>
    <n v="1346695334"/>
    <n v="1344880934"/>
    <b v="1"/>
    <n v="238"/>
    <b v="1"/>
    <s v="film &amp; video/documentary"/>
    <n v="118.94444444444446"/>
    <n v="89.957983193277315"/>
    <x v="1"/>
    <x v="5"/>
  </r>
  <r>
    <n v="310"/>
    <s v="Feels Like Coming Home Tour"/>
    <s v="30 day tour to release a compilation CD with 16 original songs about hometowns.  Webisodes and documentary to follow."/>
    <n v="1000"/>
    <n v="1041.29"/>
    <x v="1"/>
    <x v="0"/>
    <s v="USD"/>
    <n v="1319076000"/>
    <n v="1317788623"/>
    <b v="1"/>
    <n v="36"/>
    <b v="1"/>
    <s v="film &amp; video/documentary"/>
    <n v="104.129"/>
    <n v="28.924722222222222"/>
    <x v="1"/>
    <x v="5"/>
  </r>
  <r>
    <n v="311"/>
    <s v="The Sticking Place Interactive Documentary"/>
    <s v="An imaginative interactive documentary about Leah Callahan, a freestyle wrestler and Olympic hopeful."/>
    <n v="20000"/>
    <n v="20820.330000000002"/>
    <x v="1"/>
    <x v="0"/>
    <s v="USD"/>
    <n v="1325404740"/>
    <n v="1321852592"/>
    <b v="1"/>
    <n v="150"/>
    <b v="1"/>
    <s v="film &amp; video/documentary"/>
    <n v="104.10165000000001"/>
    <n v="138.8022"/>
    <x v="1"/>
    <x v="5"/>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s v="film &amp; video/documentary"/>
    <n v="111.87499999999999"/>
    <n v="61.301369863013697"/>
    <x v="1"/>
    <x v="5"/>
  </r>
  <r>
    <n v="313"/>
    <s v="DEVIL MAY CARE"/>
    <s v="Most people have heard Bob Dorough's music over the past 50 years without knowing it. Until now. A story for every artist who refuses to give up."/>
    <n v="17000"/>
    <n v="17805"/>
    <x v="1"/>
    <x v="0"/>
    <s v="USD"/>
    <n v="1281542340"/>
    <n v="1277702894"/>
    <b v="1"/>
    <n v="222"/>
    <b v="1"/>
    <s v="film &amp; video/documentary"/>
    <n v="104.73529411764706"/>
    <n v="80.202702702702709"/>
    <x v="1"/>
    <x v="5"/>
  </r>
  <r>
    <n v="314"/>
    <s v="Making Mail: A Documentary"/>
    <s v="A documentary about artists who embrace the antiquated postal service and use it to send beautiful pieces of mail art across the globe."/>
    <n v="1000"/>
    <n v="3851.5"/>
    <x v="1"/>
    <x v="0"/>
    <s v="USD"/>
    <n v="1362167988"/>
    <n v="1359575988"/>
    <b v="1"/>
    <n v="120"/>
    <b v="1"/>
    <s v="film &amp; video/documentary"/>
    <n v="385.15000000000003"/>
    <n v="32.095833333333331"/>
    <x v="1"/>
    <x v="5"/>
  </r>
  <r>
    <n v="315"/>
    <s v="Arias With A Twist: The Docufantasy"/>
    <s v="A documentary that explores  the magical collaboration between performance artist Joey Arias and puppeteer Basil Twist."/>
    <n v="25000"/>
    <n v="25312"/>
    <x v="1"/>
    <x v="0"/>
    <s v="USD"/>
    <n v="1345660334"/>
    <n v="1343068334"/>
    <b v="1"/>
    <n v="126"/>
    <b v="1"/>
    <s v="film &amp; video/documentary"/>
    <n v="101.248"/>
    <n v="200.88888888888889"/>
    <x v="1"/>
    <x v="5"/>
  </r>
  <r>
    <n v="316"/>
    <s v="THE SECRET TRIAL 5 - GRASSROOTS CROSS-CANADA TOUR"/>
    <s v="Award winning documentary The Secret Trial 5 needs your help for a Cross-Canada Tour!"/>
    <n v="15000"/>
    <n v="17066"/>
    <x v="1"/>
    <x v="5"/>
    <s v="CAD"/>
    <n v="1418273940"/>
    <n v="1415398197"/>
    <b v="1"/>
    <n v="158"/>
    <b v="1"/>
    <s v="film &amp; video/documentary"/>
    <n v="113.77333333333333"/>
    <n v="108.01265822784811"/>
    <x v="1"/>
    <x v="5"/>
  </r>
  <r>
    <n v="317"/>
    <s v="Good Men, Bad Men, and a Few Rowdy Ladies"/>
    <s v="The story of a cowboy town with a prison problem, and the colorful characters who call it home."/>
    <n v="30000"/>
    <n v="30241"/>
    <x v="1"/>
    <x v="0"/>
    <s v="USD"/>
    <n v="1386778483"/>
    <n v="1384186483"/>
    <b v="1"/>
    <n v="316"/>
    <b v="1"/>
    <s v="film &amp; video/documentary"/>
    <n v="100.80333333333333"/>
    <n v="95.699367088607602"/>
    <x v="1"/>
    <x v="5"/>
  </r>
  <r>
    <n v="318"/>
    <s v="Friend Request: Accepted"/>
    <s v="Photographer, Ty Morin, pays a visit to every single one of his Facebook friends to take their portrait...all 788 of them."/>
    <n v="5000"/>
    <n v="14166"/>
    <x v="1"/>
    <x v="0"/>
    <s v="USD"/>
    <n v="1364342151"/>
    <n v="1361753751"/>
    <b v="1"/>
    <n v="284"/>
    <b v="1"/>
    <s v="film &amp; video/documentary"/>
    <n v="283.32"/>
    <n v="49.880281690140848"/>
    <x v="1"/>
    <x v="5"/>
  </r>
  <r>
    <n v="319"/>
    <s v="EDIBLE CITY - a movie in the making"/>
    <s v="A journey through the Bay Area food movement following farmers, cooks, activists, and educators who are fighting for food justice in their communities"/>
    <n v="5000"/>
    <n v="5634"/>
    <x v="1"/>
    <x v="0"/>
    <s v="USD"/>
    <n v="1265097540"/>
    <n v="1257538029"/>
    <b v="1"/>
    <n v="51"/>
    <b v="1"/>
    <s v="film &amp; video/documentary"/>
    <n v="112.68"/>
    <n v="110.47058823529412"/>
    <x v="1"/>
    <x v="5"/>
  </r>
  <r>
    <n v="320"/>
    <s v="FOREVER PURE: A team spiralling out of control. DOCUMENTARY"/>
    <s v="Two Muslim football players transfer to the Jewish oriented Beitar Jerusalem F.C. leading to the most racist campaign in Israeli sport"/>
    <n v="20000"/>
    <n v="21316"/>
    <x v="1"/>
    <x v="1"/>
    <s v="GBP"/>
    <n v="1450825200"/>
    <n v="1448284433"/>
    <b v="1"/>
    <n v="158"/>
    <b v="1"/>
    <s v="film &amp; video/documentary"/>
    <n v="106.58000000000001"/>
    <n v="134.91139240506328"/>
    <x v="1"/>
    <x v="5"/>
  </r>
  <r>
    <n v="321"/>
    <s v="An Impossible Project"/>
    <s v="The more digital the world, the more analog our dreams._x000a_A feature documentary shot on 35mm film."/>
    <n v="35000"/>
    <n v="35932"/>
    <x v="1"/>
    <x v="12"/>
    <s v="EUR"/>
    <n v="1478605386"/>
    <n v="1475577786"/>
    <b v="1"/>
    <n v="337"/>
    <b v="1"/>
    <s v="film &amp; video/documentary"/>
    <n v="102.66285714285715"/>
    <n v="106.62314540059347"/>
    <x v="1"/>
    <x v="5"/>
  </r>
  <r>
    <n v="322"/>
    <s v="Last of the Big Tuskers"/>
    <s v="A documentary film about the largest elephants on earth and what is being done to ensure their survival."/>
    <n v="25000"/>
    <n v="26978"/>
    <x v="1"/>
    <x v="0"/>
    <s v="USD"/>
    <n v="1463146848"/>
    <n v="1460554848"/>
    <b v="1"/>
    <n v="186"/>
    <b v="1"/>
    <s v="film &amp; video/documentary"/>
    <n v="107.91200000000001"/>
    <n v="145.04301075268816"/>
    <x v="1"/>
    <x v="5"/>
  </r>
  <r>
    <n v="323"/>
    <s v="White Ravens: A feature-length documentary film"/>
    <s v="A documentary focusing on the Haida Nation's resurgence in the wake of colonization and Canada's Indian Residential Schools."/>
    <n v="5400"/>
    <n v="6646"/>
    <x v="1"/>
    <x v="0"/>
    <s v="USD"/>
    <n v="1482307140"/>
    <n v="1479886966"/>
    <b v="1"/>
    <n v="58"/>
    <b v="1"/>
    <s v="film &amp; video/documentary"/>
    <n v="123.07407407407408"/>
    <n v="114.58620689655173"/>
    <x v="1"/>
    <x v="5"/>
  </r>
  <r>
    <n v="324"/>
    <s v="KEEP MOVING FORWARD - Documentary Film"/>
    <s v="A documentary about a Vietnam veteran who finds peace from his PTSD through Disney, rather than medication."/>
    <n v="8500"/>
    <n v="8636"/>
    <x v="1"/>
    <x v="0"/>
    <s v="USD"/>
    <n v="1438441308"/>
    <n v="1435590108"/>
    <b v="1"/>
    <n v="82"/>
    <b v="1"/>
    <s v="film &amp; video/documentary"/>
    <n v="101.6"/>
    <n v="105.3170731707317"/>
    <x v="1"/>
    <x v="5"/>
  </r>
  <r>
    <n v="325"/>
    <s v="NETIZENS - a documentary about women and online harassment"/>
    <s v="NETIZENS follows targets of online harassment as they confront digital abuse and strive for equality and justice online."/>
    <n v="50000"/>
    <n v="52198"/>
    <x v="1"/>
    <x v="0"/>
    <s v="USD"/>
    <n v="1482208233"/>
    <n v="1479184233"/>
    <b v="1"/>
    <n v="736"/>
    <b v="1"/>
    <s v="film &amp; video/documentary"/>
    <n v="104.396"/>
    <n v="70.921195652173907"/>
    <x v="1"/>
    <x v="5"/>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s v="film &amp; video/documentary"/>
    <n v="112.92973333333333"/>
    <n v="147.17167680278018"/>
    <x v="1"/>
    <x v="5"/>
  </r>
  <r>
    <n v="327"/>
    <s v="Finding Beauty In the Rubble"/>
    <s v="A short film documenting the inspirational life of Mrs. Fukuoka, a tsunami survivor helping to bring hope back to her community."/>
    <n v="4000"/>
    <n v="5456"/>
    <x v="1"/>
    <x v="0"/>
    <s v="USD"/>
    <n v="1427011200"/>
    <n v="1424669929"/>
    <b v="1"/>
    <n v="34"/>
    <b v="1"/>
    <s v="film &amp; video/documentary"/>
    <n v="136.4"/>
    <n v="160.47058823529412"/>
    <x v="1"/>
    <x v="5"/>
  </r>
  <r>
    <n v="328"/>
    <s v="Edgar Allan Poe: Buried Alive"/>
    <s v="A documentary that tells the real story of the misunderstood author, and explores the iconic status he still commands today."/>
    <n v="75000"/>
    <n v="77710.8"/>
    <x v="1"/>
    <x v="0"/>
    <s v="USD"/>
    <n v="1446350400"/>
    <n v="1443739388"/>
    <b v="1"/>
    <n v="498"/>
    <b v="1"/>
    <s v="film &amp; video/documentary"/>
    <n v="103.61439999999999"/>
    <n v="156.04578313253012"/>
    <x v="1"/>
    <x v="5"/>
  </r>
  <r>
    <n v="329"/>
    <s v="Struggle &amp; Hope - Documentary Film Music Soundtrack"/>
    <s v="Our documentary about Oklahoma's all-black towns needs a soundtrack that is authentic. Help us make it happen."/>
    <n v="10000"/>
    <n v="10550"/>
    <x v="1"/>
    <x v="0"/>
    <s v="USD"/>
    <n v="1446868800"/>
    <n v="1444821127"/>
    <b v="1"/>
    <n v="167"/>
    <b v="1"/>
    <s v="film &amp; video/documentary"/>
    <n v="105.5"/>
    <n v="63.17365269461078"/>
    <x v="1"/>
    <x v="5"/>
  </r>
  <r>
    <n v="330"/>
    <s v="The Power of Place"/>
    <s v="A film project that will compel decision makers to conserve iconic NH landscapes at risk due to an electricity transmission project."/>
    <n v="35000"/>
    <n v="35640"/>
    <x v="1"/>
    <x v="0"/>
    <s v="USD"/>
    <n v="1368763140"/>
    <n v="1366028563"/>
    <b v="1"/>
    <n v="340"/>
    <b v="1"/>
    <s v="film &amp; video/documentary"/>
    <n v="101.82857142857142"/>
    <n v="104.82352941176471"/>
    <x v="1"/>
    <x v="5"/>
  </r>
  <r>
    <n v="331"/>
    <s v="Living On Soul: The Family Daptone"/>
    <s v="A hybrid music documentary/concert film featuring Sharon Jones, Charles Bradley and the rest of the Daptone Records family."/>
    <n v="40000"/>
    <n v="42642"/>
    <x v="1"/>
    <x v="0"/>
    <s v="USD"/>
    <n v="1466171834"/>
    <n v="1463493434"/>
    <b v="1"/>
    <n v="438"/>
    <b v="1"/>
    <s v="film &amp; video/documentary"/>
    <n v="106.60499999999999"/>
    <n v="97.356164383561648"/>
    <x v="1"/>
    <x v="5"/>
  </r>
  <r>
    <n v="332"/>
    <s v="Changing of the Gods"/>
    <s v="A groundbreaking new film by Kenny Ausubel &amp; Louie Schwartzberg, featuring John Cleese, based on the work of Richard Tarnas."/>
    <n v="100000"/>
    <n v="113015"/>
    <x v="1"/>
    <x v="0"/>
    <s v="USD"/>
    <n v="1446019200"/>
    <n v="1442420377"/>
    <b v="1"/>
    <n v="555"/>
    <b v="1"/>
    <s v="film &amp; video/documentary"/>
    <n v="113.015"/>
    <n v="203.63063063063063"/>
    <x v="1"/>
    <x v="5"/>
  </r>
  <r>
    <n v="333"/>
    <s v="CUBAN FOOD STORIES - A Feature Documentary"/>
    <s v="Enter a unique world of flavors, passion, resourcefulness and breathtaking locations. Join us on this unprecedented journey!"/>
    <n v="40000"/>
    <n v="50091"/>
    <x v="1"/>
    <x v="0"/>
    <s v="USD"/>
    <n v="1460038591"/>
    <n v="1457450191"/>
    <b v="1"/>
    <n v="266"/>
    <b v="1"/>
    <s v="film &amp; video/documentary"/>
    <n v="125.22750000000001"/>
    <n v="188.31203007518798"/>
    <x v="1"/>
    <x v="5"/>
  </r>
  <r>
    <n v="334"/>
    <s v="The Little Girl with the Big Voice"/>
    <s v="An unapologetic portrait of the iconic, pioneering entertainer Mary Small whose voice comforted millions through the Depression &amp; WWII"/>
    <n v="10000"/>
    <n v="10119"/>
    <x v="1"/>
    <x v="0"/>
    <s v="USD"/>
    <n v="1431716400"/>
    <n v="1428423757"/>
    <b v="1"/>
    <n v="69"/>
    <b v="1"/>
    <s v="film &amp; video/documentary"/>
    <n v="101.19"/>
    <n v="146.65217391304347"/>
    <x v="1"/>
    <x v="5"/>
  </r>
  <r>
    <n v="335"/>
    <s v="New Mo' Cut: David Peoples' lost film of Moe's Books"/>
    <s v="Oscar-nominated screenwriter David Peoples' lost film of Moe's Books is recycled into the hands of Moe's daughter, fifty years later."/>
    <n v="8500"/>
    <n v="8735"/>
    <x v="1"/>
    <x v="0"/>
    <s v="USD"/>
    <n v="1431122400"/>
    <n v="1428428515"/>
    <b v="1"/>
    <n v="80"/>
    <b v="1"/>
    <s v="film &amp; video/documentary"/>
    <n v="102.76470588235294"/>
    <n v="109.1875"/>
    <x v="1"/>
    <x v="5"/>
  </r>
  <r>
    <n v="336"/>
    <s v="Celluloid Wizards in the Video Wasteland"/>
    <s v="An epic documentary about the dramatic rise and fall of Empire Pictures, the most ambitious B-movie studio of the 1980â€™s."/>
    <n v="25000"/>
    <n v="29209.78"/>
    <x v="1"/>
    <x v="0"/>
    <s v="USD"/>
    <n v="1447427918"/>
    <n v="1444832318"/>
    <b v="1"/>
    <n v="493"/>
    <b v="1"/>
    <s v="film &amp; video/documentary"/>
    <n v="116.83911999999998"/>
    <n v="59.249046653144013"/>
    <x v="1"/>
    <x v="5"/>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s v="film &amp; video/documentary"/>
    <n v="101.16833333333335"/>
    <n v="97.904838709677421"/>
    <x v="1"/>
    <x v="5"/>
  </r>
  <r>
    <n v="338"/>
    <s v="Queer Genius"/>
    <s v="&quot;Queer Genius&quot; explores the lives of four visionary queer artists: Eileen Myles, Barbara Hammer, Jibz Cameron and Shannon Funchess"/>
    <n v="15000"/>
    <n v="16520.04"/>
    <x v="1"/>
    <x v="0"/>
    <s v="USD"/>
    <n v="1472864400"/>
    <n v="1468001290"/>
    <b v="1"/>
    <n v="236"/>
    <b v="1"/>
    <s v="film &amp; video/documentary"/>
    <n v="110.13360000000002"/>
    <n v="70.000169491525426"/>
    <x v="1"/>
    <x v="5"/>
  </r>
  <r>
    <n v="339"/>
    <s v="A Man, A Plan, A Palindrome (Feature)"/>
    <s v="A documentary film following the world's greatest palindromists leading up to the 2017 World Palindrome Championship."/>
    <n v="6000"/>
    <n v="6485"/>
    <x v="1"/>
    <x v="0"/>
    <s v="USD"/>
    <n v="1430331268"/>
    <n v="1427739268"/>
    <b v="1"/>
    <n v="89"/>
    <b v="1"/>
    <s v="film &amp; video/documentary"/>
    <n v="108.08333333333333"/>
    <n v="72.865168539325836"/>
    <x v="1"/>
    <x v="5"/>
  </r>
  <r>
    <n v="340"/>
    <s v="Somaliland: The Abaarso Story"/>
    <s v="Feature-length documentary about five Somali Muslim students pursuing dreams of education in America"/>
    <n v="35000"/>
    <n v="43758"/>
    <x v="1"/>
    <x v="0"/>
    <s v="USD"/>
    <n v="1489006800"/>
    <n v="1486397007"/>
    <b v="1"/>
    <n v="299"/>
    <b v="1"/>
    <s v="film &amp; video/documentary"/>
    <n v="125.02285714285715"/>
    <n v="146.34782608695653"/>
    <x v="1"/>
    <x v="5"/>
  </r>
  <r>
    <n v="341"/>
    <s v="Video of Connections: A Mural"/>
    <s v="Documentary: Creation of large-scale outdoor mural by young artists. Time lapse. From blank concrete wall to colorful, visual story."/>
    <n v="3500"/>
    <n v="3735"/>
    <x v="1"/>
    <x v="0"/>
    <s v="USD"/>
    <n v="1412135940"/>
    <n v="1410555998"/>
    <b v="1"/>
    <n v="55"/>
    <b v="1"/>
    <s v="film &amp; video/documentary"/>
    <n v="106.71428571428572"/>
    <n v="67.909090909090907"/>
    <x v="1"/>
    <x v="5"/>
  </r>
  <r>
    <n v="342"/>
    <s v="BREAKING A MONSTER a film about the band Unlocking The Truth"/>
    <s v="BREAKING A MONSTER needs your help to play in THEATERS!"/>
    <n v="55000"/>
    <n v="55201.52"/>
    <x v="1"/>
    <x v="0"/>
    <s v="USD"/>
    <n v="1461955465"/>
    <n v="1459363465"/>
    <b v="1"/>
    <n v="325"/>
    <b v="1"/>
    <s v="film &amp; video/documentary"/>
    <n v="100.36639999999998"/>
    <n v="169.85083076923075"/>
    <x v="1"/>
    <x v="5"/>
  </r>
  <r>
    <n v="343"/>
    <s v="Royalty Free: The Music of Kevin MacLeod"/>
    <s v="A documentary on a composer who releases his music for free and ended up in millions of videos, thousands of films, &amp; many odd places."/>
    <n v="30000"/>
    <n v="30608.59"/>
    <x v="1"/>
    <x v="0"/>
    <s v="USD"/>
    <n v="1415934000"/>
    <n v="1413308545"/>
    <b v="1"/>
    <n v="524"/>
    <b v="1"/>
    <s v="film &amp; video/documentary"/>
    <n v="102.02863333333335"/>
    <n v="58.413339694656486"/>
    <x v="1"/>
    <x v="5"/>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s v="film &amp; video/documentary"/>
    <n v="102.08358208955224"/>
    <n v="119.99298245614035"/>
    <x v="1"/>
    <x v="5"/>
  </r>
  <r>
    <n v="345"/>
    <s v="Red Wolf Revival: An Uncertain Tomorrow"/>
    <s v="With the fate of the red wolves at stake, we explore if they can still survive in their last wild home in North Carolina."/>
    <n v="14500"/>
    <n v="17875"/>
    <x v="1"/>
    <x v="0"/>
    <s v="USD"/>
    <n v="1432161590"/>
    <n v="1429569590"/>
    <b v="1"/>
    <n v="179"/>
    <b v="1"/>
    <s v="film &amp; video/documentary"/>
    <n v="123.27586206896552"/>
    <n v="99.860335195530723"/>
    <x v="1"/>
    <x v="5"/>
  </r>
  <r>
    <n v="346"/>
    <s v="THE ABILITY EXCHANGE - a documentary"/>
    <s v="Engineering students and adults with cerebral palsy learn to communicate, connect and cultivate their abilities by making movies."/>
    <n v="10000"/>
    <n v="17028.88"/>
    <x v="1"/>
    <x v="0"/>
    <s v="USD"/>
    <n v="1444824021"/>
    <n v="1442232021"/>
    <b v="1"/>
    <n v="188"/>
    <b v="1"/>
    <s v="film &amp; video/documentary"/>
    <n v="170.28880000000001"/>
    <n v="90.579148936170213"/>
    <x v="1"/>
    <x v="5"/>
  </r>
  <r>
    <n v="347"/>
    <s v="&quot;Getting Naked: A Burlesque Story&quot;"/>
    <s v="&quot;Getting Naked&quot; tells the story of current-day burlesque in New York City through the on and off-stage lives of several performers."/>
    <n v="40000"/>
    <n v="44636.2"/>
    <x v="1"/>
    <x v="0"/>
    <s v="USD"/>
    <n v="1447505609"/>
    <n v="1444910009"/>
    <b v="1"/>
    <n v="379"/>
    <b v="1"/>
    <s v="film &amp; video/documentary"/>
    <n v="111.59049999999999"/>
    <n v="117.77361477572559"/>
    <x v="1"/>
    <x v="5"/>
  </r>
  <r>
    <n v="348"/>
    <s v="Priced Out: Gentrification beyond black and white"/>
    <s v="Documentary about the complexities and contradictions of gentrification as one woman grapples with life after &quot;the Ghetto.&quot;"/>
    <n v="10000"/>
    <n v="10300"/>
    <x v="1"/>
    <x v="0"/>
    <s v="USD"/>
    <n v="1440165916"/>
    <n v="1437573916"/>
    <b v="1"/>
    <n v="119"/>
    <b v="1"/>
    <s v="film &amp; video/documentary"/>
    <n v="103"/>
    <n v="86.554621848739501"/>
    <x v="1"/>
    <x v="5"/>
  </r>
  <r>
    <n v="349"/>
    <s v="Strangers To Peace: A Documentary"/>
    <s v="After 52 years of war, FARC guerrilla soldiers rejoin Colombian society to forge new lives of peace."/>
    <n v="11260"/>
    <n v="12007.18"/>
    <x v="1"/>
    <x v="0"/>
    <s v="USD"/>
    <n v="1487937508"/>
    <n v="1485345508"/>
    <b v="1"/>
    <n v="167"/>
    <b v="1"/>
    <s v="film &amp; video/documentary"/>
    <n v="106.63570159857905"/>
    <n v="71.899281437125751"/>
    <x v="1"/>
    <x v="5"/>
  </r>
  <r>
    <n v="350"/>
    <s v="Mr. Chibbs (Documentary about NBA great Kenny Anderson)"/>
    <s v="NBA All-Star Kenny Anderson's mid-life crisis prompts him to examine his past, as he searches for relevancy in his future."/>
    <n v="25000"/>
    <n v="28690"/>
    <x v="1"/>
    <x v="0"/>
    <s v="USD"/>
    <n v="1473566340"/>
    <n v="1470274509"/>
    <b v="1"/>
    <n v="221"/>
    <b v="1"/>
    <s v="film &amp; video/documentary"/>
    <n v="114.75999999999999"/>
    <n v="129.81900452488688"/>
    <x v="1"/>
    <x v="5"/>
  </r>
  <r>
    <n v="351"/>
    <s v="YO GALGO â€œA documentary film about the Spanish sighthoundâ€"/>
    <s v="A documentary film about the glory and misfortunes of the Spanish sighthound, the Galgo. Probably the most mistreated dog of all."/>
    <n v="34000"/>
    <n v="43296"/>
    <x v="1"/>
    <x v="3"/>
    <s v="EUR"/>
    <n v="1460066954"/>
    <n v="1456614554"/>
    <b v="1"/>
    <n v="964"/>
    <b v="1"/>
    <s v="film &amp; video/documentary"/>
    <n v="127.34117647058822"/>
    <n v="44.912863070539416"/>
    <x v="1"/>
    <x v="5"/>
  </r>
  <r>
    <n v="352"/>
    <s v="Art Therapy: The Movie - The Final Push"/>
    <s v="An epic journey around the world, exploring the power of the human spirit and how art can be used to inspire a lifetime."/>
    <n v="10000"/>
    <n v="11656"/>
    <x v="1"/>
    <x v="0"/>
    <s v="USD"/>
    <n v="1412740868"/>
    <n v="1410148868"/>
    <b v="1"/>
    <n v="286"/>
    <b v="1"/>
    <s v="film &amp; video/documentary"/>
    <n v="116.56"/>
    <n v="40.755244755244753"/>
    <x v="1"/>
    <x v="5"/>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s v="film &amp; video/documentary"/>
    <n v="108.61819426615318"/>
    <n v="103.52394779771615"/>
    <x v="1"/>
    <x v="5"/>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s v="film &amp; video/documentary"/>
    <n v="103.94285714285714"/>
    <n v="125.44827586206897"/>
    <x v="1"/>
    <x v="5"/>
  </r>
  <r>
    <n v="355"/>
    <s v="REZA ABDOH -Theatre Visionary"/>
    <s v="A documentary film about the late REZA ABDOH and his performance company DAR A LUZ."/>
    <n v="35000"/>
    <n v="40690"/>
    <x v="1"/>
    <x v="0"/>
    <s v="USD"/>
    <n v="1417420994"/>
    <n v="1414738994"/>
    <b v="1"/>
    <n v="165"/>
    <b v="1"/>
    <s v="film &amp; video/documentary"/>
    <n v="116.25714285714285"/>
    <n v="246.60606060606059"/>
    <x v="1"/>
    <x v="5"/>
  </r>
  <r>
    <n v="356"/>
    <s v="43 and 80"/>
    <s v="A documentary about halibut conservation and how it impacts communities of Southeast Alaska."/>
    <n v="7500"/>
    <n v="7701.93"/>
    <x v="1"/>
    <x v="0"/>
    <s v="USD"/>
    <n v="1458152193"/>
    <n v="1455563793"/>
    <b v="1"/>
    <n v="97"/>
    <b v="1"/>
    <s v="film &amp; video/documentary"/>
    <n v="102.69239999999999"/>
    <n v="79.401340206185566"/>
    <x v="1"/>
    <x v="5"/>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s v="film &amp; video/documentary"/>
    <n v="174"/>
    <n v="86.138613861386133"/>
    <x v="1"/>
    <x v="5"/>
  </r>
  <r>
    <n v="358"/>
    <s v="Nobody Knows Anything (except William Goldman)"/>
    <s v="Screenwriter. Novelist. Playwright. The inside story of famed writer William Goldman. As only he can tell it."/>
    <n v="50000"/>
    <n v="51544"/>
    <x v="1"/>
    <x v="0"/>
    <s v="USD"/>
    <n v="1466002800"/>
    <n v="1463517521"/>
    <b v="1"/>
    <n v="267"/>
    <b v="1"/>
    <s v="film &amp; video/documentary"/>
    <n v="103.08800000000001"/>
    <n v="193.04868913857678"/>
    <x v="1"/>
    <x v="5"/>
  </r>
  <r>
    <n v="359"/>
    <s v="Us, Naked: Trixie &amp; Monkey â€” World Premiere"/>
    <s v="Circus burlesque innovators, Trixie and Monkey seek to balance love and life while pursuing new creative heights."/>
    <n v="24200"/>
    <n v="25375"/>
    <x v="1"/>
    <x v="0"/>
    <s v="USD"/>
    <n v="1415941920"/>
    <n v="1414028490"/>
    <b v="1"/>
    <n v="302"/>
    <b v="1"/>
    <s v="film &amp; video/documentary"/>
    <n v="104.85537190082646"/>
    <n v="84.023178807947019"/>
    <x v="1"/>
    <x v="5"/>
  </r>
  <r>
    <n v="360"/>
    <s v="Faith: A Documentary"/>
    <s v="A brave woman takes her wife and son from New York to visit her hometown in Kenya, where she was persecuted for being a lesbian."/>
    <n v="12000"/>
    <n v="12165"/>
    <x v="1"/>
    <x v="0"/>
    <s v="USD"/>
    <n v="1437621060"/>
    <n v="1433799180"/>
    <b v="0"/>
    <n v="87"/>
    <b v="1"/>
    <s v="film &amp; video/documentary"/>
    <n v="101.375"/>
    <n v="139.82758620689654"/>
    <x v="1"/>
    <x v="5"/>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s v="film &amp; video/documentary"/>
    <n v="111.07699999999998"/>
    <n v="109.82189265536722"/>
    <x v="1"/>
    <x v="5"/>
  </r>
  <r>
    <n v="362"/>
    <s v="THE RIDGE: TEN FOR THIRTY"/>
    <s v="A SHORT FILM celebrating ONE RACE: the Bridger Ridge Run. TEN RUNNERS: the movie-stars. THIRTY YEARS: running wild in the mountains."/>
    <n v="9665"/>
    <n v="12000"/>
    <x v="1"/>
    <x v="0"/>
    <s v="USD"/>
    <n v="1407456000"/>
    <n v="1405573391"/>
    <b v="0"/>
    <n v="86"/>
    <b v="1"/>
    <s v="film &amp; video/documentary"/>
    <n v="124.15933781686496"/>
    <n v="139.53488372093022"/>
    <x v="1"/>
    <x v="5"/>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s v="film &amp; video/documentary"/>
    <n v="101.33333333333334"/>
    <n v="347.84615384615387"/>
    <x v="1"/>
    <x v="5"/>
  </r>
  <r>
    <n v="364"/>
    <s v="Wild Familyâ€”Connecting to Your Calling in Your Family Life."/>
    <s v="This family-focused documentary explores the ways parents connect with the wild inside themselves and their kids. Ow-ow-oWoo!"/>
    <n v="7000"/>
    <n v="7711.3"/>
    <x v="1"/>
    <x v="0"/>
    <s v="USD"/>
    <n v="1403323140"/>
    <n v="1400704672"/>
    <b v="0"/>
    <n v="113"/>
    <b v="1"/>
    <s v="film &amp; video/documentary"/>
    <n v="110.16142857142856"/>
    <n v="68.24159292035398"/>
    <x v="1"/>
    <x v="5"/>
  </r>
  <r>
    <n v="365"/>
    <s v="A QUEER COUNTRY"/>
    <s v="Please help us finish this documentary about how Tel Aviv in Israel became a gay friendly liberal hub in a religious state"/>
    <n v="15000"/>
    <n v="15596"/>
    <x v="1"/>
    <x v="1"/>
    <s v="GBP"/>
    <n v="1393597999"/>
    <n v="1391005999"/>
    <b v="0"/>
    <n v="65"/>
    <b v="1"/>
    <s v="film &amp; video/documentary"/>
    <n v="103.97333333333334"/>
    <n v="239.93846153846152"/>
    <x v="1"/>
    <x v="5"/>
  </r>
  <r>
    <n v="366"/>
    <s v="A BUSHMAN ODYSSEY"/>
    <s v="One Bushman familyâ€™s struggle to survive genocide, dispossession and post-apartheid freedom in South Africa."/>
    <n v="38000"/>
    <n v="38500"/>
    <x v="1"/>
    <x v="0"/>
    <s v="USD"/>
    <n v="1337540518"/>
    <n v="1334948518"/>
    <b v="0"/>
    <n v="134"/>
    <b v="1"/>
    <s v="film &amp; video/documentary"/>
    <n v="101.31578947368421"/>
    <n v="287.31343283582089"/>
    <x v="1"/>
    <x v="5"/>
  </r>
  <r>
    <n v="367"/>
    <s v="Game Changer: Lithuania's Nonviolent Revolution"/>
    <s v="This film relates how one country's burning desire for independence unified a diverse nation into a successful nonviolent revolution."/>
    <n v="10000"/>
    <n v="10335.01"/>
    <x v="1"/>
    <x v="0"/>
    <s v="USD"/>
    <n v="1367384340"/>
    <n v="1363960278"/>
    <b v="0"/>
    <n v="119"/>
    <b v="1"/>
    <s v="film &amp; video/documentary"/>
    <n v="103.3501"/>
    <n v="86.84882352941176"/>
    <x v="1"/>
    <x v="5"/>
  </r>
  <r>
    <n v="368"/>
    <s v="Swimming with Byron: A Documentary Film"/>
    <s v="Were the Romantics the first backpackers? This film follows them and explores the huge part geography played in their lives and works."/>
    <n v="12500"/>
    <n v="13014"/>
    <x v="1"/>
    <x v="0"/>
    <s v="USD"/>
    <n v="1426426322"/>
    <n v="1423405922"/>
    <b v="0"/>
    <n v="159"/>
    <b v="1"/>
    <s v="film &amp; video/documentary"/>
    <n v="104.11200000000001"/>
    <n v="81.84905660377359"/>
    <x v="1"/>
    <x v="5"/>
  </r>
  <r>
    <n v="369"/>
    <s v="Alpine Zone"/>
    <s v="A documentary of one woman's attempt at solo hiking 2,000 miles, in an effort to understand herself and societal expectations."/>
    <n v="6500"/>
    <n v="7160.12"/>
    <x v="1"/>
    <x v="0"/>
    <s v="USD"/>
    <n v="1326633269"/>
    <n v="1324041269"/>
    <b v="0"/>
    <n v="167"/>
    <b v="1"/>
    <s v="film &amp; video/documentary"/>
    <n v="110.15569230769231"/>
    <n v="42.874970059880241"/>
    <x v="1"/>
    <x v="5"/>
  </r>
  <r>
    <n v="370"/>
    <s v="Hola Mohalla: Festival of Soldier Saints"/>
    <s v="An exploration of what Sikhism is, through the journey of eight pilgrims at Hola Mohalla, a religious festival in Anandpur Sahib, India"/>
    <n v="25000"/>
    <n v="30505"/>
    <x v="1"/>
    <x v="0"/>
    <s v="USD"/>
    <n v="1483729500"/>
    <n v="1481137500"/>
    <b v="0"/>
    <n v="43"/>
    <b v="1"/>
    <s v="film &amp; video/documentary"/>
    <n v="122.02"/>
    <n v="709.41860465116281"/>
    <x v="1"/>
    <x v="5"/>
  </r>
  <r>
    <n v="371"/>
    <s v="Unbranded"/>
    <s v="3,000 Miles. 18 Wild Horses. 6 Months. 5 States. 4 men. A documentary about Conservation, Exploration, and Wild Mustangs."/>
    <n v="150000"/>
    <n v="171253"/>
    <x v="1"/>
    <x v="0"/>
    <s v="USD"/>
    <n v="1359743139"/>
    <n v="1355855139"/>
    <b v="0"/>
    <n v="1062"/>
    <b v="1"/>
    <s v="film &amp; video/documentary"/>
    <n v="114.16866666666667"/>
    <n v="161.25517890772127"/>
    <x v="1"/>
    <x v="5"/>
  </r>
  <r>
    <n v="372"/>
    <s v="Wild Equus"/>
    <s v="A short documentary exploring the uses of 'Natural Horsemanship' across Europe"/>
    <n v="300"/>
    <n v="376"/>
    <x v="1"/>
    <x v="1"/>
    <s v="GBP"/>
    <n v="1459872000"/>
    <n v="1456408244"/>
    <b v="0"/>
    <n v="9"/>
    <b v="1"/>
    <s v="film &amp; video/documentary"/>
    <n v="125.33333333333334"/>
    <n v="41.777777777777779"/>
    <x v="1"/>
    <x v="5"/>
  </r>
  <r>
    <n v="373"/>
    <s v="The Boing Heard 'Round the World"/>
    <s v="A feature documentary about UPA Pictures, the little studio that changed the course of animation around the world"/>
    <n v="7500"/>
    <n v="8000"/>
    <x v="1"/>
    <x v="0"/>
    <s v="USD"/>
    <n v="1342648398"/>
    <n v="1340056398"/>
    <b v="0"/>
    <n v="89"/>
    <b v="1"/>
    <s v="film &amp; video/documentary"/>
    <n v="106.66666666666667"/>
    <n v="89.887640449438209"/>
    <x v="1"/>
    <x v="5"/>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s v="film &amp; video/documentary"/>
    <n v="130.65"/>
    <n v="45.051724137931032"/>
    <x v="1"/>
    <x v="5"/>
  </r>
  <r>
    <n v="375"/>
    <s v="Project Reconnect: WHERE WE ARE NOW"/>
    <s v="As the videocam &quot;Enrique de Malaca&quot; circumnavigates the globe, it captures stories of friends who have set foot on other lands."/>
    <n v="500"/>
    <n v="600"/>
    <x v="1"/>
    <x v="0"/>
    <s v="USD"/>
    <n v="1393694280"/>
    <n v="1390088311"/>
    <b v="0"/>
    <n v="14"/>
    <b v="1"/>
    <s v="film &amp; video/documentary"/>
    <n v="120"/>
    <n v="42.857142857142854"/>
    <x v="1"/>
    <x v="5"/>
  </r>
  <r>
    <n v="376"/>
    <s v="Quintessential: The Journey"/>
    <s v="A film about the cosmetics industry. Everything you need to know about the ingredients being used and what alternatives are out there."/>
    <n v="2450"/>
    <n v="2596"/>
    <x v="1"/>
    <x v="1"/>
    <s v="GBP"/>
    <n v="1472122316"/>
    <n v="1469443916"/>
    <b v="0"/>
    <n v="48"/>
    <b v="1"/>
    <s v="film &amp; video/documentary"/>
    <n v="105.9591836734694"/>
    <n v="54.083333333333336"/>
    <x v="1"/>
    <x v="5"/>
  </r>
  <r>
    <n v="377"/>
    <s v="PIN UP! THE MOVIE The documentary with vintage style"/>
    <s v="Dangerous. Sexy. All-American Girl. You know the look. Now meet the women who are making retro style modern."/>
    <n v="12000"/>
    <n v="13728"/>
    <x v="1"/>
    <x v="0"/>
    <s v="USD"/>
    <n v="1447484460"/>
    <n v="1444888868"/>
    <b v="0"/>
    <n v="133"/>
    <b v="1"/>
    <s v="film &amp; video/documentary"/>
    <n v="114.39999999999999"/>
    <n v="103.21804511278195"/>
    <x v="1"/>
    <x v="5"/>
  </r>
  <r>
    <n v="378"/>
    <s v="Where is Home?"/>
    <s v="Ugandan Filmmaker and Activist Kamoga Hassan's new documentary follows Ugandan LGBT asylum seekers asking the question &quot;Where is home?&quot;"/>
    <n v="3000"/>
    <n v="3353"/>
    <x v="1"/>
    <x v="5"/>
    <s v="CAD"/>
    <n v="1453765920"/>
    <n v="1451655808"/>
    <b v="0"/>
    <n v="83"/>
    <b v="1"/>
    <s v="film &amp; video/documentary"/>
    <n v="111.76666666666665"/>
    <n v="40.397590361445786"/>
    <x v="1"/>
    <x v="5"/>
  </r>
  <r>
    <n v="379"/>
    <s v="The Unknowns"/>
    <s v="The U.S. Army has granted us permission to film a documentary at America's most sacred shrine: The Tomb of the Unknown Soldier."/>
    <n v="15000"/>
    <n v="17412"/>
    <x v="1"/>
    <x v="0"/>
    <s v="USD"/>
    <n v="1336062672"/>
    <n v="1332174672"/>
    <b v="0"/>
    <n v="149"/>
    <b v="1"/>
    <s v="film &amp; video/documentary"/>
    <n v="116.08000000000001"/>
    <n v="116.85906040268456"/>
    <x v="1"/>
    <x v="5"/>
  </r>
  <r>
    <n v="380"/>
    <s v="Steamboat Springs Van Clan"/>
    <s v="The Steamboat Van Clan is a group of three young ski competitors following their dreams and documenting their adventures along the way."/>
    <n v="4000"/>
    <n v="5660"/>
    <x v="1"/>
    <x v="0"/>
    <s v="USD"/>
    <n v="1453569392"/>
    <n v="1451409392"/>
    <b v="0"/>
    <n v="49"/>
    <b v="1"/>
    <s v="film &amp; video/documentary"/>
    <n v="141.5"/>
    <n v="115.51020408163265"/>
    <x v="1"/>
    <x v="5"/>
  </r>
  <r>
    <n v="381"/>
    <s v="Clearwater"/>
    <s v="Set in the ancient waters of the Puget Sound, Clearwater is a universal story about the need to adapt to change."/>
    <n v="25000"/>
    <n v="26182.5"/>
    <x v="1"/>
    <x v="0"/>
    <s v="USD"/>
    <n v="1343624400"/>
    <n v="1340642717"/>
    <b v="0"/>
    <n v="251"/>
    <b v="1"/>
    <s v="film &amp; video/documentary"/>
    <n v="104.72999999999999"/>
    <n v="104.31274900398407"/>
    <x v="1"/>
    <x v="5"/>
  </r>
  <r>
    <n v="382"/>
    <s v="99% Declaration Mini-Doc"/>
    <s v="I went to Philadelphia to find out if The 99% Declaration could take the ideas of OccupyWallSt. and make change from within the system."/>
    <n v="600"/>
    <n v="1535"/>
    <x v="1"/>
    <x v="0"/>
    <s v="USD"/>
    <n v="1346950900"/>
    <n v="1345741300"/>
    <b v="0"/>
    <n v="22"/>
    <b v="1"/>
    <s v="film &amp; video/documentary"/>
    <n v="255.83333333333331"/>
    <n v="69.772727272727266"/>
    <x v="1"/>
    <x v="5"/>
  </r>
  <r>
    <n v="383"/>
    <s v="Tornado Pursuit: 2014 Storm Chasing Web Series"/>
    <s v="An independent documentary web series about storm chasing in tornado alley that features the chase team TornadoRaiders.com"/>
    <n v="999"/>
    <n v="2065"/>
    <x v="1"/>
    <x v="0"/>
    <s v="USD"/>
    <n v="1400467759"/>
    <n v="1398480559"/>
    <b v="0"/>
    <n v="48"/>
    <b v="1"/>
    <s v="film &amp; video/documentary"/>
    <n v="206.70670670670671"/>
    <n v="43.020833333333336"/>
    <x v="1"/>
    <x v="5"/>
  </r>
  <r>
    <n v="384"/>
    <s v="Nurse Mare Foals: Born to Die"/>
    <s v="This documentary is about Last Chance Corral in Athens, Ohio and their heroic work saving nurse mare foals from imminent death."/>
    <n v="20000"/>
    <n v="22421"/>
    <x v="1"/>
    <x v="0"/>
    <s v="USD"/>
    <n v="1420569947"/>
    <n v="1417977947"/>
    <b v="0"/>
    <n v="383"/>
    <b v="1"/>
    <s v="film &amp; video/documentary"/>
    <n v="112.105"/>
    <n v="58.540469973890339"/>
    <x v="1"/>
    <x v="5"/>
  </r>
  <r>
    <n v="385"/>
    <s v="Luke and Jedi"/>
    <s v="A documentary following the incredible story of a brave little boy and his service dog, fighting Type 1 Diabetes one day at a time."/>
    <n v="25000"/>
    <n v="26495.5"/>
    <x v="1"/>
    <x v="0"/>
    <s v="USD"/>
    <n v="1416582101"/>
    <n v="1413986501"/>
    <b v="0"/>
    <n v="237"/>
    <b v="1"/>
    <s v="film &amp; video/documentary"/>
    <n v="105.982"/>
    <n v="111.79535864978902"/>
    <x v="1"/>
    <x v="5"/>
  </r>
  <r>
    <n v="386"/>
    <s v="Submarine: Diving Away From Adulthood"/>
    <s v="Eight friends reunite to achieve their childhood dream of designing, constructing, and launching a homemade submarine."/>
    <n v="600"/>
    <n v="601"/>
    <x v="1"/>
    <x v="0"/>
    <s v="USD"/>
    <n v="1439246991"/>
    <n v="1437950991"/>
    <b v="0"/>
    <n v="13"/>
    <b v="1"/>
    <s v="film &amp; video/documentary"/>
    <n v="100.16666666666667"/>
    <n v="46.230769230769234"/>
    <x v="1"/>
    <x v="5"/>
  </r>
  <r>
    <n v="387"/>
    <s v="On the Back of a Tiger"/>
    <s v="The workings of life revised: Pioneering scientists &amp; health-seekers challenge our understanding of disease, aging and consciousness."/>
    <n v="38000"/>
    <n v="81316"/>
    <x v="1"/>
    <x v="0"/>
    <s v="USD"/>
    <n v="1439618400"/>
    <n v="1436976858"/>
    <b v="0"/>
    <n v="562"/>
    <b v="1"/>
    <s v="film &amp; video/documentary"/>
    <n v="213.98947368421051"/>
    <n v="144.69039145907473"/>
    <x v="1"/>
    <x v="5"/>
  </r>
  <r>
    <n v="388"/>
    <s v="Another Man's Treasure documentary"/>
    <s v="A documentary film featuring the World's Largest Rummage Sale and rumination on the Power and Pleasures of Possessions."/>
    <n v="5000"/>
    <n v="6308"/>
    <x v="1"/>
    <x v="0"/>
    <s v="USD"/>
    <n v="1469670580"/>
    <n v="1467078580"/>
    <b v="0"/>
    <n v="71"/>
    <b v="1"/>
    <s v="film &amp; video/documentary"/>
    <n v="126.16000000000001"/>
    <n v="88.845070422535215"/>
    <x v="1"/>
    <x v="5"/>
  </r>
  <r>
    <n v="389"/>
    <s v="The Food Cure"/>
    <s v="What difference can food really make? A documentary film about six people who make the radical choice to face cancer with their plates."/>
    <n v="68000"/>
    <n v="123444.12"/>
    <x v="1"/>
    <x v="0"/>
    <s v="USD"/>
    <n v="1394233140"/>
    <n v="1391477450"/>
    <b v="0"/>
    <n v="1510"/>
    <b v="1"/>
    <s v="film &amp; video/documentary"/>
    <n v="181.53547058823528"/>
    <n v="81.75107284768211"/>
    <x v="1"/>
    <x v="5"/>
  </r>
  <r>
    <n v="390"/>
    <s v="Built by UCF: St. Vincent and the Grenadines Chapter"/>
    <s v="Join UCF as they dive into the creative and community outreach for the families in St. Vincent and the Grenadines."/>
    <n v="1000"/>
    <n v="1000"/>
    <x v="1"/>
    <x v="0"/>
    <s v="USD"/>
    <n v="1431046372"/>
    <n v="1429318372"/>
    <b v="0"/>
    <n v="14"/>
    <b v="1"/>
    <s v="film &amp; video/documentary"/>
    <n v="100"/>
    <n v="71.428571428571431"/>
    <x v="1"/>
    <x v="5"/>
  </r>
  <r>
    <n v="391"/>
    <s v="Science, Sex and the Ladies"/>
    <s v="Too many women feel confused about their orgasm and shame about their desire. This movie aims to change that."/>
    <n v="20000"/>
    <n v="20122"/>
    <x v="1"/>
    <x v="0"/>
    <s v="USD"/>
    <n v="1324169940"/>
    <n v="1321578051"/>
    <b v="0"/>
    <n v="193"/>
    <b v="1"/>
    <s v="film &amp; video/documentary"/>
    <n v="100.61"/>
    <n v="104.25906735751295"/>
    <x v="1"/>
    <x v="5"/>
  </r>
  <r>
    <n v="392"/>
    <s v="More than Gold: The Rhino Rescue Project"/>
    <s v="Rhinos are the most endangered large animal in the world today, and an epic, global battle is being waged to ensure their survival."/>
    <n v="18500"/>
    <n v="18667"/>
    <x v="1"/>
    <x v="0"/>
    <s v="USD"/>
    <n v="1315450800"/>
    <n v="1312823571"/>
    <b v="0"/>
    <n v="206"/>
    <b v="1"/>
    <s v="film &amp; video/documentary"/>
    <n v="100.9027027027027"/>
    <n v="90.616504854368927"/>
    <x v="1"/>
    <x v="5"/>
  </r>
  <r>
    <n v="393"/>
    <s v="THE PENGUIN COUNTERS Documentary Film"/>
    <s v="This is a story thatâ€™s never been told, about tackling climate change one penguin at a timeâ€¦"/>
    <n v="50000"/>
    <n v="55223"/>
    <x v="1"/>
    <x v="0"/>
    <s v="USD"/>
    <n v="1381424452"/>
    <n v="1378746052"/>
    <b v="0"/>
    <n v="351"/>
    <b v="1"/>
    <s v="film &amp; video/documentary"/>
    <n v="110.446"/>
    <n v="157.33048433048432"/>
    <x v="1"/>
    <x v="5"/>
  </r>
  <r>
    <n v="394"/>
    <s v="Light in Taranto (Luce di Taranto) feature-length film"/>
    <s v="A sweeping portrait of daily life in Taranto in an effort to raise awareness and preserve its cultural and architectural heritage."/>
    <n v="4700"/>
    <n v="5259"/>
    <x v="1"/>
    <x v="3"/>
    <s v="EUR"/>
    <n v="1460918282"/>
    <n v="1455737882"/>
    <b v="0"/>
    <n v="50"/>
    <b v="1"/>
    <s v="film &amp; video/documentary"/>
    <n v="111.8936170212766"/>
    <n v="105.18"/>
    <x v="1"/>
    <x v="5"/>
  </r>
  <r>
    <n v="395"/>
    <s v="The Peace Agency Documentary Kickstarter Campaign!"/>
    <s v="When the war ends, a woman's fight begins. Bringing to life the most untapped resources in peace making between faiths."/>
    <n v="10000"/>
    <n v="10804.45"/>
    <x v="1"/>
    <x v="0"/>
    <s v="USD"/>
    <n v="1335562320"/>
    <n v="1332452960"/>
    <b v="0"/>
    <n v="184"/>
    <b v="1"/>
    <s v="film &amp; video/documentary"/>
    <n v="108.04450000000001"/>
    <n v="58.719836956521746"/>
    <x v="1"/>
    <x v="5"/>
  </r>
  <r>
    <n v="396"/>
    <s v="No Act of Ours Film"/>
    <s v="Loyalty and morality are questioned as we follow the struggles of Penn State students in wake of the child sexual abuse scandal."/>
    <n v="15000"/>
    <n v="16000"/>
    <x v="1"/>
    <x v="0"/>
    <s v="USD"/>
    <n v="1341668006"/>
    <n v="1340372006"/>
    <b v="0"/>
    <n v="196"/>
    <b v="1"/>
    <s v="film &amp; video/documentary"/>
    <n v="106.66666666666667"/>
    <n v="81.632653061224488"/>
    <x v="1"/>
    <x v="5"/>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s v="film &amp; video/documentary"/>
    <n v="103.90027322404372"/>
    <n v="56.460043668122275"/>
    <x v="1"/>
    <x v="5"/>
  </r>
  <r>
    <n v="398"/>
    <s v="Picking Up the Pieces: Child Holocaust Survivors Rebuild"/>
    <s v="My film tells the stories of Jewish Child Holocaust Survivors and how they rebuilt their lives. STRETCH GOALS ADDED!"/>
    <n v="7500"/>
    <n v="9387"/>
    <x v="1"/>
    <x v="0"/>
    <s v="USD"/>
    <n v="1430334126"/>
    <n v="1426446126"/>
    <b v="0"/>
    <n v="67"/>
    <b v="1"/>
    <s v="film &amp; video/documentary"/>
    <n v="125.16000000000001"/>
    <n v="140.1044776119403"/>
    <x v="1"/>
    <x v="5"/>
  </r>
  <r>
    <n v="399"/>
    <s v="Green School Stories: a film to inspire change in education"/>
    <s v="What do we want for our kids? An independent film bringing ideas out of the jungle about a radically different approach to learning."/>
    <n v="20000"/>
    <n v="21361"/>
    <x v="1"/>
    <x v="1"/>
    <s v="GBP"/>
    <n v="1481716800"/>
    <n v="1479070867"/>
    <b v="0"/>
    <n v="95"/>
    <b v="1"/>
    <s v="film &amp; video/documentary"/>
    <n v="106.80499999999999"/>
    <n v="224.85263157894738"/>
    <x v="1"/>
    <x v="5"/>
  </r>
  <r>
    <n v="400"/>
    <s v="From Two Sticks - the fight against hunger and malnutrition"/>
    <s v="A documentary film on a sustainable, grassroots effort to fight malnutrition in Indonesia.  And it's organic!"/>
    <n v="10000"/>
    <n v="11230.25"/>
    <x v="1"/>
    <x v="0"/>
    <s v="USD"/>
    <n v="1400297400"/>
    <n v="1397661347"/>
    <b v="0"/>
    <n v="62"/>
    <b v="1"/>
    <s v="film &amp; video/documentary"/>
    <n v="112.30249999999999"/>
    <n v="181.13306451612902"/>
    <x v="1"/>
    <x v="5"/>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s v="film &amp; video/documentary"/>
    <n v="103.812"/>
    <n v="711.04109589041093"/>
    <x v="1"/>
    <x v="5"/>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s v="film &amp; video/documentary"/>
    <n v="141.65"/>
    <n v="65.883720930232556"/>
    <x v="1"/>
    <x v="5"/>
  </r>
  <r>
    <n v="403"/>
    <s v="MONDO BANANA"/>
    <s v="A documentary adventure about bananas - and people. Your round-trip ticket into the heart of banana-cultures!!"/>
    <n v="5000"/>
    <n v="5263"/>
    <x v="1"/>
    <x v="0"/>
    <s v="USD"/>
    <n v="1312960080"/>
    <n v="1308900441"/>
    <b v="0"/>
    <n v="70"/>
    <b v="1"/>
    <s v="film &amp; video/documentary"/>
    <n v="105.25999999999999"/>
    <n v="75.185714285714283"/>
    <x v="1"/>
    <x v="5"/>
  </r>
  <r>
    <n v="404"/>
    <s v="The Last One: Unfolding the AIDS MEMORIAL QUILT"/>
    <s v="A feature length documentary, exploring the many lives memorialized by the iconic AIDS Memorial Quilt."/>
    <n v="35000"/>
    <n v="36082"/>
    <x v="1"/>
    <x v="0"/>
    <s v="USD"/>
    <n v="1391641440"/>
    <n v="1389107062"/>
    <b v="0"/>
    <n v="271"/>
    <b v="1"/>
    <s v="film &amp; video/documentary"/>
    <n v="103.09142857142857"/>
    <n v="133.14391143911439"/>
    <x v="1"/>
    <x v="5"/>
  </r>
  <r>
    <n v="405"/>
    <s v="The Healing Effect Movie"/>
    <s v="Come, join our movie movement.  A new documentary about the healing power of food."/>
    <n v="2820"/>
    <n v="3036"/>
    <x v="1"/>
    <x v="0"/>
    <s v="USD"/>
    <n v="1394071339"/>
    <n v="1391479339"/>
    <b v="0"/>
    <n v="55"/>
    <b v="1"/>
    <s v="film &amp; video/documentary"/>
    <n v="107.65957446808511"/>
    <n v="55.2"/>
    <x v="1"/>
    <x v="5"/>
  </r>
  <r>
    <n v="406"/>
    <s v="The Desert River Bends"/>
    <s v="The Desert River Bends is a short documentary following the alternative lifestyles of three middle-age river guides in Moab UT."/>
    <n v="2800"/>
    <n v="3015.73"/>
    <x v="1"/>
    <x v="0"/>
    <s v="USD"/>
    <n v="1304920740"/>
    <n v="1301975637"/>
    <b v="0"/>
    <n v="35"/>
    <b v="1"/>
    <s v="film &amp; video/documentary"/>
    <n v="107.70464285714286"/>
    <n v="86.163714285714292"/>
    <x v="1"/>
    <x v="5"/>
  </r>
  <r>
    <n v="407"/>
    <s v="Haymarket Documentary"/>
    <s v="The story of the 1886 Haymarket Riot explored through the history of the Haymarket Police Memorial Statue."/>
    <n v="2000"/>
    <n v="2031"/>
    <x v="1"/>
    <x v="0"/>
    <s v="USD"/>
    <n v="1321739650"/>
    <n v="1316552050"/>
    <b v="0"/>
    <n v="22"/>
    <b v="1"/>
    <s v="film &amp; video/documentary"/>
    <n v="101.55000000000001"/>
    <n v="92.318181818181813"/>
    <x v="1"/>
    <x v="5"/>
  </r>
  <r>
    <n v="408"/>
    <s v="Reverence: A Documentary Short on Branded Yarmulkes"/>
    <s v="A documentary exploring the phenomenon of custom and branded yarmulkes in Jewish-American communities."/>
    <n v="6000"/>
    <n v="6086.26"/>
    <x v="1"/>
    <x v="0"/>
    <s v="USD"/>
    <n v="1383676790"/>
    <n v="1380217190"/>
    <b v="0"/>
    <n v="38"/>
    <b v="1"/>
    <s v="film &amp; video/documentary"/>
    <n v="101.43766666666667"/>
    <n v="160.16473684210527"/>
    <x v="1"/>
    <x v="5"/>
  </r>
  <r>
    <n v="409"/>
    <s v="The Lost Generation"/>
    <s v="I am working on a project that explores the relationship between education to work for youth within the European Union."/>
    <n v="500"/>
    <n v="684"/>
    <x v="1"/>
    <x v="1"/>
    <s v="GBP"/>
    <n v="1469220144"/>
    <n v="1466628144"/>
    <b v="0"/>
    <n v="15"/>
    <b v="1"/>
    <s v="film &amp; video/documentary"/>
    <n v="136.80000000000001"/>
    <n v="45.6"/>
    <x v="1"/>
    <x v="5"/>
  </r>
  <r>
    <n v="410"/>
    <s v="January's Story - A One Of A Kind Transgender Woman"/>
    <s v="January was a mentor, advocate, and friend.  Her life tragically came to an end in September 2012.  This film is her story."/>
    <n v="1000"/>
    <n v="1283"/>
    <x v="1"/>
    <x v="5"/>
    <s v="CAD"/>
    <n v="1434670397"/>
    <n v="1429486397"/>
    <b v="0"/>
    <n v="7"/>
    <b v="1"/>
    <s v="film &amp; video/documentary"/>
    <n v="128.29999999999998"/>
    <n v="183.28571428571428"/>
    <x v="1"/>
    <x v="5"/>
  </r>
  <r>
    <n v="411"/>
    <s v="GO FAR: The Christopher Rush Story (4)"/>
    <s v="An inspirational feature-length documentary that will help those with disabilities achieve their goals despite the obstacles."/>
    <n v="30000"/>
    <n v="30315"/>
    <x v="1"/>
    <x v="0"/>
    <s v="USD"/>
    <n v="1387688400"/>
    <n v="1384920804"/>
    <b v="0"/>
    <n v="241"/>
    <b v="1"/>
    <s v="film &amp; video/documentary"/>
    <n v="101.05"/>
    <n v="125.78838174273859"/>
    <x v="1"/>
    <x v="5"/>
  </r>
  <r>
    <n v="412"/>
    <s v="Southern Oregon VS. LNG"/>
    <s v="A short film about property rights, salmon, and ratepayers in the controversy over exporting natural gas through southern Oregon"/>
    <n v="2500"/>
    <n v="3171"/>
    <x v="1"/>
    <x v="0"/>
    <s v="USD"/>
    <n v="1343238578"/>
    <n v="1341856178"/>
    <b v="0"/>
    <n v="55"/>
    <b v="1"/>
    <s v="film &amp; video/documentary"/>
    <n v="126.84"/>
    <n v="57.654545454545456"/>
    <x v="1"/>
    <x v="5"/>
  </r>
  <r>
    <n v="413"/>
    <s v="Through the Fire: Rebuilding Somalia"/>
    <s v="A journey to discover how Somalis are rebuilding their shattered nation, with a focus on the role that women are playing."/>
    <n v="12800"/>
    <n v="13451"/>
    <x v="1"/>
    <x v="0"/>
    <s v="USD"/>
    <n v="1342731811"/>
    <n v="1340139811"/>
    <b v="0"/>
    <n v="171"/>
    <b v="1"/>
    <s v="film &amp; video/documentary"/>
    <n v="105.0859375"/>
    <n v="78.660818713450297"/>
    <x v="1"/>
    <x v="5"/>
  </r>
  <r>
    <n v="414"/>
    <s v="thisisstuttering: A Documentary"/>
    <s v="thisisstuttering is a found-footage doc that has already changed lives. It is completely done; we need your help to get it out there."/>
    <n v="18500"/>
    <n v="19028"/>
    <x v="1"/>
    <x v="0"/>
    <s v="USD"/>
    <n v="1381541465"/>
    <n v="1378949465"/>
    <b v="0"/>
    <n v="208"/>
    <b v="1"/>
    <s v="film &amp; video/documentary"/>
    <n v="102.85405405405406"/>
    <n v="91.480769230769226"/>
    <x v="1"/>
    <x v="5"/>
  </r>
  <r>
    <n v="415"/>
    <s v="Ben &amp; Bill Down Under: 2 Canadians Tour America"/>
    <s v="Two Canadians document their comic misadventures South of the border seeking the American Dream, trivial pursuits and giant breakfasts!"/>
    <n v="1400"/>
    <n v="1430.06"/>
    <x v="1"/>
    <x v="5"/>
    <s v="CAD"/>
    <n v="1413547200"/>
    <n v="1411417602"/>
    <b v="0"/>
    <n v="21"/>
    <b v="1"/>
    <s v="film &amp; video/documentary"/>
    <n v="102.14714285714285"/>
    <n v="68.09809523809524"/>
    <x v="1"/>
    <x v="5"/>
  </r>
  <r>
    <n v="416"/>
    <s v="Fire in the Heart of the City"/>
    <s v="35,000 pounds of food to a city. Highlighting the &quot;Convoy New Britain&quot; event from birth to beyond."/>
    <n v="1000"/>
    <n v="1202.17"/>
    <x v="1"/>
    <x v="0"/>
    <s v="USD"/>
    <n v="1391851831"/>
    <n v="1389259831"/>
    <b v="0"/>
    <n v="25"/>
    <b v="1"/>
    <s v="film &amp; video/documentary"/>
    <n v="120.21700000000001"/>
    <n v="48.086800000000004"/>
    <x v="1"/>
    <x v="5"/>
  </r>
  <r>
    <n v="417"/>
    <s v="Cycle of Life"/>
    <s v="An unexpected kidney donor acts on faith in order to rescue a fellow cyclist from his failing body. The true story of Pete and Kelly."/>
    <n v="10500"/>
    <n v="10526"/>
    <x v="1"/>
    <x v="0"/>
    <s v="USD"/>
    <n v="1365395580"/>
    <n v="1364426260"/>
    <b v="0"/>
    <n v="52"/>
    <b v="1"/>
    <s v="film &amp; video/documentary"/>
    <n v="100.24761904761905"/>
    <n v="202.42307692307693"/>
    <x v="1"/>
    <x v="5"/>
  </r>
  <r>
    <n v="418"/>
    <s v="Swim for the Reef"/>
    <s v="A Texas grandfather's extraordinary quest to protect the coral reefs and his challenge to humanity to take care of the things we love."/>
    <n v="22400"/>
    <n v="22542"/>
    <x v="1"/>
    <x v="0"/>
    <s v="USD"/>
    <n v="1437633997"/>
    <n v="1435041997"/>
    <b v="0"/>
    <n v="104"/>
    <b v="1"/>
    <s v="film &amp; video/documentary"/>
    <n v="100.63392857142857"/>
    <n v="216.75"/>
    <x v="1"/>
    <x v="5"/>
  </r>
  <r>
    <n v="419"/>
    <s v="BEYOND LOCAL"/>
    <s v="Beyond Local is a personal journey through an art-centric and musically talented community that fosters creativity."/>
    <n v="8000"/>
    <n v="8035"/>
    <x v="1"/>
    <x v="0"/>
    <s v="USD"/>
    <n v="1372536787"/>
    <n v="1367352787"/>
    <b v="0"/>
    <n v="73"/>
    <b v="1"/>
    <s v="film &amp; video/documentary"/>
    <n v="100.4375"/>
    <n v="110.06849315068493"/>
    <x v="1"/>
    <x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1"/>
    <x v="6"/>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1"/>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1"/>
    <x v="6"/>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1"/>
    <x v="6"/>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1"/>
    <x v="6"/>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1"/>
    <x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1"/>
    <x v="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1"/>
    <x v="6"/>
  </r>
  <r>
    <n v="428"/>
    <s v="Little Clay Bible - Zacchaeus"/>
    <s v="Fresh, fun, entertaining Bible stories on YouTube, stop-motion style."/>
    <n v="12000"/>
    <n v="676"/>
    <x v="2"/>
    <x v="0"/>
    <s v="USD"/>
    <n v="1402956000"/>
    <n v="1400523845"/>
    <b v="0"/>
    <n v="13"/>
    <b v="0"/>
    <s v="film &amp; video/animation"/>
    <n v="5.6333333333333329"/>
    <n v="52"/>
    <x v="1"/>
    <x v="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1"/>
    <x v="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1"/>
    <x v="6"/>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1"/>
    <x v="6"/>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1"/>
    <x v="6"/>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1"/>
    <x v="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1"/>
    <x v="6"/>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1"/>
    <x v="6"/>
  </r>
  <r>
    <n v="436"/>
    <s v="Blinky"/>
    <s v="Blinky is the story of a naÃ¯ve simpleton who suddenly finds himself struggling to adapt to changes within his environment."/>
    <n v="1000"/>
    <n v="0"/>
    <x v="2"/>
    <x v="0"/>
    <s v="USD"/>
    <n v="1375260113"/>
    <n v="1372668113"/>
    <b v="0"/>
    <n v="0"/>
    <b v="0"/>
    <s v="film &amp; video/animation"/>
    <n v="0"/>
    <e v="#DIV/0!"/>
    <x v="1"/>
    <x v="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1"/>
    <x v="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1"/>
    <x v="6"/>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1"/>
    <x v="6"/>
  </r>
  <r>
    <n v="440"/>
    <s v="Consumed"/>
    <s v="A stop-motion animation made by a one girl team, with a camera, creativity, and a lot of determination."/>
    <n v="5000"/>
    <n v="5"/>
    <x v="2"/>
    <x v="0"/>
    <s v="USD"/>
    <n v="1458859153"/>
    <n v="1456270753"/>
    <b v="0"/>
    <n v="1"/>
    <b v="0"/>
    <s v="film &amp; video/animation"/>
    <n v="0.1"/>
    <n v="5"/>
    <x v="1"/>
    <x v="6"/>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1"/>
    <x v="6"/>
  </r>
  <r>
    <n v="442"/>
    <s v="The Paranormal Idiot"/>
    <s v="Doomsday is here"/>
    <n v="17000"/>
    <n v="6691"/>
    <x v="2"/>
    <x v="0"/>
    <s v="USD"/>
    <n v="1424380783"/>
    <n v="1421788783"/>
    <b v="0"/>
    <n v="17"/>
    <b v="0"/>
    <s v="film &amp; video/animation"/>
    <n v="39.358823529411765"/>
    <n v="393.58823529411762"/>
    <x v="1"/>
    <x v="6"/>
  </r>
  <r>
    <n v="443"/>
    <s v="Bad Teddy Studios"/>
    <s v="We love cartoons!! We want to make more but it costs money to so. Be apart of your daily dose of WTF!?! Pledge now!!"/>
    <n v="10000"/>
    <n v="10"/>
    <x v="2"/>
    <x v="5"/>
    <s v="CAD"/>
    <n v="1391991701"/>
    <n v="1389399701"/>
    <b v="0"/>
    <n v="2"/>
    <b v="0"/>
    <s v="film &amp; video/animation"/>
    <n v="0.1"/>
    <n v="5"/>
    <x v="1"/>
    <x v="6"/>
  </r>
  <r>
    <n v="444"/>
    <s v="Discovering the Other Woman"/>
    <s v="An upcoming animated web sitcom series centered around dealing with life, love, and relationships."/>
    <n v="1000"/>
    <n v="50"/>
    <x v="2"/>
    <x v="0"/>
    <s v="USD"/>
    <n v="1329342361"/>
    <n v="1324158361"/>
    <b v="0"/>
    <n v="1"/>
    <b v="0"/>
    <s v="film &amp; video/animation"/>
    <n v="5"/>
    <n v="50"/>
    <x v="1"/>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1"/>
    <x v="6"/>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1"/>
    <x v="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1"/>
    <x v="6"/>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1"/>
    <x v="6"/>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1"/>
    <x v="6"/>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1"/>
    <x v="6"/>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1"/>
    <x v="6"/>
  </r>
  <r>
    <n v="452"/>
    <s v="Lost in the Shadows"/>
    <s v="A man must find his way out of the depths of the shadows by using the aid of a little girl."/>
    <n v="750"/>
    <n v="480"/>
    <x v="2"/>
    <x v="0"/>
    <s v="USD"/>
    <n v="1431536015"/>
    <n v="1428944015"/>
    <b v="0"/>
    <n v="12"/>
    <b v="0"/>
    <s v="film &amp; video/animation"/>
    <n v="64"/>
    <n v="40"/>
    <x v="1"/>
    <x v="6"/>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1"/>
    <x v="6"/>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1"/>
    <x v="6"/>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1"/>
    <x v="6"/>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1"/>
    <x v="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1"/>
    <x v="6"/>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1"/>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1"/>
    <x v="6"/>
  </r>
  <r>
    <n v="460"/>
    <s v="Darwin's Kiss"/>
    <s v="An animated web series about biological evolution gone haywire."/>
    <n v="8500"/>
    <n v="25"/>
    <x v="2"/>
    <x v="0"/>
    <s v="USD"/>
    <n v="1401595200"/>
    <n v="1398862875"/>
    <b v="0"/>
    <n v="2"/>
    <b v="0"/>
    <s v="film &amp; video/animation"/>
    <n v="0.29411764705882354"/>
    <n v="12.5"/>
    <x v="1"/>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1"/>
    <x v="6"/>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1"/>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1"/>
    <x v="6"/>
  </r>
  <r>
    <n v="464"/>
    <s v="PokÃ©Movie - A PokÃ©monâ„¢ school project"/>
    <s v="We are three students that want to make a short PokÃ©mon movie as a school project!"/>
    <n v="1010"/>
    <n v="1"/>
    <x v="2"/>
    <x v="12"/>
    <s v="EUR"/>
    <n v="1463602935"/>
    <n v="1461874935"/>
    <b v="0"/>
    <n v="1"/>
    <b v="0"/>
    <s v="film &amp; video/animation"/>
    <n v="9.9009900990099015E-2"/>
    <n v="1"/>
    <x v="1"/>
    <x v="6"/>
  </r>
  <r>
    <n v="465"/>
    <s v="&quot;Amp&quot; A Story About a Robot"/>
    <s v="&quot;Amp&quot; is a short film about a robot with needs."/>
    <n v="512"/>
    <n v="138"/>
    <x v="2"/>
    <x v="0"/>
    <s v="USD"/>
    <n v="1403837574"/>
    <n v="1402455174"/>
    <b v="0"/>
    <n v="8"/>
    <b v="0"/>
    <s v="film &amp; video/animation"/>
    <n v="26.953125"/>
    <n v="17.25"/>
    <x v="1"/>
    <x v="6"/>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1"/>
    <x v="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1"/>
    <x v="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1"/>
    <x v="6"/>
  </r>
  <r>
    <n v="469"/>
    <s v="Dreamland PERSONALISED Animated Shorts Film"/>
    <s v="Create a personalised animation film using your child's name and photo."/>
    <n v="6000"/>
    <n v="0"/>
    <x v="2"/>
    <x v="1"/>
    <s v="GBP"/>
    <n v="1409960724"/>
    <n v="1404776724"/>
    <b v="0"/>
    <n v="0"/>
    <b v="0"/>
    <s v="film &amp; video/animation"/>
    <n v="0"/>
    <e v="#DIV/0!"/>
    <x v="1"/>
    <x v="6"/>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1"/>
    <x v="6"/>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1"/>
    <x v="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1"/>
    <x v="6"/>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1"/>
    <x v="6"/>
  </r>
  <r>
    <n v="474"/>
    <s v="TAO Mr. Fantastic!!"/>
    <s v="Time travel the light Mr. Fantastic!  Spin the dimensions toward other continuums and worlds.  Hold onto your panties."/>
    <n v="3300"/>
    <n v="1"/>
    <x v="2"/>
    <x v="0"/>
    <s v="USD"/>
    <n v="1487318029"/>
    <n v="1484726029"/>
    <b v="0"/>
    <n v="1"/>
    <b v="0"/>
    <s v="film &amp; video/animation"/>
    <n v="3.0303030303030304E-2"/>
    <n v="1"/>
    <x v="1"/>
    <x v="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1"/>
    <x v="6"/>
  </r>
  <r>
    <n v="476"/>
    <s v="Sight Word Music Videos"/>
    <s v="Animated Music Videos that teach kids how to read."/>
    <n v="220000"/>
    <n v="4906.59"/>
    <x v="2"/>
    <x v="0"/>
    <s v="USD"/>
    <n v="1401767940"/>
    <n v="1398727441"/>
    <b v="0"/>
    <n v="124"/>
    <b v="0"/>
    <s v="film &amp; video/animation"/>
    <n v="2.230268181818182"/>
    <n v="39.569274193548388"/>
    <x v="1"/>
    <x v="6"/>
  </r>
  <r>
    <n v="477"/>
    <s v="Hymn of Unity"/>
    <s v="A Comedy-drama animation revolving around a man who finds a problematic pair of headphones that literally take over his whole life."/>
    <n v="1500"/>
    <n v="0"/>
    <x v="2"/>
    <x v="0"/>
    <s v="USD"/>
    <n v="1337371334"/>
    <n v="1332187334"/>
    <b v="0"/>
    <n v="0"/>
    <b v="0"/>
    <s v="film &amp; video/animation"/>
    <n v="0"/>
    <e v="#DIV/0!"/>
    <x v="1"/>
    <x v="6"/>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1"/>
    <x v="6"/>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1"/>
    <x v="6"/>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1"/>
    <x v="6"/>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1"/>
    <x v="6"/>
  </r>
  <r>
    <n v="482"/>
    <s v="Animated Stand-up Routines Shenanigans"/>
    <s v="Help me quit my day job and also create animated Stand-up routines from local up and coming comedians."/>
    <n v="10000"/>
    <n v="10"/>
    <x v="2"/>
    <x v="0"/>
    <s v="USD"/>
    <n v="1460644440"/>
    <n v="1458336690"/>
    <b v="0"/>
    <n v="1"/>
    <b v="0"/>
    <s v="film &amp; video/animation"/>
    <n v="0.1"/>
    <n v="10"/>
    <x v="1"/>
    <x v="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1"/>
    <x v="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1"/>
    <x v="6"/>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1"/>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1"/>
    <x v="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1"/>
    <x v="6"/>
  </r>
  <r>
    <n v="488"/>
    <s v="City Animals independent cartoon series"/>
    <s v="When humans left the earth, the animals took over the city. What could go wrong? Well...everything!"/>
    <n v="12000"/>
    <n v="0"/>
    <x v="2"/>
    <x v="0"/>
    <s v="USD"/>
    <n v="1483924700"/>
    <n v="1481332700"/>
    <b v="0"/>
    <n v="0"/>
    <b v="0"/>
    <s v="film &amp; video/animation"/>
    <n v="0"/>
    <e v="#DIV/0!"/>
    <x v="1"/>
    <x v="6"/>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1"/>
    <x v="6"/>
  </r>
  <r>
    <n v="490"/>
    <s v="PROJECT IS CANCELLED"/>
    <s v="Cancelled"/>
    <n v="1000"/>
    <n v="0"/>
    <x v="2"/>
    <x v="0"/>
    <s v="USD"/>
    <n v="1345677285"/>
    <n v="1343085285"/>
    <b v="0"/>
    <n v="0"/>
    <b v="0"/>
    <s v="film &amp; video/animation"/>
    <n v="0"/>
    <e v="#DIV/0!"/>
    <x v="1"/>
    <x v="6"/>
  </r>
  <r>
    <n v="491"/>
    <s v="Guess What? Gus"/>
    <s v="&quot;Guess What? Gus&quot; is a magical animated comedy that follow a new kid who playful antics for attention make the news."/>
    <n v="10000"/>
    <n v="0"/>
    <x v="2"/>
    <x v="0"/>
    <s v="USD"/>
    <n v="1453937699"/>
    <n v="1451345699"/>
    <b v="0"/>
    <n v="0"/>
    <b v="0"/>
    <s v="film &amp; video/animation"/>
    <n v="0"/>
    <e v="#DIV/0!"/>
    <x v="1"/>
    <x v="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1"/>
    <x v="6"/>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1"/>
    <x v="6"/>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1"/>
    <x v="6"/>
  </r>
  <r>
    <n v="495"/>
    <s v="Average Heroes pilot"/>
    <s v="two friends set out to conquer and reach the level cap of the quest watch, how will they do it when they're 2 teenage idiots"/>
    <n v="7000"/>
    <n v="0"/>
    <x v="2"/>
    <x v="0"/>
    <s v="USD"/>
    <n v="1437076305"/>
    <n v="1434484305"/>
    <b v="0"/>
    <n v="0"/>
    <b v="0"/>
    <s v="film &amp; video/animation"/>
    <n v="0"/>
    <e v="#DIV/0!"/>
    <x v="1"/>
    <x v="6"/>
  </r>
  <r>
    <n v="496"/>
    <s v="Airships and Anatasia: The Movie"/>
    <s v="The movie is about the adventures of Ethan, Danna, The mysterious inventor and more."/>
    <n v="60000"/>
    <n v="1"/>
    <x v="2"/>
    <x v="0"/>
    <s v="USD"/>
    <n v="1392070874"/>
    <n v="1386886874"/>
    <b v="0"/>
    <n v="1"/>
    <b v="0"/>
    <s v="film &amp; video/animation"/>
    <n v="1.6666666666666668E-3"/>
    <n v="1"/>
    <x v="1"/>
    <x v="6"/>
  </r>
  <r>
    <n v="497"/>
    <s v="Galaxy Probe Kids"/>
    <s v="live-action/animated series pilot."/>
    <n v="4480"/>
    <n v="30"/>
    <x v="2"/>
    <x v="0"/>
    <s v="USD"/>
    <n v="1419483600"/>
    <n v="1414889665"/>
    <b v="0"/>
    <n v="3"/>
    <b v="0"/>
    <s v="film &amp; video/animation"/>
    <n v="0.6696428571428571"/>
    <n v="10"/>
    <x v="1"/>
    <x v="6"/>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1"/>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1"/>
    <x v="6"/>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1"/>
    <x v="6"/>
  </r>
  <r>
    <n v="501"/>
    <s v="World War 4"/>
    <s v="Based on the invention portfolio of a patented inventor World War Four is a look into the future of warfare and humanity as a whole"/>
    <n v="10000"/>
    <n v="0"/>
    <x v="2"/>
    <x v="0"/>
    <s v="USD"/>
    <n v="1310189851"/>
    <n v="1307597851"/>
    <b v="0"/>
    <n v="0"/>
    <b v="0"/>
    <s v="film &amp; video/animation"/>
    <n v="0"/>
    <e v="#DIV/0!"/>
    <x v="1"/>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1"/>
    <x v="6"/>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1"/>
    <x v="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1"/>
    <x v="6"/>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1"/>
    <x v="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1"/>
    <x v="6"/>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1"/>
    <x v="6"/>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1"/>
    <x v="6"/>
  </r>
  <r>
    <n v="509"/>
    <s v="Indian in Chelsea - Web Animated series"/>
    <s v="A hilarious comedy podcast being turned into an animated series  about an indian servant and his boss."/>
    <n v="5000"/>
    <n v="10"/>
    <x v="2"/>
    <x v="1"/>
    <s v="GBP"/>
    <n v="1435504170"/>
    <n v="1432912170"/>
    <b v="0"/>
    <n v="1"/>
    <b v="0"/>
    <s v="film &amp; video/animation"/>
    <n v="0.2"/>
    <n v="10"/>
    <x v="1"/>
    <x v="6"/>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1"/>
    <x v="6"/>
  </r>
  <r>
    <n v="511"/>
    <s v="Stuck On An Eyeland"/>
    <s v="A project that incorporates animation and comic art into a relevant story. 4 boys, 1 eyeland, and a whole lot of drama!!!"/>
    <n v="5000"/>
    <n v="150"/>
    <x v="2"/>
    <x v="0"/>
    <s v="USD"/>
    <n v="1365228982"/>
    <n v="1362640582"/>
    <b v="0"/>
    <n v="5"/>
    <b v="0"/>
    <s v="film &amp; video/animation"/>
    <n v="3"/>
    <n v="30"/>
    <x v="1"/>
    <x v="6"/>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1"/>
    <x v="6"/>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1"/>
    <x v="6"/>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1"/>
    <x v="6"/>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1"/>
    <x v="6"/>
  </r>
  <r>
    <n v="516"/>
    <s v="Shipmates"/>
    <s v="A big brother style comedy animation series starring famous seafarers"/>
    <n v="5000"/>
    <n v="0"/>
    <x v="2"/>
    <x v="1"/>
    <s v="GBP"/>
    <n v="1432752080"/>
    <n v="1427568080"/>
    <b v="0"/>
    <n v="0"/>
    <b v="0"/>
    <s v="film &amp; video/animation"/>
    <n v="0"/>
    <e v="#DIV/0!"/>
    <x v="1"/>
    <x v="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1"/>
    <x v="6"/>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1"/>
    <x v="6"/>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1"/>
    <x v="6"/>
  </r>
  <r>
    <n v="520"/>
    <s v="Darktales The Play"/>
    <s v="Tim Arthur's 21st anniversary sell-out production of his 'chilling' and 'sinister' ghostly thriller returns to the Edinburgh Fringe!"/>
    <n v="5000"/>
    <n v="5105"/>
    <x v="1"/>
    <x v="1"/>
    <s v="GBP"/>
    <n v="1449766261"/>
    <n v="1447174261"/>
    <b v="0"/>
    <n v="34"/>
    <b v="1"/>
    <s v="theater/plays"/>
    <n v="102.1"/>
    <n v="150.14705882352942"/>
    <x v="2"/>
    <x v="7"/>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s v="theater/plays"/>
    <n v="104.64"/>
    <n v="93.428571428571431"/>
    <x v="2"/>
    <x v="7"/>
  </r>
  <r>
    <n v="522"/>
    <s v="COMPASS PLAYERS"/>
    <s v="*** TO MAKE DONATIONS IN THE FUTURE                                   GO TO OUR WEBSITE: www.compassplayers.com ***"/>
    <n v="3000"/>
    <n v="3440"/>
    <x v="1"/>
    <x v="0"/>
    <s v="USD"/>
    <n v="1458518325"/>
    <n v="1456793925"/>
    <b v="0"/>
    <n v="31"/>
    <b v="1"/>
    <s v="theater/plays"/>
    <n v="114.66666666666667"/>
    <n v="110.96774193548387"/>
    <x v="2"/>
    <x v="7"/>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s v="theater/plays"/>
    <n v="120.6"/>
    <n v="71.785714285714292"/>
    <x v="2"/>
    <x v="7"/>
  </r>
  <r>
    <n v="524"/>
    <s v="Zero Down"/>
    <s v="Angel on the Corner need YOUR help to raise Â£3,500 to take Zero Down by Sarah Hehir to the Edinburgh Fringe Festival this August!"/>
    <n v="3500"/>
    <n v="3803.55"/>
    <x v="1"/>
    <x v="1"/>
    <s v="GBP"/>
    <n v="1464801169"/>
    <n v="1462209169"/>
    <b v="0"/>
    <n v="130"/>
    <b v="1"/>
    <s v="theater/plays"/>
    <n v="108.67285714285715"/>
    <n v="29.258076923076924"/>
    <x v="2"/>
    <x v="7"/>
  </r>
  <r>
    <n v="525"/>
    <s v="EUPHORIA! A New Play by John Corigliano"/>
    <s v="EUPHORIA! is a new play about the decriminalization of drugs, and its profound effect on both the criminals in prison and &quot;The Man.&quot;"/>
    <n v="12000"/>
    <n v="12000"/>
    <x v="1"/>
    <x v="0"/>
    <s v="USD"/>
    <n v="1410601041"/>
    <n v="1406713041"/>
    <b v="0"/>
    <n v="12"/>
    <b v="1"/>
    <s v="theater/plays"/>
    <n v="100"/>
    <n v="1000"/>
    <x v="2"/>
    <x v="7"/>
  </r>
  <r>
    <n v="526"/>
    <s v="Victory by Madicken Malm"/>
    <s v="We have a brand new play. We urgently need your help to fund our production, which opens at Theatre503 on August 18th."/>
    <n v="1500"/>
    <n v="1710"/>
    <x v="1"/>
    <x v="1"/>
    <s v="GBP"/>
    <n v="1438966800"/>
    <n v="1436278344"/>
    <b v="0"/>
    <n v="23"/>
    <b v="1"/>
    <s v="theater/plays"/>
    <n v="113.99999999999999"/>
    <n v="74.347826086956516"/>
    <x v="2"/>
    <x v="7"/>
  </r>
  <r>
    <n v="527"/>
    <s v="Omega Kids - a new play"/>
    <s v="OMEGA KIDS, a new play by Noah Mease, directed by Jay Stull &amp; produced by New Light Theater Project in association with Access Theater."/>
    <n v="10000"/>
    <n v="10085"/>
    <x v="1"/>
    <x v="0"/>
    <s v="USD"/>
    <n v="1487347500"/>
    <n v="1484715366"/>
    <b v="0"/>
    <n v="158"/>
    <b v="1"/>
    <s v="theater/plays"/>
    <n v="100.85"/>
    <n v="63.829113924050631"/>
    <x v="2"/>
    <x v="7"/>
  </r>
  <r>
    <n v="528"/>
    <s v="Devastated No Matter What"/>
    <s v="A Festival Backed Production of a Full-Length Play."/>
    <n v="1150"/>
    <n v="1330"/>
    <x v="1"/>
    <x v="0"/>
    <s v="USD"/>
    <n v="1434921600"/>
    <n v="1433109907"/>
    <b v="0"/>
    <n v="30"/>
    <b v="1"/>
    <s v="theater/plays"/>
    <n v="115.65217391304347"/>
    <n v="44.333333333333336"/>
    <x v="2"/>
    <x v="7"/>
  </r>
  <r>
    <n v="529"/>
    <s v="Snowglobe Theatre presents: &quot;Much Ado about Nothing&quot;"/>
    <s v="Snowglobe Theatre, a new Montreal company, will be presenting Shakespeare's &quot;Much Ado about Nothing&quot; at Mainline Theatre in January"/>
    <n v="1200"/>
    <n v="1565"/>
    <x v="1"/>
    <x v="5"/>
    <s v="CAD"/>
    <n v="1484110800"/>
    <n v="1482281094"/>
    <b v="0"/>
    <n v="18"/>
    <b v="1"/>
    <s v="theater/plays"/>
    <n v="130.41666666666666"/>
    <n v="86.944444444444443"/>
    <x v="2"/>
    <x v="7"/>
  </r>
  <r>
    <n v="530"/>
    <s v="Corners Grove"/>
    <s v="Corners Grove is a coming-of-age play about leaving home, gender identity and the death of Whitney Houston; will benefit Win NYC."/>
    <n v="3405"/>
    <n v="3670"/>
    <x v="1"/>
    <x v="0"/>
    <s v="USD"/>
    <n v="1435111200"/>
    <n v="1433254268"/>
    <b v="0"/>
    <n v="29"/>
    <b v="1"/>
    <s v="theater/plays"/>
    <n v="107.78267254038178"/>
    <n v="126.55172413793103"/>
    <x v="2"/>
    <x v="7"/>
  </r>
  <r>
    <n v="531"/>
    <s v="COMPASS PLAYERS presents SYLVIA by A. R. Gurney"/>
    <s v="SYLVIA is a modern romantic comedy about a marriage and a talking dog. Directed by Jeanna Michaels. January 12 through January 29, 2017"/>
    <n v="4000"/>
    <n v="4000"/>
    <x v="1"/>
    <x v="0"/>
    <s v="USD"/>
    <n v="1481957940"/>
    <n v="1478050429"/>
    <b v="0"/>
    <n v="31"/>
    <b v="1"/>
    <s v="theater/plays"/>
    <n v="100"/>
    <n v="129.03225806451613"/>
    <x v="2"/>
    <x v="7"/>
  </r>
  <r>
    <n v="532"/>
    <s v="Walken On Sunshine"/>
    <s v="A fast paced, comedic play about an anxiety-ridden filmmaker who lies to investors about having Christopher Walken in his film."/>
    <n v="10000"/>
    <n v="12325"/>
    <x v="1"/>
    <x v="0"/>
    <s v="USD"/>
    <n v="1463098208"/>
    <n v="1460506208"/>
    <b v="0"/>
    <n v="173"/>
    <b v="1"/>
    <s v="theater/plays"/>
    <n v="123.25"/>
    <n v="71.242774566473983"/>
    <x v="2"/>
    <x v="7"/>
  </r>
  <r>
    <n v="533"/>
    <s v="Foresight"/>
    <s v="New writing â€¢ Twisty-turny magical realist retro sci-fi â€¢ Human lives â€¢ Storytelling â€¢ The slope our society slips down..."/>
    <n v="2000"/>
    <n v="2004"/>
    <x v="1"/>
    <x v="1"/>
    <s v="GBP"/>
    <n v="1463394365"/>
    <n v="1461320765"/>
    <b v="0"/>
    <n v="17"/>
    <b v="1"/>
    <s v="theater/plays"/>
    <n v="100.2"/>
    <n v="117.88235294117646"/>
    <x v="2"/>
    <x v="7"/>
  </r>
  <r>
    <n v="534"/>
    <s v="Theatre for restorative justice - help us get to Belgium!"/>
    <s v="We're a zero-budget, non-profit theatre group based in Oslo and have been invited to perform at a conference in Belgium. Help!"/>
    <n v="15000"/>
    <n v="15700"/>
    <x v="1"/>
    <x v="10"/>
    <s v="NOK"/>
    <n v="1446418800"/>
    <n v="1443036470"/>
    <b v="0"/>
    <n v="48"/>
    <b v="1"/>
    <s v="theater/plays"/>
    <n v="104.66666666666666"/>
    <n v="327.08333333333331"/>
    <x v="2"/>
    <x v="7"/>
  </r>
  <r>
    <n v="535"/>
    <s v="Astronauts of Hartlepool: a Brexit sci-fi for VAULT 2017"/>
    <s v="Weâ€™re producing a Northern Brexit sci-fi play for VAULT festival 2017 and we need your help!"/>
    <n v="2000"/>
    <n v="2050"/>
    <x v="1"/>
    <x v="1"/>
    <s v="GBP"/>
    <n v="1483707905"/>
    <n v="1481115905"/>
    <b v="0"/>
    <n v="59"/>
    <b v="1"/>
    <s v="theater/plays"/>
    <n v="102.49999999999999"/>
    <n v="34.745762711864408"/>
    <x v="2"/>
    <x v="7"/>
  </r>
  <r>
    <n v="536"/>
    <s v="Much Further Out Than You Thought @ Edinburgh Fringe 2015"/>
    <s v="A new one-man play by Giles Roberts, shining a different light on the very human cost of war *IDEASTAP UNDERBELLY AWARD WINNER 2015*"/>
    <n v="3300"/>
    <n v="3902.5"/>
    <x v="1"/>
    <x v="1"/>
    <s v="GBP"/>
    <n v="1438624800"/>
    <n v="1435133807"/>
    <b v="0"/>
    <n v="39"/>
    <b v="1"/>
    <s v="theater/plays"/>
    <n v="118.25757575757576"/>
    <n v="100.06410256410257"/>
    <x v="2"/>
    <x v="7"/>
  </r>
  <r>
    <n v="537"/>
    <s v="Be A Buddy Not A Bully (Anti-Bullying Stage Play TOUR)"/>
    <s v="Transforming bystanders into anti-bullies since 2012 thru inclusive learning environments.  Together we can take back our classrooms."/>
    <n v="2000"/>
    <n v="2410"/>
    <x v="1"/>
    <x v="0"/>
    <s v="USD"/>
    <n v="1446665191"/>
    <n v="1444069591"/>
    <b v="0"/>
    <n v="59"/>
    <b v="1"/>
    <s v="theater/plays"/>
    <n v="120.5"/>
    <n v="40.847457627118644"/>
    <x v="2"/>
    <x v="7"/>
  </r>
  <r>
    <n v="538"/>
    <s v="Shakespeare Orange County's HAMLET: Match This!"/>
    <s v="SOC produces affordable and accessible theatre in the heart of Orange County, CA, and we need your help to match a $5,000 grant!"/>
    <n v="5000"/>
    <n v="15121"/>
    <x v="1"/>
    <x v="0"/>
    <s v="USD"/>
    <n v="1463166263"/>
    <n v="1460574263"/>
    <b v="0"/>
    <n v="60"/>
    <b v="1"/>
    <s v="theater/plays"/>
    <n v="302.42"/>
    <n v="252.01666666666668"/>
    <x v="2"/>
    <x v="7"/>
  </r>
  <r>
    <n v="539"/>
    <s v="&quot;The Tale of The Cockatrice&quot; by Peafrog Puppetry"/>
    <s v="A brand new show that unites puppetry, live music and storytelling to bring a forgotten English legend back to life!"/>
    <n v="500"/>
    <n v="503.22"/>
    <x v="1"/>
    <x v="1"/>
    <s v="GBP"/>
    <n v="1467681107"/>
    <n v="1465866707"/>
    <b v="0"/>
    <n v="20"/>
    <b v="1"/>
    <s v="theater/plays"/>
    <n v="100.64400000000001"/>
    <n v="25.161000000000001"/>
    <x v="2"/>
    <x v="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3"/>
    <x v="8"/>
  </r>
  <r>
    <n v="541"/>
    <s v="Deviations"/>
    <s v="A website dedicated to local Kink Communities; to find others with matching interests and bring them together."/>
    <n v="4500"/>
    <n v="25"/>
    <x v="2"/>
    <x v="0"/>
    <s v="USD"/>
    <n v="1446080834"/>
    <n v="1443488834"/>
    <b v="0"/>
    <n v="1"/>
    <b v="0"/>
    <s v="technology/web"/>
    <n v="0.55555555555555558"/>
    <n v="25"/>
    <x v="3"/>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3"/>
    <x v="8"/>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3"/>
    <x v="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3"/>
    <x v="8"/>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3"/>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3"/>
    <x v="8"/>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3"/>
    <x v="8"/>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3"/>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3"/>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3"/>
    <x v="8"/>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3"/>
    <x v="8"/>
  </r>
  <r>
    <n v="552"/>
    <s v="Spinnable Social Media"/>
    <s v="Axoral is a 3d interactive social media interface, with the potential to be so much more, but we need your help!"/>
    <n v="45000"/>
    <n v="0"/>
    <x v="2"/>
    <x v="5"/>
    <s v="CAD"/>
    <n v="1452350896"/>
    <n v="1447166896"/>
    <b v="0"/>
    <n v="0"/>
    <b v="0"/>
    <s v="technology/web"/>
    <n v="0"/>
    <e v="#DIV/0!"/>
    <x v="3"/>
    <x v="8"/>
  </r>
  <r>
    <n v="553"/>
    <s v="sellorshopusa.com"/>
    <s v="Groundbreaking New Classifieds Website Grows Into Largest Nationwide Coverage By Turning Users Into Entrepreneurs"/>
    <n v="25000"/>
    <n v="123"/>
    <x v="2"/>
    <x v="0"/>
    <s v="USD"/>
    <n v="1415988991"/>
    <n v="1413393391"/>
    <b v="0"/>
    <n v="6"/>
    <b v="0"/>
    <s v="technology/web"/>
    <n v="0.49199999999999999"/>
    <n v="20.5"/>
    <x v="3"/>
    <x v="8"/>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3"/>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3"/>
    <x v="8"/>
  </r>
  <r>
    <n v="556"/>
    <s v="Braille Academy"/>
    <s v="An educational platform for learning Unified English Braille Code"/>
    <n v="8000"/>
    <n v="200"/>
    <x v="2"/>
    <x v="0"/>
    <s v="USD"/>
    <n v="1452112717"/>
    <n v="1449520717"/>
    <b v="0"/>
    <n v="1"/>
    <b v="0"/>
    <s v="technology/web"/>
    <n v="2.5"/>
    <n v="200"/>
    <x v="3"/>
    <x v="8"/>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3"/>
    <x v="8"/>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3"/>
    <x v="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3"/>
    <x v="8"/>
  </r>
  <r>
    <n v="560"/>
    <s v="DOWNLOAD THE INTERNET,...."/>
    <s v="In the future the possibility exists that the internet it's self could be felled, we have world seed banks, it's time for a net bank,.."/>
    <n v="100000"/>
    <n v="12"/>
    <x v="2"/>
    <x v="5"/>
    <s v="CAD"/>
    <n v="1418841045"/>
    <n v="1416249045"/>
    <b v="0"/>
    <n v="3"/>
    <b v="0"/>
    <s v="technology/web"/>
    <n v="1.2E-2"/>
    <n v="4"/>
    <x v="3"/>
    <x v="8"/>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3"/>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3"/>
    <x v="8"/>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3"/>
    <x v="8"/>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3"/>
    <x v="8"/>
  </r>
  <r>
    <n v="565"/>
    <s v="EasyLearnings"/>
    <s v="Our objective is to provide a platform which helps teachers to provide courses to leaners in wide range of locations including Africa."/>
    <n v="25000"/>
    <n v="0"/>
    <x v="2"/>
    <x v="1"/>
    <s v="GBP"/>
    <n v="1436554249"/>
    <n v="1433962249"/>
    <b v="0"/>
    <n v="0"/>
    <b v="0"/>
    <s v="technology/web"/>
    <n v="0"/>
    <e v="#DIV/0!"/>
    <x v="3"/>
    <x v="8"/>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3"/>
    <x v="8"/>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3"/>
    <x v="8"/>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3"/>
    <x v="8"/>
  </r>
  <r>
    <n v="569"/>
    <s v="Mioti"/>
    <s v="Mioti is an indie game marketplace that doubles as a community for developers to join networks and discuss projects."/>
    <n v="2500"/>
    <n v="20"/>
    <x v="2"/>
    <x v="5"/>
    <s v="CAD"/>
    <n v="1451679612"/>
    <n v="1449087612"/>
    <b v="0"/>
    <n v="1"/>
    <b v="0"/>
    <s v="technology/web"/>
    <n v="0.8"/>
    <n v="20"/>
    <x v="3"/>
    <x v="8"/>
  </r>
  <r>
    <n v="570"/>
    <s v="Relaunching in May"/>
    <s v="Humans have AM/FM/Satellite radio, kids have radio Disney, pets have DogCatRadio."/>
    <n v="85000"/>
    <n v="142"/>
    <x v="2"/>
    <x v="0"/>
    <s v="USD"/>
    <n v="1455822569"/>
    <n v="1453230569"/>
    <b v="0"/>
    <n v="1"/>
    <b v="0"/>
    <s v="technology/web"/>
    <n v="0.16705882352941176"/>
    <n v="142"/>
    <x v="3"/>
    <x v="8"/>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3"/>
    <x v="8"/>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3"/>
    <x v="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3"/>
    <x v="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3"/>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3"/>
    <x v="8"/>
  </r>
  <r>
    <n v="576"/>
    <s v="Uthtopia"/>
    <s v="UthTopia Is a social media organization that believes in positive online usage, youth mentorship, and youth empowerment."/>
    <n v="80000"/>
    <n v="1"/>
    <x v="2"/>
    <x v="0"/>
    <s v="USD"/>
    <n v="1427537952"/>
    <n v="1422357552"/>
    <b v="0"/>
    <n v="1"/>
    <b v="0"/>
    <s v="technology/web"/>
    <n v="1.25E-3"/>
    <n v="1"/>
    <x v="3"/>
    <x v="8"/>
  </r>
  <r>
    <n v="577"/>
    <s v="everydayrelay"/>
    <s v="Emails are one of pervasively used mode of communication today. However, emails can be personal and sometimes discretion is needed."/>
    <n v="5000"/>
    <n v="10"/>
    <x v="2"/>
    <x v="0"/>
    <s v="USD"/>
    <n v="1463753302"/>
    <n v="1458569302"/>
    <b v="0"/>
    <n v="1"/>
    <b v="0"/>
    <s v="technology/web"/>
    <n v="0.2"/>
    <n v="10"/>
    <x v="3"/>
    <x v="8"/>
  </r>
  <r>
    <n v="578"/>
    <s v="weBuy Crowdsourced Shopping"/>
    <s v="weBuy trade built on technology and Crowd Sourced Power"/>
    <n v="125000"/>
    <n v="14"/>
    <x v="2"/>
    <x v="1"/>
    <s v="GBP"/>
    <n v="1441633993"/>
    <n v="1439560393"/>
    <b v="0"/>
    <n v="7"/>
    <b v="0"/>
    <s v="technology/web"/>
    <n v="1.12E-2"/>
    <n v="2"/>
    <x v="3"/>
    <x v="8"/>
  </r>
  <r>
    <n v="579"/>
    <s v="Course: Learn Cryptography"/>
    <s v="Learn classic and public key cryptography with a full proof-of-concept system in JavaScript."/>
    <n v="12000"/>
    <n v="175"/>
    <x v="2"/>
    <x v="0"/>
    <s v="USD"/>
    <n v="1419539223"/>
    <n v="1416947223"/>
    <b v="0"/>
    <n v="5"/>
    <b v="0"/>
    <s v="technology/web"/>
    <n v="1.4583333333333333"/>
    <n v="35"/>
    <x v="3"/>
    <x v="8"/>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3"/>
    <x v="8"/>
  </r>
  <r>
    <n v="581"/>
    <s v="A Poets Domain"/>
    <s v="Help me raise funds so that I can be able to give passionate young poets a chance to earn money weekly for their writing &amp; spoken word."/>
    <n v="400"/>
    <n v="0"/>
    <x v="2"/>
    <x v="0"/>
    <s v="USD"/>
    <n v="1438474704"/>
    <n v="1435882704"/>
    <b v="0"/>
    <n v="0"/>
    <b v="0"/>
    <s v="technology/web"/>
    <n v="0"/>
    <e v="#DIV/0!"/>
    <x v="3"/>
    <x v="8"/>
  </r>
  <r>
    <n v="582"/>
    <s v="&quot;We the People...&quot;"/>
    <s v="A community-driven online system which promotes self-governance.  Level up by adding content; civic agendas and private associations."/>
    <n v="100000"/>
    <n v="0"/>
    <x v="2"/>
    <x v="0"/>
    <s v="USD"/>
    <n v="1426442400"/>
    <n v="1424454319"/>
    <b v="0"/>
    <n v="0"/>
    <b v="0"/>
    <s v="technology/web"/>
    <n v="0"/>
    <e v="#DIV/0!"/>
    <x v="3"/>
    <x v="8"/>
  </r>
  <r>
    <n v="583"/>
    <s v="HackersArchive.com"/>
    <s v="HackersArchive.com will help rid the web of viruses and scams found everywhere else you look!"/>
    <n v="9000"/>
    <n v="1"/>
    <x v="2"/>
    <x v="0"/>
    <s v="USD"/>
    <n v="1426800687"/>
    <n v="1424212287"/>
    <b v="0"/>
    <n v="1"/>
    <b v="0"/>
    <s v="technology/web"/>
    <n v="1.1111111111111112E-2"/>
    <n v="1"/>
    <x v="3"/>
    <x v="8"/>
  </r>
  <r>
    <n v="584"/>
    <s v="scriptCall - The Personal Presentation Platform"/>
    <s v="Script Call takes your presentation from the wall to your audience; from your device to theirs."/>
    <n v="1000"/>
    <n v="10"/>
    <x v="2"/>
    <x v="0"/>
    <s v="USD"/>
    <n v="1426522316"/>
    <n v="1423933916"/>
    <b v="0"/>
    <n v="2"/>
    <b v="0"/>
    <s v="technology/web"/>
    <n v="1"/>
    <n v="5"/>
    <x v="3"/>
    <x v="8"/>
  </r>
  <r>
    <n v="585"/>
    <s v="Link Card"/>
    <s v="SAVE UP TO 40% WHEN YOU SPEND!_x000a__x000a_PRE-ORDER YOUR LINK CARD TODAY"/>
    <n v="9000"/>
    <n v="0"/>
    <x v="2"/>
    <x v="1"/>
    <s v="GBP"/>
    <n v="1448928000"/>
    <n v="1444123377"/>
    <b v="0"/>
    <n v="0"/>
    <b v="0"/>
    <s v="technology/web"/>
    <n v="0"/>
    <e v="#DIV/0!"/>
    <x v="3"/>
    <x v="8"/>
  </r>
  <r>
    <n v="586"/>
    <s v="Employ College 2K"/>
    <s v="Employ College is a movement for companies to hire college graduates from their respected institutions."/>
    <n v="10000"/>
    <n v="56"/>
    <x v="2"/>
    <x v="0"/>
    <s v="USD"/>
    <n v="1424032207"/>
    <n v="1421440207"/>
    <b v="0"/>
    <n v="4"/>
    <b v="0"/>
    <s v="technology/web"/>
    <n v="0.55999999999999994"/>
    <n v="14"/>
    <x v="3"/>
    <x v="8"/>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3"/>
    <x v="8"/>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3"/>
    <x v="8"/>
  </r>
  <r>
    <n v="589"/>
    <s v="Get Neighborly"/>
    <s v="Services closer than you think..."/>
    <n v="7500"/>
    <n v="1"/>
    <x v="2"/>
    <x v="0"/>
    <s v="USD"/>
    <n v="1436366699"/>
    <n v="1435070699"/>
    <b v="0"/>
    <n v="1"/>
    <b v="0"/>
    <s v="technology/web"/>
    <n v="1.3333333333333334E-2"/>
    <n v="1"/>
    <x v="3"/>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3"/>
    <x v="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3"/>
    <x v="8"/>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3"/>
    <x v="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3"/>
    <x v="8"/>
  </r>
  <r>
    <n v="594"/>
    <s v="Unleashed Fitness"/>
    <s v="Creating a fitness site that will change the fitness game forever!"/>
    <n v="25000"/>
    <n v="26"/>
    <x v="2"/>
    <x v="0"/>
    <s v="USD"/>
    <n v="1460832206"/>
    <n v="1458240206"/>
    <b v="0"/>
    <n v="2"/>
    <b v="0"/>
    <s v="technology/web"/>
    <n v="0.104"/>
    <n v="13"/>
    <x v="3"/>
    <x v="8"/>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3"/>
    <x v="8"/>
  </r>
  <r>
    <n v="596"/>
    <s v="DigitaliBook free library"/>
    <s v="We present digitaibook,com site which can become a free electronic library with your help,"/>
    <n v="20000"/>
    <n v="6"/>
    <x v="2"/>
    <x v="0"/>
    <s v="USD"/>
    <n v="1478122292"/>
    <n v="1475530292"/>
    <b v="0"/>
    <n v="2"/>
    <b v="0"/>
    <s v="technology/web"/>
    <n v="0.03"/>
    <n v="3"/>
    <x v="3"/>
    <x v="8"/>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3"/>
    <x v="8"/>
  </r>
  <r>
    <n v="598"/>
    <s v="Goals not creeds"/>
    <s v="This is a project to create a crowd-funding site for Urantia Book readers worldwide."/>
    <n v="2500"/>
    <n v="850"/>
    <x v="2"/>
    <x v="0"/>
    <s v="USD"/>
    <n v="1417737781"/>
    <n v="1415145781"/>
    <b v="0"/>
    <n v="7"/>
    <b v="0"/>
    <s v="technology/web"/>
    <n v="34"/>
    <n v="121.42857142857143"/>
    <x v="3"/>
    <x v="8"/>
  </r>
  <r>
    <n v="599"/>
    <s v="Mail 4 Jail"/>
    <s v="We send care packages to incarcerated individuals throughout the country that include specific items hand picked by the sender."/>
    <n v="50000"/>
    <n v="31"/>
    <x v="2"/>
    <x v="0"/>
    <s v="USD"/>
    <n v="1425827760"/>
    <n v="1423769402"/>
    <b v="0"/>
    <n v="2"/>
    <b v="0"/>
    <s v="technology/web"/>
    <n v="6.2E-2"/>
    <n v="15.5"/>
    <x v="3"/>
    <x v="8"/>
  </r>
  <r>
    <n v="600"/>
    <s v="Anaheim California here we come but we need your help."/>
    <s v="Science Technology Engineering and Math + youth = a brighter tomorrow."/>
    <n v="5000"/>
    <n v="100"/>
    <x v="3"/>
    <x v="0"/>
    <s v="USD"/>
    <n v="1431198562"/>
    <n v="1426014562"/>
    <b v="0"/>
    <n v="1"/>
    <b v="0"/>
    <s v="technology/web"/>
    <n v="2"/>
    <n v="100"/>
    <x v="3"/>
    <x v="8"/>
  </r>
  <r>
    <n v="601"/>
    <s v="Privster.net - Privacy anywhere, whenever for free."/>
    <s v="In today's day and age every website tracks your IP Address and information, it's time to keep your information private and secure."/>
    <n v="10000"/>
    <n v="140"/>
    <x v="3"/>
    <x v="5"/>
    <s v="CAD"/>
    <n v="1419626139"/>
    <n v="1417034139"/>
    <b v="0"/>
    <n v="6"/>
    <b v="0"/>
    <s v="technology/web"/>
    <n v="1.4000000000000001"/>
    <n v="23.333333333333332"/>
    <x v="3"/>
    <x v="8"/>
  </r>
  <r>
    <n v="602"/>
    <s v="EZDoctor Reports a &quot;CarFax&quot; type report on Doctors."/>
    <s v="A &quot;CarFax&quot; type of report for Doctors. We have the right to make informed decisions about who we choose to be our doctor!"/>
    <n v="70000"/>
    <n v="0"/>
    <x v="3"/>
    <x v="0"/>
    <s v="USD"/>
    <n v="1434654215"/>
    <n v="1432062215"/>
    <b v="0"/>
    <n v="0"/>
    <b v="0"/>
    <s v="technology/web"/>
    <n v="0"/>
    <e v="#DIV/0!"/>
    <x v="3"/>
    <x v="8"/>
  </r>
  <r>
    <n v="603"/>
    <s v="Randompics.net - Make It Fan Owned And Updated! (Canceled)"/>
    <s v="The admin for Randompics has announced they will be shutting down. I want to run, and improve, this great site!"/>
    <n v="15000"/>
    <n v="590.02"/>
    <x v="3"/>
    <x v="0"/>
    <s v="USD"/>
    <n v="1408029623"/>
    <n v="1405437623"/>
    <b v="0"/>
    <n v="13"/>
    <b v="0"/>
    <s v="technology/web"/>
    <n v="3.9334666666666664"/>
    <n v="45.386153846153846"/>
    <x v="3"/>
    <x v="8"/>
  </r>
  <r>
    <n v="604"/>
    <s v="Don't Shoot the Messenger Chick (Canceled)"/>
    <s v="Bad news is our business. We deliver the news you don't want to and soften the blow with custom designed gifts and personalized verse."/>
    <n v="1500"/>
    <n v="0"/>
    <x v="3"/>
    <x v="0"/>
    <s v="USD"/>
    <n v="1409187056"/>
    <n v="1406595056"/>
    <b v="0"/>
    <n v="0"/>
    <b v="0"/>
    <s v="technology/web"/>
    <n v="0"/>
    <e v="#DIV/0!"/>
    <x v="3"/>
    <x v="8"/>
  </r>
  <r>
    <n v="605"/>
    <s v="Teach Your Parents iPad (Canceled)"/>
    <s v="An iPad support care package for your parents / seniors."/>
    <n v="5000"/>
    <n v="131"/>
    <x v="3"/>
    <x v="0"/>
    <s v="USD"/>
    <n v="1440318908"/>
    <n v="1436430908"/>
    <b v="0"/>
    <n v="8"/>
    <b v="0"/>
    <s v="technology/web"/>
    <n v="2.62"/>
    <n v="16.375"/>
    <x v="3"/>
    <x v="8"/>
  </r>
  <r>
    <n v="606"/>
    <s v="All in One Cloud Business Management - Extendix Panel"/>
    <s v="No more expensive, difficult and seperated packages for your business management. It's time for an All-in-One solution for your company"/>
    <n v="5000"/>
    <n v="10"/>
    <x v="3"/>
    <x v="9"/>
    <s v="EUR"/>
    <n v="1432479600"/>
    <n v="1428507409"/>
    <b v="0"/>
    <n v="1"/>
    <b v="0"/>
    <s v="technology/web"/>
    <n v="0.2"/>
    <n v="10"/>
    <x v="3"/>
    <x v="8"/>
  </r>
  <r>
    <n v="607"/>
    <s v="An Online Music Venue Awaits (Canceled)"/>
    <s v="Gritty, upfront reality going the distance hard with a proven track record of insatiable artist. Broadcasted live on the Web."/>
    <n v="250"/>
    <n v="0"/>
    <x v="3"/>
    <x v="0"/>
    <s v="USD"/>
    <n v="1448225336"/>
    <n v="1445629736"/>
    <b v="0"/>
    <n v="0"/>
    <b v="0"/>
    <s v="technology/web"/>
    <n v="0"/>
    <e v="#DIV/0!"/>
    <x v="3"/>
    <x v="8"/>
  </r>
  <r>
    <n v="608"/>
    <s v="Mise En Abyme Cloud Computers - PC inside a Website"/>
    <s v="A website that hosts virtual desktops. Simply log in and the cloud will enhance the power of your local computer or smart device"/>
    <n v="150000"/>
    <n v="1461"/>
    <x v="3"/>
    <x v="0"/>
    <s v="USD"/>
    <n v="1434405980"/>
    <n v="1431813980"/>
    <b v="0"/>
    <n v="5"/>
    <b v="0"/>
    <s v="technology/web"/>
    <n v="0.97400000000000009"/>
    <n v="292.2"/>
    <x v="3"/>
    <x v="8"/>
  </r>
  <r>
    <n v="609"/>
    <s v="Swap Anything (Canceled)"/>
    <s v="Can we swap, please? - everybody's said it. I want to create a website that enables anybody to trade their items, without money hassle."/>
    <n v="780"/>
    <n v="5"/>
    <x v="3"/>
    <x v="1"/>
    <s v="GBP"/>
    <n v="1448761744"/>
    <n v="1446166144"/>
    <b v="0"/>
    <n v="1"/>
    <b v="0"/>
    <s v="technology/web"/>
    <n v="0.64102564102564097"/>
    <n v="5"/>
    <x v="3"/>
    <x v="8"/>
  </r>
  <r>
    <n v="610"/>
    <s v="UniteChrist (Canceled)"/>
    <s v="We are creating a Christian social network to empower, educate, and connect Christians all over the world."/>
    <n v="13803"/>
    <n v="0"/>
    <x v="3"/>
    <x v="0"/>
    <s v="USD"/>
    <n v="1429732586"/>
    <n v="1427140586"/>
    <b v="0"/>
    <n v="0"/>
    <b v="0"/>
    <s v="technology/web"/>
    <n v="0"/>
    <e v="#DIV/0!"/>
    <x v="3"/>
    <x v="8"/>
  </r>
  <r>
    <n v="611"/>
    <s v="Securivente (Canceled)"/>
    <s v="Finie la peur de vendre ou acheter d'occasion Ã  un inconnu ! Colis ouverts, photographiÃ©s et testÃ©s. Paiements en ligne sÃ©curisÃ©s."/>
    <n v="80000"/>
    <n v="0"/>
    <x v="3"/>
    <x v="6"/>
    <s v="EUR"/>
    <n v="1453210037"/>
    <n v="1448026037"/>
    <b v="0"/>
    <n v="0"/>
    <b v="0"/>
    <s v="technology/web"/>
    <n v="0"/>
    <e v="#DIV/0!"/>
    <x v="3"/>
    <x v="8"/>
  </r>
  <r>
    <n v="612"/>
    <s v="Web Streaming 2.0 (Canceled)"/>
    <s v="A Fast and Reliable new Web platform to stream videos from Internet"/>
    <n v="10000"/>
    <n v="0"/>
    <x v="3"/>
    <x v="13"/>
    <s v="EUR"/>
    <n v="1472777146"/>
    <n v="1470185146"/>
    <b v="0"/>
    <n v="0"/>
    <b v="0"/>
    <s v="technology/web"/>
    <n v="0"/>
    <e v="#DIV/0!"/>
    <x v="3"/>
    <x v="8"/>
  </r>
  <r>
    <n v="613"/>
    <s v="storieChild: technology + art = your child's storybook"/>
    <s v="A storybook for your child in 15 minutes, exclusively through Kickstarter (pre-sales, not a donation) starting at $15 for a softcover."/>
    <n v="60000"/>
    <n v="12818"/>
    <x v="3"/>
    <x v="0"/>
    <s v="USD"/>
    <n v="1443675540"/>
    <n v="1441022120"/>
    <b v="0"/>
    <n v="121"/>
    <b v="0"/>
    <s v="technology/web"/>
    <n v="21.363333333333333"/>
    <n v="105.93388429752066"/>
    <x v="3"/>
    <x v="8"/>
  </r>
  <r>
    <n v="614"/>
    <s v="Lets Reinvent Our Election Process (Canceled)"/>
    <s v="Something is wrong when your choices are between a &quot;giant douche and a turd sandwich.&quot;  So, lets make it better."/>
    <n v="10000"/>
    <n v="0"/>
    <x v="3"/>
    <x v="0"/>
    <s v="USD"/>
    <n v="1466731740"/>
    <n v="1464139740"/>
    <b v="0"/>
    <n v="0"/>
    <b v="0"/>
    <s v="technology/web"/>
    <n v="0"/>
    <e v="#DIV/0!"/>
    <x v="3"/>
    <x v="8"/>
  </r>
  <r>
    <n v="615"/>
    <s v="PixlDir.com - Simple and fast image hosting. (Canceled)"/>
    <s v="The aim of PixlDir is to deliver the most simple, and fast experience when it comes to uploading images to the web."/>
    <n v="515"/>
    <n v="0"/>
    <x v="3"/>
    <x v="4"/>
    <s v="NZD"/>
    <n v="1443149759"/>
    <n v="1440557759"/>
    <b v="0"/>
    <n v="0"/>
    <b v="0"/>
    <s v="technology/web"/>
    <n v="0"/>
    <e v="#DIV/0!"/>
    <x v="3"/>
    <x v="8"/>
  </r>
  <r>
    <n v="616"/>
    <s v="S'time Soirees (Canceled)"/>
    <s v="Hormis la similitude envers d'autres rÃ©seaux socials, celui-ci vous permettra d'organiser / participer Ã  des soirÃ©es trÃ¨s facilement !"/>
    <n v="5000"/>
    <n v="0"/>
    <x v="3"/>
    <x v="6"/>
    <s v="EUR"/>
    <n v="1488013307"/>
    <n v="1485421307"/>
    <b v="0"/>
    <n v="0"/>
    <b v="0"/>
    <s v="technology/web"/>
    <n v="0"/>
    <e v="#DIV/0!"/>
    <x v="3"/>
    <x v="8"/>
  </r>
  <r>
    <n v="617"/>
    <s v="Get Affordable Website with Premium Hosting and Domain"/>
    <s v="At beSpider you can create and publish you websites within minutes. 100s of pre-build templates, free domain, free cloud base hosting."/>
    <n v="2000"/>
    <n v="60"/>
    <x v="3"/>
    <x v="1"/>
    <s v="GBP"/>
    <n v="1431072843"/>
    <n v="1427184843"/>
    <b v="0"/>
    <n v="3"/>
    <b v="0"/>
    <s v="technology/web"/>
    <n v="3"/>
    <n v="20"/>
    <x v="3"/>
    <x v="8"/>
  </r>
  <r>
    <n v="618"/>
    <s v="Y2Y Tutors (Canceled)"/>
    <s v="With the cost of education seemingly always on the rise, Y2Y aims to ensure that no student will be left behind through peer tutoring."/>
    <n v="400"/>
    <n v="0"/>
    <x v="3"/>
    <x v="0"/>
    <s v="USD"/>
    <n v="1449689203"/>
    <n v="1447097203"/>
    <b v="0"/>
    <n v="0"/>
    <b v="0"/>
    <s v="technology/web"/>
    <n v="0"/>
    <e v="#DIV/0!"/>
    <x v="3"/>
    <x v="8"/>
  </r>
  <r>
    <n v="619"/>
    <s v="Big Data (Canceled)"/>
    <s v="Big Data Sets for researchers interested in improving the quality of life."/>
    <n v="2500000"/>
    <n v="1"/>
    <x v="3"/>
    <x v="0"/>
    <s v="USD"/>
    <n v="1416933390"/>
    <n v="1411745790"/>
    <b v="0"/>
    <n v="1"/>
    <b v="0"/>
    <s v="technology/web"/>
    <n v="3.9999999999999996E-5"/>
    <n v="1"/>
    <x v="3"/>
    <x v="8"/>
  </r>
  <r>
    <n v="620"/>
    <s v="iShopGreen.ca - the green product marketplace (Canceled)"/>
    <s v="iShopGreen.ca is an online marketplace that connects consumers and suppliers with green products &amp; services"/>
    <n v="30000"/>
    <n v="300"/>
    <x v="3"/>
    <x v="5"/>
    <s v="CAD"/>
    <n v="1408986738"/>
    <n v="1405098738"/>
    <b v="0"/>
    <n v="1"/>
    <b v="0"/>
    <s v="technology/web"/>
    <n v="1"/>
    <n v="300"/>
    <x v="3"/>
    <x v="8"/>
  </r>
  <r>
    <n v="621"/>
    <s v="We CAN End Police Violence Against Our Dog's (Canceled)"/>
    <s v="Creating a web portal to train law enforcement departments on how to handle dogs and a directory and profile system for our dog's."/>
    <n v="25000"/>
    <n v="261"/>
    <x v="3"/>
    <x v="0"/>
    <s v="USD"/>
    <n v="1467934937"/>
    <n v="1465342937"/>
    <b v="0"/>
    <n v="3"/>
    <b v="0"/>
    <s v="technology/web"/>
    <n v="1.044"/>
    <n v="87"/>
    <x v="3"/>
    <x v="8"/>
  </r>
  <r>
    <n v="622"/>
    <s v="The Animal Shelter Network website (Canceled)"/>
    <s v="The Animal Shelter Network is a free website for collaboration and communication between animal shelters, rescues and humane societies."/>
    <n v="6000"/>
    <n v="341"/>
    <x v="3"/>
    <x v="0"/>
    <s v="USD"/>
    <n v="1467398138"/>
    <n v="1465670138"/>
    <b v="0"/>
    <n v="9"/>
    <b v="0"/>
    <s v="technology/web"/>
    <n v="5.6833333333333336"/>
    <n v="37.888888888888886"/>
    <x v="3"/>
    <x v="8"/>
  </r>
  <r>
    <n v="623"/>
    <s v="WheelWolf - Swap and borrow cars with fellow car lovers."/>
    <s v="WheelWolf is a subscription based service connecting car lovers to provide a safe and secure platform for swapping and borrowing cars."/>
    <n v="75000"/>
    <n v="0"/>
    <x v="3"/>
    <x v="2"/>
    <s v="AUD"/>
    <n v="1432771997"/>
    <n v="1430179997"/>
    <b v="0"/>
    <n v="0"/>
    <b v="0"/>
    <s v="technology/web"/>
    <n v="0"/>
    <e v="#DIV/0!"/>
    <x v="3"/>
    <x v="8"/>
  </r>
  <r>
    <n v="624"/>
    <s v="NeedSomeLoven.com (Canceled)"/>
    <s v="I am designing a fun, high tech dating website, with over 25 cool features. It is innovate as well as user friendly."/>
    <n v="5000"/>
    <n v="0"/>
    <x v="3"/>
    <x v="0"/>
    <s v="USD"/>
    <n v="1431647041"/>
    <n v="1429055041"/>
    <b v="0"/>
    <n v="0"/>
    <b v="0"/>
    <s v="technology/web"/>
    <n v="0"/>
    <e v="#DIV/0!"/>
    <x v="3"/>
    <x v="8"/>
  </r>
  <r>
    <n v="625"/>
    <s v="SkyRooms.io Virtual Offices (Canceled)"/>
    <s v="SkyRooms.IO is a social network for business people that actually equips them to do work together. Resume, video conferencing and PM."/>
    <n v="25000"/>
    <n v="0"/>
    <x v="3"/>
    <x v="5"/>
    <s v="CAD"/>
    <n v="1490560177"/>
    <n v="1487971777"/>
    <b v="0"/>
    <n v="0"/>
    <b v="0"/>
    <s v="technology/web"/>
    <n v="0"/>
    <e v="#DIV/0!"/>
    <x v="3"/>
    <x v="8"/>
  </r>
  <r>
    <n v="626"/>
    <s v="The Story of Life - Writing tomorrow's history today"/>
    <s v="TSOLife is a revolutionary digital platform that allows users to record a personalized legacy to leave behind for future generations."/>
    <n v="25000"/>
    <n v="4345"/>
    <x v="3"/>
    <x v="0"/>
    <s v="USD"/>
    <n v="1439644920"/>
    <n v="1436793939"/>
    <b v="0"/>
    <n v="39"/>
    <b v="0"/>
    <s v="technology/web"/>
    <n v="17.380000000000003"/>
    <n v="111.41025641025641"/>
    <x v="3"/>
    <x v="8"/>
  </r>
  <r>
    <n v="627"/>
    <s v="Privileged Zone - Premium Social Network (Canceled)"/>
    <s v="Social Network - your new digital social life without ads, monitoring and analyses. Freed from the feeling that every step is followed"/>
    <n v="450000"/>
    <n v="90"/>
    <x v="3"/>
    <x v="11"/>
    <s v="SEK"/>
    <n v="1457996400"/>
    <n v="1452842511"/>
    <b v="0"/>
    <n v="1"/>
    <b v="0"/>
    <s v="technology/web"/>
    <n v="0.02"/>
    <n v="90"/>
    <x v="3"/>
    <x v="8"/>
  </r>
  <r>
    <n v="628"/>
    <s v="Website for Firearms Education &amp; Sale of Accessories"/>
    <s v="Funding of website design &amp; materials for education about firearms, firearm safety &amp; firearm related apparel"/>
    <n v="5000"/>
    <n v="0"/>
    <x v="3"/>
    <x v="0"/>
    <s v="USD"/>
    <n v="1405269457"/>
    <n v="1402677457"/>
    <b v="0"/>
    <n v="0"/>
    <b v="0"/>
    <s v="technology/web"/>
    <n v="0"/>
    <e v="#DIV/0!"/>
    <x v="3"/>
    <x v="8"/>
  </r>
  <r>
    <n v="629"/>
    <s v="Smidlink Fun Ids.....search an Id, then message for free!"/>
    <s v="Global Ids you create for yourself, then the world can connect to you via free online msgs (for Reuniting Lost Property, Dating &amp; more)"/>
    <n v="200000"/>
    <n v="350"/>
    <x v="3"/>
    <x v="2"/>
    <s v="AUD"/>
    <n v="1463239108"/>
    <n v="1460647108"/>
    <b v="0"/>
    <n v="3"/>
    <b v="0"/>
    <s v="technology/web"/>
    <n v="0.17500000000000002"/>
    <n v="116.66666666666667"/>
    <x v="3"/>
    <x v="8"/>
  </r>
  <r>
    <n v="630"/>
    <s v="Ecosteader (Canceled)"/>
    <s v="Land development network for an eco-conscious collective. Community portal features ideas on lean design, green building, urban ecology"/>
    <n v="11999"/>
    <n v="10"/>
    <x v="3"/>
    <x v="0"/>
    <s v="USD"/>
    <n v="1441516200"/>
    <n v="1438959121"/>
    <b v="0"/>
    <n v="1"/>
    <b v="0"/>
    <s v="technology/web"/>
    <n v="8.3340278356529712E-2"/>
    <n v="10"/>
    <x v="3"/>
    <x v="8"/>
  </r>
  <r>
    <n v="631"/>
    <s v="Brevity: A Powerful Online Publishing Software! (Canceled)"/>
    <s v="A Powerful Multimedia-Rich Software that aims at making online publishing very simple."/>
    <n v="50000"/>
    <n v="690"/>
    <x v="3"/>
    <x v="5"/>
    <s v="CAD"/>
    <n v="1464460329"/>
    <n v="1461954729"/>
    <b v="0"/>
    <n v="9"/>
    <b v="0"/>
    <s v="technology/web"/>
    <n v="1.38"/>
    <n v="76.666666666666671"/>
    <x v="3"/>
    <x v="8"/>
  </r>
  <r>
    <n v="632"/>
    <s v="UniWherse.com - Bring students future (Canceled)"/>
    <s v="Our goal is to create a system, students can find universities that best match their interests."/>
    <n v="20000"/>
    <n v="0"/>
    <x v="3"/>
    <x v="9"/>
    <s v="EUR"/>
    <n v="1448470165"/>
    <n v="1445874565"/>
    <b v="0"/>
    <n v="0"/>
    <b v="0"/>
    <s v="technology/web"/>
    <n v="0"/>
    <e v="#DIV/0!"/>
    <x v="3"/>
    <x v="8"/>
  </r>
  <r>
    <n v="633"/>
    <s v="Uivo-fast,secure emergency contact system for your property"/>
    <s v="Uivo lets police and fire department personnel quickly contact you in the event of an emergency involving your property."/>
    <n v="10000"/>
    <n v="1245"/>
    <x v="3"/>
    <x v="0"/>
    <s v="USD"/>
    <n v="1466204400"/>
    <n v="1463469062"/>
    <b v="0"/>
    <n v="25"/>
    <b v="0"/>
    <s v="technology/web"/>
    <n v="12.45"/>
    <n v="49.8"/>
    <x v="3"/>
    <x v="8"/>
  </r>
  <r>
    <n v="634"/>
    <s v="pitchtograndma (Canceled)"/>
    <s v="We help companies to explain what they do in simple, grandma-would-understand terms."/>
    <n v="5000"/>
    <n v="1"/>
    <x v="3"/>
    <x v="0"/>
    <s v="USD"/>
    <n v="1424989029"/>
    <n v="1422397029"/>
    <b v="0"/>
    <n v="1"/>
    <b v="0"/>
    <s v="technology/web"/>
    <n v="0.02"/>
    <n v="1"/>
    <x v="3"/>
    <x v="8"/>
  </r>
  <r>
    <n v="635"/>
    <s v="Pleero, A Technology Team Building Website (Canceled)"/>
    <s v="Network used for building technology development teams."/>
    <n v="25000"/>
    <n v="2"/>
    <x v="3"/>
    <x v="0"/>
    <s v="USD"/>
    <n v="1428804762"/>
    <n v="1426212762"/>
    <b v="0"/>
    <n v="1"/>
    <b v="0"/>
    <s v="technology/web"/>
    <n v="8.0000000000000002E-3"/>
    <n v="2"/>
    <x v="3"/>
    <x v="8"/>
  </r>
  <r>
    <n v="636"/>
    <s v="Keto Advice (Canceled)"/>
    <s v="With no central location for keto knowledge, keto advice will be a community run knowledge base."/>
    <n v="2000"/>
    <n v="4"/>
    <x v="3"/>
    <x v="1"/>
    <s v="GBP"/>
    <n v="1433587620"/>
    <n v="1430996150"/>
    <b v="0"/>
    <n v="1"/>
    <b v="0"/>
    <s v="technology/web"/>
    <n v="0.2"/>
    <n v="4"/>
    <x v="3"/>
    <x v="8"/>
  </r>
  <r>
    <n v="637"/>
    <s v="Unique online start up, Art and Technology together (Canceled)"/>
    <s v="It will enable deprived children to make artistic work for selling online/illustrating their work in our exhibitions around the world."/>
    <n v="100000"/>
    <n v="0"/>
    <x v="3"/>
    <x v="1"/>
    <s v="GBP"/>
    <n v="1488063840"/>
    <n v="1485558318"/>
    <b v="0"/>
    <n v="0"/>
    <b v="0"/>
    <s v="technology/web"/>
    <n v="0"/>
    <e v="#DIV/0!"/>
    <x v="3"/>
    <x v="8"/>
  </r>
  <r>
    <n v="638"/>
    <s v="W (Canceled)"/>
    <s v="O0"/>
    <n v="200000"/>
    <n v="18"/>
    <x v="3"/>
    <x v="12"/>
    <s v="EUR"/>
    <n v="1490447662"/>
    <n v="1485267262"/>
    <b v="0"/>
    <n v="6"/>
    <b v="0"/>
    <s v="technology/web"/>
    <n v="9.0000000000000011E-3"/>
    <n v="3"/>
    <x v="3"/>
    <x v="8"/>
  </r>
  <r>
    <n v="639"/>
    <s v="Kids Educational Social Media Site (Canceled)"/>
    <s v="Development of a Safe and Educational Social Media site for kids."/>
    <n v="1000000"/>
    <n v="1"/>
    <x v="3"/>
    <x v="0"/>
    <s v="USD"/>
    <n v="1413208795"/>
    <n v="1408024795"/>
    <b v="0"/>
    <n v="1"/>
    <b v="0"/>
    <s v="technology/web"/>
    <n v="9.9999999999999991E-5"/>
    <n v="1"/>
    <x v="3"/>
    <x v="8"/>
  </r>
  <r>
    <n v="640"/>
    <s v="Carbon mini bikes / race / MTB / FAT ~ Carbon tow placement"/>
    <s v="Mountain, fat and race bikes made from high grade aero carbon fibers by tow placement and tow folding technology (no fibres cutting)."/>
    <n v="70"/>
    <n v="101"/>
    <x v="1"/>
    <x v="6"/>
    <s v="EUR"/>
    <n v="1480028400"/>
    <n v="1478685915"/>
    <b v="0"/>
    <n v="2"/>
    <b v="1"/>
    <s v="technology/wearables"/>
    <n v="144.28571428571428"/>
    <n v="50.5"/>
    <x v="3"/>
    <x v="9"/>
  </r>
  <r>
    <n v="641"/>
    <s v="Help fund research of dual action compression breast pump"/>
    <s v="Innovative new compression-based breast pump gives mothers unprecedented freedom, enabling efficient and discreet pumping"/>
    <n v="40000"/>
    <n v="47665"/>
    <x v="1"/>
    <x v="0"/>
    <s v="USD"/>
    <n v="1439473248"/>
    <n v="1436881248"/>
    <b v="0"/>
    <n v="315"/>
    <b v="1"/>
    <s v="technology/wearables"/>
    <n v="119.16249999999999"/>
    <n v="151.31746031746033"/>
    <x v="3"/>
    <x v="9"/>
  </r>
  <r>
    <n v="642"/>
    <s v="Gauss - Redefining Eye Protection for the Digital Age"/>
    <s v="Gauss glasses protect your eyes in front of screens and outside with self-tinting lenses and a new, proprietary coating technology."/>
    <n v="20000"/>
    <n v="292097"/>
    <x v="1"/>
    <x v="12"/>
    <s v="EUR"/>
    <n v="1439998674"/>
    <n v="1436888274"/>
    <b v="0"/>
    <n v="2174"/>
    <b v="1"/>
    <s v="technology/wearables"/>
    <n v="1460.4850000000001"/>
    <n v="134.3592456301748"/>
    <x v="3"/>
    <x v="9"/>
  </r>
  <r>
    <n v="643"/>
    <s v="Phone Silks - The best way to carry your smart phone!"/>
    <s v="Stylish new phone carrier allows instant access to your smart phone while freeing up your hands."/>
    <n v="25000"/>
    <n v="26452"/>
    <x v="1"/>
    <x v="0"/>
    <s v="USD"/>
    <n v="1433085875"/>
    <n v="1428333875"/>
    <b v="0"/>
    <n v="152"/>
    <b v="1"/>
    <s v="technology/wearables"/>
    <n v="105.80799999999999"/>
    <n v="174.02631578947367"/>
    <x v="3"/>
    <x v="9"/>
  </r>
  <r>
    <n v="644"/>
    <s v="Sofft: Blocks Stains &amp; Softens Clothes!"/>
    <s v="Sofft...it's Soft with an Off! A stain-blocking fabric softener that simplifies your laundry and helps the environment at the same time"/>
    <n v="25000"/>
    <n v="75029.48"/>
    <x v="1"/>
    <x v="0"/>
    <s v="USD"/>
    <n v="1414544400"/>
    <n v="1410883139"/>
    <b v="0"/>
    <n v="1021"/>
    <b v="1"/>
    <s v="technology/wearables"/>
    <n v="300.11791999999997"/>
    <n v="73.486268364348675"/>
    <x v="3"/>
    <x v="9"/>
  </r>
  <r>
    <n v="645"/>
    <s v="Carbon Fiber Collar Stays"/>
    <s v="Ever wanted to own something made out of carbon fiber? Now you can!"/>
    <n v="2000"/>
    <n v="5574"/>
    <x v="1"/>
    <x v="0"/>
    <s v="USD"/>
    <n v="1470962274"/>
    <n v="1468370274"/>
    <b v="0"/>
    <n v="237"/>
    <b v="1"/>
    <s v="technology/wearables"/>
    <n v="278.7"/>
    <n v="23.518987341772153"/>
    <x v="3"/>
    <x v="9"/>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s v="technology/wearables"/>
    <n v="131.87625"/>
    <n v="39.074444444444445"/>
    <x v="3"/>
    <x v="9"/>
  </r>
  <r>
    <n v="647"/>
    <s v="Silver anti-radiation underwear. Keep body cool in summer"/>
    <s v="Wengash Silver underwear: 100% pure silver. Block cell phone, wifi and microwave radiation, protect your reproductive organs and sperm"/>
    <n v="2000"/>
    <n v="2141"/>
    <x v="1"/>
    <x v="5"/>
    <s v="CAD"/>
    <n v="1458235549"/>
    <n v="1455647149"/>
    <b v="0"/>
    <n v="17"/>
    <b v="1"/>
    <s v="technology/wearables"/>
    <n v="107.05"/>
    <n v="125.94117647058823"/>
    <x v="3"/>
    <x v="9"/>
  </r>
  <r>
    <n v="648"/>
    <s v="Audio Jacket"/>
    <s v="Get ready for the next product that you canâ€™t live without"/>
    <n v="35000"/>
    <n v="44388"/>
    <x v="1"/>
    <x v="0"/>
    <s v="USD"/>
    <n v="1413304708"/>
    <n v="1410280708"/>
    <b v="0"/>
    <n v="27"/>
    <b v="1"/>
    <s v="technology/wearables"/>
    <n v="126.82285714285715"/>
    <n v="1644"/>
    <x v="3"/>
    <x v="9"/>
  </r>
  <r>
    <n v="649"/>
    <s v="VIVO Solar Bag"/>
    <s v="A backpack with a built in solar panel to charge any USB device. Includes removable battery pack, USB cable, and 7 different adapters!"/>
    <n v="2500"/>
    <n v="3499"/>
    <x v="1"/>
    <x v="0"/>
    <s v="USD"/>
    <n v="1410904413"/>
    <n v="1409090013"/>
    <b v="0"/>
    <n v="82"/>
    <b v="1"/>
    <s v="technology/wearables"/>
    <n v="139.96"/>
    <n v="42.670731707317074"/>
    <x v="3"/>
    <x v="9"/>
  </r>
  <r>
    <n v="650"/>
    <s v="Jake Lazarow's Eagle Project"/>
    <s v="This project is designed to obtain flash drive bracelets with a child's information on it for parents to wear in case of emergencies"/>
    <n v="1500"/>
    <n v="1686"/>
    <x v="1"/>
    <x v="0"/>
    <s v="USD"/>
    <n v="1418953984"/>
    <n v="1413766384"/>
    <b v="0"/>
    <n v="48"/>
    <b v="1"/>
    <s v="technology/wearables"/>
    <n v="112.4"/>
    <n v="35.125"/>
    <x v="3"/>
    <x v="9"/>
  </r>
  <r>
    <n v="651"/>
    <s v="Pacha's Pajamas: Award-Winning Healthy Kids Entertainment!"/>
    <s v="Pacha's Pajamas is an epic story told through books, music, videos and now augmented PJs that's uplifting kids everywhere!"/>
    <n v="25000"/>
    <n v="25132"/>
    <x v="1"/>
    <x v="0"/>
    <s v="USD"/>
    <n v="1418430311"/>
    <n v="1415838311"/>
    <b v="0"/>
    <n v="105"/>
    <b v="1"/>
    <s v="technology/wearables"/>
    <n v="100.52799999999999"/>
    <n v="239.35238095238094"/>
    <x v="3"/>
    <x v="9"/>
  </r>
  <r>
    <n v="652"/>
    <s v="The Zossom Phone Case"/>
    <s v="Zossom is a smart phone case with a strap. Forget the days of shattered screens and scratches. The Zossom case keeps your phone safe."/>
    <n v="3000"/>
    <n v="3014"/>
    <x v="1"/>
    <x v="0"/>
    <s v="USD"/>
    <n v="1480613650"/>
    <n v="1478018050"/>
    <b v="0"/>
    <n v="28"/>
    <b v="1"/>
    <s v="technology/wearables"/>
    <n v="100.46666666666665"/>
    <n v="107.64285714285714"/>
    <x v="3"/>
    <x v="9"/>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s v="technology/wearables"/>
    <n v="141.446"/>
    <n v="95.830623306233065"/>
    <x v="3"/>
    <x v="9"/>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s v="technology/wearables"/>
    <n v="267.29166666666669"/>
    <n v="31.663376110562684"/>
    <x v="3"/>
    <x v="9"/>
  </r>
  <r>
    <n v="655"/>
    <s v="Spark: The Watch That Keeps You Awake"/>
    <s v="Meet Spark: The friendly companion that helps you stay awake during the day. Re-released with new features!"/>
    <n v="8000"/>
    <n v="11751"/>
    <x v="1"/>
    <x v="0"/>
    <s v="USD"/>
    <n v="1426197512"/>
    <n v="1423609112"/>
    <b v="0"/>
    <n v="274"/>
    <b v="1"/>
    <s v="technology/wearables"/>
    <n v="146.88749999999999"/>
    <n v="42.886861313868614"/>
    <x v="3"/>
    <x v="9"/>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s v="technology/wearables"/>
    <n v="213.56"/>
    <n v="122.73563218390805"/>
    <x v="3"/>
    <x v="9"/>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s v="technology/wearables"/>
    <n v="125.69999999999999"/>
    <n v="190.45454545454547"/>
    <x v="3"/>
    <x v="9"/>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s v="technology/wearables"/>
    <n v="104.46206037108834"/>
    <n v="109.33695652173913"/>
    <x v="3"/>
    <x v="9"/>
  </r>
  <r>
    <n v="659"/>
    <s v="Lulu Watch Designs - Apple Watch"/>
    <s v="Sync up your lifestyle"/>
    <n v="3000"/>
    <n v="3017"/>
    <x v="1"/>
    <x v="0"/>
    <s v="USD"/>
    <n v="1440339295"/>
    <n v="1437747295"/>
    <b v="0"/>
    <n v="21"/>
    <b v="1"/>
    <s v="technology/wearables"/>
    <n v="100.56666666666668"/>
    <n v="143.66666666666666"/>
    <x v="3"/>
    <x v="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3"/>
    <x v="9"/>
  </r>
  <r>
    <n v="661"/>
    <s v="AirString"/>
    <s v="AirString keeps your AirPods from getting lost by keeping the pair together with a  durable and premium quality string."/>
    <n v="10000"/>
    <n v="95"/>
    <x v="2"/>
    <x v="0"/>
    <s v="USD"/>
    <n v="1477236559"/>
    <n v="1474644559"/>
    <b v="0"/>
    <n v="9"/>
    <b v="0"/>
    <s v="technology/wearables"/>
    <n v="0.95"/>
    <n v="10.555555555555555"/>
    <x v="3"/>
    <x v="9"/>
  </r>
  <r>
    <n v="662"/>
    <s v="LW - the cool luminescent band with a watch"/>
    <s v="A stylish, durable safety light band on your wrist or ankle holds a watch or another modular accessory."/>
    <n v="39000"/>
    <n v="156"/>
    <x v="2"/>
    <x v="0"/>
    <s v="USD"/>
    <n v="1421404247"/>
    <n v="1418812247"/>
    <b v="0"/>
    <n v="4"/>
    <b v="0"/>
    <s v="technology/wearables"/>
    <n v="0.4"/>
    <n v="39"/>
    <x v="3"/>
    <x v="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3"/>
    <x v="9"/>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3"/>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3"/>
    <x v="9"/>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3"/>
    <x v="9"/>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3"/>
    <x v="9"/>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3"/>
    <x v="9"/>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3"/>
    <x v="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3"/>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3"/>
    <x v="9"/>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3"/>
    <x v="9"/>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3"/>
    <x v="9"/>
  </r>
  <r>
    <n v="674"/>
    <s v="Something To Wear For Hearing Sounds By Feeling Vibrations"/>
    <s v="Listen to sounds by feeling an array of vibrational patterns against your body."/>
    <n v="50000"/>
    <n v="15"/>
    <x v="2"/>
    <x v="0"/>
    <s v="USD"/>
    <n v="1407811627"/>
    <n v="1402627627"/>
    <b v="0"/>
    <n v="2"/>
    <b v="0"/>
    <s v="technology/wearables"/>
    <n v="0.03"/>
    <n v="7.5"/>
    <x v="3"/>
    <x v="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3"/>
    <x v="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3"/>
    <x v="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3"/>
    <x v="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3"/>
    <x v="9"/>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3"/>
    <x v="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3"/>
    <x v="9"/>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3"/>
    <x v="9"/>
  </r>
  <r>
    <n v="682"/>
    <s v="Deception Belt"/>
    <s v="The Deception Belt is an innovative belt with app capability, designed to assist any user gain control over their appetite."/>
    <n v="50000"/>
    <n v="53"/>
    <x v="2"/>
    <x v="0"/>
    <s v="USD"/>
    <n v="1489512122"/>
    <n v="1486923722"/>
    <b v="0"/>
    <n v="4"/>
    <b v="0"/>
    <s v="technology/wearables"/>
    <n v="0.106"/>
    <n v="13.25"/>
    <x v="3"/>
    <x v="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3"/>
    <x v="9"/>
  </r>
  <r>
    <n v="684"/>
    <s v="Arcus Motion Analyzer | The Versatile Smart Ring"/>
    <s v="Arcus gives your fingers super powers."/>
    <n v="320000"/>
    <n v="23948"/>
    <x v="2"/>
    <x v="0"/>
    <s v="USD"/>
    <n v="1406257200"/>
    <n v="1403176891"/>
    <b v="0"/>
    <n v="135"/>
    <b v="0"/>
    <s v="technology/wearables"/>
    <n v="7.4837500000000006"/>
    <n v="177.39259259259259"/>
    <x v="3"/>
    <x v="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3"/>
    <x v="9"/>
  </r>
  <r>
    <n v="686"/>
    <s v="Vivi di Cuore - Heart Rate Watch"/>
    <s v="La tua giornata sportiva monitorata nel tuo polso??!!!_x000a_Rendiamolo possibile... VIVI DI CUORE --- All MADE in ITALY"/>
    <n v="500000"/>
    <n v="0"/>
    <x v="2"/>
    <x v="13"/>
    <s v="EUR"/>
    <n v="1438618170"/>
    <n v="1436026170"/>
    <b v="0"/>
    <n v="0"/>
    <b v="0"/>
    <s v="technology/wearables"/>
    <n v="0"/>
    <e v="#DIV/0!"/>
    <x v="3"/>
    <x v="9"/>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3"/>
    <x v="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3"/>
    <x v="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3"/>
    <x v="9"/>
  </r>
  <r>
    <n v="690"/>
    <s v="BLOXSHIELD"/>
    <s v="A radiation shield for your fitness tracker, smartwatch or other wearable smart device"/>
    <n v="20000"/>
    <n v="2468"/>
    <x v="2"/>
    <x v="0"/>
    <s v="USD"/>
    <n v="1473400800"/>
    <n v="1469718841"/>
    <b v="0"/>
    <n v="34"/>
    <b v="0"/>
    <s v="technology/wearables"/>
    <n v="12.34"/>
    <n v="72.588235294117652"/>
    <x v="3"/>
    <x v="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3"/>
    <x v="9"/>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3"/>
    <x v="9"/>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3"/>
    <x v="9"/>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3"/>
    <x v="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3"/>
    <x v="9"/>
  </r>
  <r>
    <n v="696"/>
    <s v="trustee"/>
    <s v="Show your fidelity by wearing the Trustee rings! Show where you are (at)!"/>
    <n v="175000"/>
    <n v="1"/>
    <x v="2"/>
    <x v="9"/>
    <s v="EUR"/>
    <n v="1406326502"/>
    <n v="1403734502"/>
    <b v="0"/>
    <n v="1"/>
    <b v="0"/>
    <s v="technology/wearables"/>
    <n v="5.7142857142857147E-4"/>
    <n v="1"/>
    <x v="3"/>
    <x v="9"/>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3"/>
    <x v="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3"/>
    <x v="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3"/>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3"/>
    <x v="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3"/>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3"/>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3"/>
    <x v="9"/>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3"/>
    <x v="9"/>
  </r>
  <r>
    <n v="705"/>
    <s v="SomnoScope"/>
    <s v="The closest thing ever to the Holy Grail of wearables technology"/>
    <n v="100000"/>
    <n v="977"/>
    <x v="2"/>
    <x v="9"/>
    <s v="EUR"/>
    <n v="1484999278"/>
    <n v="1482407278"/>
    <b v="0"/>
    <n v="5"/>
    <b v="0"/>
    <s v="technology/wearables"/>
    <n v="0.97699999999999987"/>
    <n v="195.4"/>
    <x v="3"/>
    <x v="9"/>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3"/>
    <x v="9"/>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3"/>
    <x v="9"/>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3"/>
    <x v="9"/>
  </r>
  <r>
    <n v="709"/>
    <s v="lumiglove"/>
    <s v="A &quot;handheld&quot; light, which eases the way you illuminate objects and/or paths."/>
    <n v="15000"/>
    <n v="61"/>
    <x v="2"/>
    <x v="0"/>
    <s v="USD"/>
    <n v="1417741159"/>
    <n v="1415149159"/>
    <b v="0"/>
    <n v="2"/>
    <b v="0"/>
    <s v="technology/wearables"/>
    <n v="0.40666666666666662"/>
    <n v="30.5"/>
    <x v="3"/>
    <x v="9"/>
  </r>
  <r>
    <n v="710"/>
    <s v="Hate York Shirt 2.0"/>
    <s v="Shirts, so technologically advanced, they connect mentally to their audience upon sight."/>
    <n v="1200"/>
    <n v="0"/>
    <x v="2"/>
    <x v="5"/>
    <s v="CAD"/>
    <n v="1408495440"/>
    <n v="1405640302"/>
    <b v="0"/>
    <n v="0"/>
    <b v="0"/>
    <s v="technology/wearables"/>
    <n v="0"/>
    <e v="#DIV/0!"/>
    <x v="3"/>
    <x v="9"/>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3"/>
    <x v="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3"/>
    <x v="9"/>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3"/>
    <x v="9"/>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3"/>
    <x v="9"/>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3"/>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3"/>
    <x v="9"/>
  </r>
  <r>
    <n v="717"/>
    <s v="cool air belt"/>
    <s v="Cool air flowing under clothing keeps you cool."/>
    <n v="100000"/>
    <n v="305"/>
    <x v="2"/>
    <x v="0"/>
    <s v="USD"/>
    <n v="1409949002"/>
    <n v="1407357002"/>
    <b v="0"/>
    <n v="4"/>
    <b v="0"/>
    <s v="technology/wearables"/>
    <n v="0.30499999999999999"/>
    <n v="76.25"/>
    <x v="3"/>
    <x v="9"/>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3"/>
    <x v="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3"/>
    <x v="9"/>
  </r>
  <r>
    <n v="720"/>
    <s v="Without Utterance: Tales from the Other Side of Language"/>
    <s v="Without Utterance, a crushingly intimate literary memoir told from the inside of losing language, self, and world."/>
    <n v="1900"/>
    <n v="2735"/>
    <x v="1"/>
    <x v="0"/>
    <s v="USD"/>
    <n v="1327851291"/>
    <n v="1325432091"/>
    <b v="0"/>
    <n v="41"/>
    <b v="1"/>
    <s v="publishing/nonfiction"/>
    <n v="143.94736842105263"/>
    <n v="66.707317073170728"/>
    <x v="4"/>
    <x v="10"/>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s v="publishing/nonfiction"/>
    <n v="122.10975609756099"/>
    <n v="84.142857142857139"/>
    <x v="4"/>
    <x v="10"/>
  </r>
  <r>
    <n v="722"/>
    <s v="The BANGGAI Rescue Project"/>
    <s v="BANGGAI RESCUE is a beautiful, must-read book and a project setting out to answer some critical questions about the species' future."/>
    <n v="25000"/>
    <n v="33006"/>
    <x v="1"/>
    <x v="0"/>
    <s v="USD"/>
    <n v="1333909178"/>
    <n v="1331320778"/>
    <b v="0"/>
    <n v="153"/>
    <b v="1"/>
    <s v="publishing/nonfiction"/>
    <n v="132.024"/>
    <n v="215.72549019607843"/>
    <x v="4"/>
    <x v="10"/>
  </r>
  <r>
    <n v="723"/>
    <s v="The 2015 Pro Football Beast Book"/>
    <s v="The Definitive (and Slightly Ridiculous) Guide to Enjoying the 2015 Pro Football Season"/>
    <n v="5000"/>
    <n v="5469"/>
    <x v="1"/>
    <x v="0"/>
    <s v="USD"/>
    <n v="1438228740"/>
    <n v="1435606549"/>
    <b v="0"/>
    <n v="100"/>
    <b v="1"/>
    <s v="publishing/nonfiction"/>
    <n v="109.38000000000001"/>
    <n v="54.69"/>
    <x v="4"/>
    <x v="10"/>
  </r>
  <r>
    <n v="724"/>
    <s v="The Adventure Access Guide: How to Walk Across America"/>
    <s v="We are creating the Adventure Access Trail, a new walking trail from Boston to San Francisco.  _x000a_http://adventureaccess.org"/>
    <n v="7000"/>
    <n v="7383.01"/>
    <x v="1"/>
    <x v="0"/>
    <s v="USD"/>
    <n v="1309447163"/>
    <n v="1306855163"/>
    <b v="0"/>
    <n v="143"/>
    <b v="1"/>
    <s v="publishing/nonfiction"/>
    <n v="105.47157142857144"/>
    <n v="51.62944055944056"/>
    <x v="4"/>
    <x v="10"/>
  </r>
  <r>
    <n v="725"/>
    <s v="The Year It All Made Sense"/>
    <s v="A true story about inspiration and survival - David Alfred George turns his powerful experience into a compelling vBook."/>
    <n v="20000"/>
    <n v="20070"/>
    <x v="1"/>
    <x v="0"/>
    <s v="USD"/>
    <n v="1450018912"/>
    <n v="1447426912"/>
    <b v="0"/>
    <n v="140"/>
    <b v="1"/>
    <s v="publishing/nonfiction"/>
    <n v="100.35000000000001"/>
    <n v="143.35714285714286"/>
    <x v="4"/>
    <x v="10"/>
  </r>
  <r>
    <n v="726"/>
    <s v="60 Days to a Radiating Faith"/>
    <s v="&quot;60 Days to a Radiating Faith&quot; is a collection of carefully selected Bible verses to encourage those undergoing cancer treatments."/>
    <n v="2500"/>
    <n v="2535"/>
    <x v="1"/>
    <x v="0"/>
    <s v="USD"/>
    <n v="1365728487"/>
    <n v="1363136487"/>
    <b v="0"/>
    <n v="35"/>
    <b v="1"/>
    <s v="publishing/nonfiction"/>
    <n v="101.4"/>
    <n v="72.428571428571431"/>
    <x v="4"/>
    <x v="10"/>
  </r>
  <r>
    <n v="727"/>
    <s v="CHRISTIAN MERCY: Compassion, Proclamation, and Power"/>
    <s v="A surgeon's call for today's Christians to practice biblical compassion. Pre-order now and turn the tide towards the model Christ gave!"/>
    <n v="3500"/>
    <n v="5443"/>
    <x v="1"/>
    <x v="0"/>
    <s v="USD"/>
    <n v="1358198400"/>
    <n v="1354580949"/>
    <b v="0"/>
    <n v="149"/>
    <b v="1"/>
    <s v="publishing/nonfiction"/>
    <n v="155.51428571428571"/>
    <n v="36.530201342281877"/>
    <x v="4"/>
    <x v="10"/>
  </r>
  <r>
    <n v="728"/>
    <s v="The Age of the Platform: My Fourth Book"/>
    <s v="A big idea non-fiction book by an impatient three-time author and insomniac willing to bet on himself."/>
    <n v="7500"/>
    <n v="7917.45"/>
    <x v="1"/>
    <x v="0"/>
    <s v="USD"/>
    <n v="1313957157"/>
    <n v="1310069157"/>
    <b v="0"/>
    <n v="130"/>
    <b v="1"/>
    <s v="publishing/nonfiction"/>
    <n v="105.566"/>
    <n v="60.903461538461535"/>
    <x v="4"/>
    <x v="10"/>
  </r>
  <r>
    <n v="729"/>
    <s v="The Malformation of Health Care"/>
    <s v="A true David vs.Goliath story about a young adult battling the U.S. health care system to survive and become an advocate for change."/>
    <n v="4000"/>
    <n v="5226"/>
    <x v="1"/>
    <x v="0"/>
    <s v="USD"/>
    <n v="1348028861"/>
    <n v="1342844861"/>
    <b v="0"/>
    <n v="120"/>
    <b v="1"/>
    <s v="publishing/nonfiction"/>
    <n v="130.65"/>
    <n v="43.55"/>
    <x v="4"/>
    <x v="10"/>
  </r>
  <r>
    <n v="730"/>
    <s v="Encyclopedia of Surfing"/>
    <s v="A Massive but Cheerful Online Digital Archive of Surfing"/>
    <n v="20000"/>
    <n v="26438"/>
    <x v="1"/>
    <x v="0"/>
    <s v="USD"/>
    <n v="1323280391"/>
    <n v="1320688391"/>
    <b v="0"/>
    <n v="265"/>
    <b v="1"/>
    <s v="publishing/nonfiction"/>
    <n v="132.19"/>
    <n v="99.766037735849054"/>
    <x v="4"/>
    <x v="10"/>
  </r>
  <r>
    <n v="731"/>
    <s v="Portland Boat Tours:  From Dream to Business"/>
    <s v="Be part of the excitement by supporting our first season offering unique perspectives of Portland from the water."/>
    <n v="5000"/>
    <n v="6300"/>
    <x v="1"/>
    <x v="0"/>
    <s v="USD"/>
    <n v="1327212000"/>
    <n v="1322852747"/>
    <b v="0"/>
    <n v="71"/>
    <b v="1"/>
    <s v="publishing/nonfiction"/>
    <n v="126"/>
    <n v="88.732394366197184"/>
    <x v="4"/>
    <x v="10"/>
  </r>
  <r>
    <n v="732"/>
    <s v="Chess puzzles in your pocket: a new eBook"/>
    <s v="A great collection of puzzles to take and enjoy anywhere in the world - have fun, challenge yourself, and become a better chess player!"/>
    <n v="40"/>
    <n v="64"/>
    <x v="1"/>
    <x v="1"/>
    <s v="GBP"/>
    <n v="1380449461"/>
    <n v="1375265461"/>
    <b v="0"/>
    <n v="13"/>
    <b v="1"/>
    <s v="publishing/nonfiction"/>
    <n v="160"/>
    <n v="4.9230769230769234"/>
    <x v="4"/>
    <x v="10"/>
  </r>
  <r>
    <n v="733"/>
    <s v="Sinatra Cookbook - Recipes for the Ruby framework"/>
    <s v="Sinatra Cookbook is an ebook featuring 12 fantastic example applications built on the Sinatra framework and many well known Ruby gems."/>
    <n v="2500"/>
    <n v="3012"/>
    <x v="1"/>
    <x v="1"/>
    <s v="GBP"/>
    <n v="1387533892"/>
    <n v="1384941892"/>
    <b v="0"/>
    <n v="169"/>
    <b v="1"/>
    <s v="publishing/nonfiction"/>
    <n v="120.48"/>
    <n v="17.822485207100591"/>
    <x v="4"/>
    <x v="10"/>
  </r>
  <r>
    <n v="734"/>
    <s v="Sideswiped"/>
    <s v="Sideswiped is my story of growing in and trusting God through the mess and mysteries of life."/>
    <n v="8500"/>
    <n v="10670"/>
    <x v="1"/>
    <x v="5"/>
    <s v="CAD"/>
    <n v="1431147600"/>
    <n v="1428465420"/>
    <b v="0"/>
    <n v="57"/>
    <b v="1"/>
    <s v="publishing/nonfiction"/>
    <n v="125.52941176470588"/>
    <n v="187.19298245614036"/>
    <x v="4"/>
    <x v="10"/>
  </r>
  <r>
    <n v="735"/>
    <s v="TOP FUEL FOR LIFE - Life Lessons from a Crew Chief"/>
    <s v="TOP FUEL FOR LIFE â€¦ a true story of victory, unimaginable loss_x000a_and the epiphany that changed everything."/>
    <n v="47000"/>
    <n v="53771"/>
    <x v="1"/>
    <x v="0"/>
    <s v="USD"/>
    <n v="1417653540"/>
    <n v="1414975346"/>
    <b v="0"/>
    <n v="229"/>
    <b v="1"/>
    <s v="publishing/nonfiction"/>
    <n v="114.40638297872341"/>
    <n v="234.80786026200875"/>
    <x v="4"/>
    <x v="10"/>
  </r>
  <r>
    <n v="736"/>
    <s v="What Happens in Vegas Stays on YouTube"/>
    <s v="I'm writing a new book! Topic: Privacy is Dead. What does a world without privacy mean for humanity? Our reputations? Our kids?"/>
    <n v="3600"/>
    <n v="11345"/>
    <x v="1"/>
    <x v="0"/>
    <s v="USD"/>
    <n v="1385009940"/>
    <n v="1383327440"/>
    <b v="0"/>
    <n v="108"/>
    <b v="1"/>
    <s v="publishing/nonfiction"/>
    <n v="315.13888888888891"/>
    <n v="105.04629629629629"/>
    <x v="4"/>
    <x v="10"/>
  </r>
  <r>
    <n v="737"/>
    <s v="Eat Mendocino: Writing the Book"/>
    <s v="For one year, two women exclusively ate food produced within Mendocino County, CA. Now, they will write a book about their adventures."/>
    <n v="5000"/>
    <n v="6120"/>
    <x v="1"/>
    <x v="0"/>
    <s v="USD"/>
    <n v="1392408000"/>
    <n v="1390890987"/>
    <b v="0"/>
    <n v="108"/>
    <b v="1"/>
    <s v="publishing/nonfiction"/>
    <n v="122.39999999999999"/>
    <n v="56.666666666666664"/>
    <x v="4"/>
    <x v="10"/>
  </r>
  <r>
    <n v="738"/>
    <s v="Under the Sour Sun: Hunger through the Eyes of a Child"/>
    <s v="The true story of a child's struggle with hunger, poverty, and war in El Salvador."/>
    <n v="1500"/>
    <n v="1601"/>
    <x v="1"/>
    <x v="0"/>
    <s v="USD"/>
    <n v="1417409940"/>
    <n v="1414765794"/>
    <b v="0"/>
    <n v="41"/>
    <b v="1"/>
    <s v="publishing/nonfiction"/>
    <n v="106.73333333333332"/>
    <n v="39.048780487804876"/>
    <x v="4"/>
    <x v="10"/>
  </r>
  <r>
    <n v="739"/>
    <s v="Brother's Keeper: Lessons Learned in Gaining Access"/>
    <s v="Strategies forged and lessons learned from accessing highly selective places where Black men have historically been underrepresented."/>
    <n v="6000"/>
    <n v="9500"/>
    <x v="1"/>
    <x v="0"/>
    <s v="USD"/>
    <n v="1407758629"/>
    <n v="1404907429"/>
    <b v="0"/>
    <n v="139"/>
    <b v="1"/>
    <s v="publishing/nonfiction"/>
    <n v="158.33333333333331"/>
    <n v="68.345323741007192"/>
    <x v="4"/>
    <x v="10"/>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s v="publishing/nonfiction"/>
    <n v="107.4"/>
    <n v="169.57894736842104"/>
    <x v="4"/>
    <x v="10"/>
  </r>
  <r>
    <n v="741"/>
    <s v="reVILNA: the vilna ghetto project"/>
    <s v="A revolutionary digital mapping project of the Vilna Ghetto"/>
    <n v="13000"/>
    <n v="13293.8"/>
    <x v="1"/>
    <x v="0"/>
    <s v="USD"/>
    <n v="1370964806"/>
    <n v="1367940806"/>
    <b v="0"/>
    <n v="94"/>
    <b v="1"/>
    <s v="publishing/nonfiction"/>
    <n v="102.25999999999999"/>
    <n v="141.42340425531913"/>
    <x v="4"/>
    <x v="10"/>
  </r>
  <r>
    <n v="742"/>
    <s v="&quot;My Life As Julia Roberts, Snapshots Of A LIfe"/>
    <s v="Thats right &quot;My Life As Julia Robertsâ€¦Snapshots Of A Life&quot; is going on the road! The first book tour! With Author Liane Langford!"/>
    <n v="1400"/>
    <n v="1550"/>
    <x v="1"/>
    <x v="0"/>
    <s v="USD"/>
    <n v="1395435712"/>
    <n v="1392847312"/>
    <b v="0"/>
    <n v="23"/>
    <b v="1"/>
    <s v="publishing/nonfiction"/>
    <n v="110.71428571428572"/>
    <n v="67.391304347826093"/>
    <x v="4"/>
    <x v="10"/>
  </r>
  <r>
    <n v="743"/>
    <s v="A Tale as Rich as Soil: Preserving Valmont's History"/>
    <s v="Valmont is a town with a fertile history and a vibrant community. We aim to capture the magic in our People's History of Valmont!"/>
    <n v="550"/>
    <n v="814"/>
    <x v="1"/>
    <x v="0"/>
    <s v="USD"/>
    <n v="1334610000"/>
    <n v="1332435685"/>
    <b v="0"/>
    <n v="15"/>
    <b v="1"/>
    <s v="publishing/nonfiction"/>
    <n v="148"/>
    <n v="54.266666666666666"/>
    <x v="4"/>
    <x v="10"/>
  </r>
  <r>
    <n v="744"/>
    <s v="A Revolutionary Leadership Resource Book"/>
    <s v="Join others to help create a world that is possible -- in your workplace, community and society!"/>
    <n v="5000"/>
    <n v="5116"/>
    <x v="1"/>
    <x v="0"/>
    <s v="USD"/>
    <n v="1355439503"/>
    <n v="1352847503"/>
    <b v="0"/>
    <n v="62"/>
    <b v="1"/>
    <s v="publishing/nonfiction"/>
    <n v="102.32000000000001"/>
    <n v="82.516129032258064"/>
    <x v="4"/>
    <x v="10"/>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s v="publishing/nonfiction"/>
    <n v="179.09909909909908"/>
    <n v="53.729729729729726"/>
    <x v="4"/>
    <x v="10"/>
  </r>
  <r>
    <n v="746"/>
    <s v="Attention: People With Body Parts"/>
    <s v="This is a book of letters. Letters to our body parts."/>
    <n v="2987"/>
    <n v="3318"/>
    <x v="1"/>
    <x v="0"/>
    <s v="USD"/>
    <n v="1348372740"/>
    <n v="1346806909"/>
    <b v="0"/>
    <n v="97"/>
    <b v="1"/>
    <s v="publishing/nonfiction"/>
    <n v="111.08135252761969"/>
    <n v="34.206185567010309"/>
    <x v="4"/>
    <x v="10"/>
  </r>
  <r>
    <n v="747"/>
    <s v="Trash is Treasure"/>
    <s v="My creations are born in different cultural environment around the globe with Â« what is already there Â» and act as a social impulse"/>
    <n v="7000"/>
    <n v="7003"/>
    <x v="1"/>
    <x v="9"/>
    <s v="EUR"/>
    <n v="1421319240"/>
    <n v="1418649019"/>
    <b v="0"/>
    <n v="55"/>
    <b v="1"/>
    <s v="publishing/nonfiction"/>
    <n v="100.04285714285714"/>
    <n v="127.32727272727273"/>
    <x v="4"/>
    <x v="10"/>
  </r>
  <r>
    <n v="748"/>
    <s v="Meditations for the Childbearing Year - a Book"/>
    <s v="Peace on Earth begins with birth. Educating pregnant women to create a more peaceful world is what this book is all about."/>
    <n v="2000"/>
    <n v="2005"/>
    <x v="1"/>
    <x v="0"/>
    <s v="USD"/>
    <n v="1407701966"/>
    <n v="1405109966"/>
    <b v="0"/>
    <n v="44"/>
    <b v="1"/>
    <s v="publishing/nonfiction"/>
    <n v="100.25"/>
    <n v="45.56818181818182"/>
    <x v="4"/>
    <x v="10"/>
  </r>
  <r>
    <n v="749"/>
    <s v="chartwellwest.com"/>
    <s v="A place for rational, fact and data based non-partisan political and societal commentary on things that matter to Americans."/>
    <n v="10000"/>
    <n v="10556"/>
    <x v="1"/>
    <x v="0"/>
    <s v="USD"/>
    <n v="1485642930"/>
    <n v="1483050930"/>
    <b v="0"/>
    <n v="110"/>
    <b v="1"/>
    <s v="publishing/nonfiction"/>
    <n v="105.56"/>
    <n v="95.963636363636368"/>
    <x v="4"/>
    <x v="10"/>
  </r>
  <r>
    <n v="750"/>
    <s v="A book no one should have to write-but everyone should read."/>
    <s v="The epic adventure of a 33 year journey surviving 4 open heart surgeries- emotionally powerful. Graphic. Honest. Funny"/>
    <n v="4444"/>
    <n v="4559"/>
    <x v="1"/>
    <x v="0"/>
    <s v="USD"/>
    <n v="1361739872"/>
    <n v="1359147872"/>
    <b v="0"/>
    <n v="59"/>
    <b v="1"/>
    <s v="publishing/nonfiction"/>
    <n v="102.58775877587757"/>
    <n v="77.271186440677965"/>
    <x v="4"/>
    <x v="10"/>
  </r>
  <r>
    <n v="751"/>
    <s v="Surviving the Journey: Letters from the Railroad"/>
    <s v="A young cancer survivor embarks on a cross country railroad adventure while writing her memoir through letters."/>
    <n v="3000"/>
    <n v="3555"/>
    <x v="1"/>
    <x v="0"/>
    <s v="USD"/>
    <n v="1312470475"/>
    <n v="1308496075"/>
    <b v="0"/>
    <n v="62"/>
    <b v="1"/>
    <s v="publishing/nonfiction"/>
    <n v="118.5"/>
    <n v="57.338709677419352"/>
    <x v="4"/>
    <x v="10"/>
  </r>
  <r>
    <n v="752"/>
    <s v="ELECTRO GIRL raises awareness to remove the fear of Epilepsy"/>
    <s v="A raw, honest encounter of my colourful journey trying to escape accepting I had Epilepsy &amp; how I found my super powers along the way"/>
    <n v="5000"/>
    <n v="5585"/>
    <x v="1"/>
    <x v="2"/>
    <s v="AUD"/>
    <n v="1476615600"/>
    <n v="1474884417"/>
    <b v="0"/>
    <n v="105"/>
    <b v="1"/>
    <s v="publishing/nonfiction"/>
    <n v="111.7"/>
    <n v="53.19047619047619"/>
    <x v="4"/>
    <x v="10"/>
  </r>
  <r>
    <n v="753"/>
    <s v="Dirshuni: Israeli Women Writing Midrash, volume 2"/>
    <s v="Finally, Jewish sacred texts by Israeli women, volume 2 of an  acclaimed, revolutionary series of powerful, witty, diverse Midrashim."/>
    <n v="10000"/>
    <n v="12800"/>
    <x v="1"/>
    <x v="0"/>
    <s v="USD"/>
    <n v="1423922991"/>
    <n v="1421330991"/>
    <b v="0"/>
    <n v="26"/>
    <b v="1"/>
    <s v="publishing/nonfiction"/>
    <n v="128"/>
    <n v="492.30769230769232"/>
    <x v="4"/>
    <x v="10"/>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s v="publishing/nonfiction"/>
    <n v="103.75000000000001"/>
    <n v="42.346938775510203"/>
    <x v="4"/>
    <x v="10"/>
  </r>
  <r>
    <n v="755"/>
    <s v="Rumble Yell: Discovering America's Biggest Bike Ride"/>
    <s v="The hilarious new book about RAGBRAI, America's greatest event that you've never heard of. Crotch lube is entirely optional."/>
    <n v="2500"/>
    <n v="2547.69"/>
    <x v="1"/>
    <x v="0"/>
    <s v="USD"/>
    <n v="1369010460"/>
    <n v="1366381877"/>
    <b v="0"/>
    <n v="68"/>
    <b v="1"/>
    <s v="publishing/nonfiction"/>
    <n v="101.9076"/>
    <n v="37.466029411764708"/>
    <x v="4"/>
    <x v="10"/>
  </r>
  <r>
    <n v="756"/>
    <s v="Shemdegi Sadguri: photopoetic commentary on Eastern Europe"/>
    <s v="A mixed media (poetry, photo, prose and sound) text focusing on/inspired by rural life in former Communist republics. "/>
    <n v="700"/>
    <n v="824"/>
    <x v="1"/>
    <x v="0"/>
    <s v="USD"/>
    <n v="1303147459"/>
    <n v="1297880659"/>
    <b v="0"/>
    <n v="22"/>
    <b v="1"/>
    <s v="publishing/nonfiction"/>
    <n v="117.71428571428571"/>
    <n v="37.454545454545453"/>
    <x v="4"/>
    <x v="10"/>
  </r>
  <r>
    <n v="757"/>
    <s v="Celebrating Orlando's Historic Haunts Release"/>
    <s v="This is for the book release event/photo gallery show. Funds will go to buy gallery prints &amp; copies of Orlando's Historic Haunts."/>
    <n v="250"/>
    <n v="595"/>
    <x v="1"/>
    <x v="0"/>
    <s v="USD"/>
    <n v="1354756714"/>
    <n v="1353547114"/>
    <b v="0"/>
    <n v="18"/>
    <b v="1"/>
    <s v="publishing/nonfiction"/>
    <n v="238"/>
    <n v="33.055555555555557"/>
    <x v="4"/>
    <x v="10"/>
  </r>
  <r>
    <n v="758"/>
    <s v="Publish Waiting On Humanity"/>
    <s v="I am publishing my book, Waiting on Humanity and need some finishing funds to do so."/>
    <n v="2500"/>
    <n v="2550"/>
    <x v="1"/>
    <x v="0"/>
    <s v="USD"/>
    <n v="1286568268"/>
    <n v="1283976268"/>
    <b v="0"/>
    <n v="19"/>
    <b v="1"/>
    <s v="publishing/nonfiction"/>
    <n v="102"/>
    <n v="134.21052631578948"/>
    <x v="4"/>
    <x v="10"/>
  </r>
  <r>
    <n v="759"/>
    <s v="Wild Ruins"/>
    <s v="Help me search for the lost ruins of the UK. A unique guide to  lesser known and somewhat known ruins of Britain."/>
    <n v="5000"/>
    <n v="5096"/>
    <x v="1"/>
    <x v="1"/>
    <s v="GBP"/>
    <n v="1404892539"/>
    <n v="1401436539"/>
    <b v="0"/>
    <n v="99"/>
    <b v="1"/>
    <s v="publishing/nonfiction"/>
    <n v="101.92000000000002"/>
    <n v="51.474747474747474"/>
    <x v="4"/>
    <x v="1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4"/>
    <x v="11"/>
  </r>
  <r>
    <n v="761"/>
    <s v="DONE WITH DEATH"/>
    <s v="The day Chuck died was the day everything changed. Now he has to save the afterlife from extinction or die again trying."/>
    <n v="5000"/>
    <n v="235"/>
    <x v="2"/>
    <x v="0"/>
    <s v="USD"/>
    <n v="1391364126"/>
    <n v="1388772126"/>
    <b v="0"/>
    <n v="6"/>
    <b v="0"/>
    <s v="publishing/fiction"/>
    <n v="4.7"/>
    <n v="39.166666666666664"/>
    <x v="4"/>
    <x v="11"/>
  </r>
  <r>
    <n v="762"/>
    <s v="Where we used to live - eBook (PROJECT 80%)"/>
    <s v="An original-well-done eBook. Mainly about fiction, action, adventure, and mystery. A story that you've never read!"/>
    <n v="3500"/>
    <n v="0"/>
    <x v="2"/>
    <x v="14"/>
    <s v="MXN"/>
    <n v="1480831200"/>
    <n v="1479328570"/>
    <b v="0"/>
    <n v="0"/>
    <b v="0"/>
    <s v="publishing/fiction"/>
    <n v="0"/>
    <e v="#DIV/0!"/>
    <x v="4"/>
    <x v="1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4"/>
    <x v="11"/>
  </r>
  <r>
    <n v="764"/>
    <s v="[JOE]KES"/>
    <s v="[JOE]KES is a book full of over 200 original, sometimes funny, pun-ish Joekes. If you hate the book, use it as a coster!"/>
    <n v="5000"/>
    <n v="0"/>
    <x v="2"/>
    <x v="0"/>
    <s v="USD"/>
    <n v="1441858161"/>
    <n v="1439266161"/>
    <b v="0"/>
    <n v="0"/>
    <b v="0"/>
    <s v="publishing/fiction"/>
    <n v="0"/>
    <e v="#DIV/0!"/>
    <x v="4"/>
    <x v="1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4"/>
    <x v="1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4"/>
    <x v="1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4"/>
    <x v="1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4"/>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4"/>
    <x v="1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4"/>
    <x v="11"/>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4"/>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4"/>
    <x v="11"/>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4"/>
    <x v="1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4"/>
    <x v="1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4"/>
    <x v="11"/>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4"/>
    <x v="1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4"/>
    <x v="11"/>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4"/>
    <x v="1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4"/>
    <x v="11"/>
  </r>
  <r>
    <n v="780"/>
    <s v="Wess Meets West - Press Our New Album on CD!"/>
    <s v="We are finishing up recording our new record and we would like help with its physical CD release."/>
    <n v="1000"/>
    <n v="1040"/>
    <x v="1"/>
    <x v="0"/>
    <s v="USD"/>
    <n v="1304439025"/>
    <n v="1301847025"/>
    <b v="0"/>
    <n v="27"/>
    <b v="1"/>
    <s v="music/rock"/>
    <n v="104"/>
    <n v="38.518518518518519"/>
    <x v="0"/>
    <x v="12"/>
  </r>
  <r>
    <n v="781"/>
    <s v="Touring the United States This July"/>
    <s v="&quot;WE ARE ON A MISSION TO TOUR THE UNITED STATES NON-STOP. TO DO SO WE NEED TO PURCHASE A NEW VAN.&quot;"/>
    <n v="800"/>
    <n v="1065.23"/>
    <x v="1"/>
    <x v="0"/>
    <s v="USD"/>
    <n v="1370649674"/>
    <n v="1368057674"/>
    <b v="0"/>
    <n v="25"/>
    <b v="1"/>
    <s v="music/rock"/>
    <n v="133.15375"/>
    <n v="42.609200000000001"/>
    <x v="0"/>
    <x v="12"/>
  </r>
  <r>
    <n v="782"/>
    <s v="Richie Ray finally records a new record!"/>
    <s v="After almost three years of being out of music, I've decided to finally make the solo record I've wanted to do for years."/>
    <n v="700"/>
    <n v="700"/>
    <x v="1"/>
    <x v="0"/>
    <s v="USD"/>
    <n v="1345918302"/>
    <n v="1343326302"/>
    <b v="0"/>
    <n v="14"/>
    <b v="1"/>
    <s v="music/rock"/>
    <n v="100"/>
    <n v="50"/>
    <x v="0"/>
    <x v="12"/>
  </r>
  <r>
    <n v="783"/>
    <s v="Fund The Red Masque's New Album, &quot;Mythalogue&quot;"/>
    <s v="The Red Masque will be heading into the studio in late April to begin recording their new album, tentatively titled &quot;Mythalogue&quot;."/>
    <n v="1500"/>
    <n v="2222"/>
    <x v="1"/>
    <x v="0"/>
    <s v="USD"/>
    <n v="1335564000"/>
    <n v="1332182049"/>
    <b v="0"/>
    <n v="35"/>
    <b v="1"/>
    <s v="music/rock"/>
    <n v="148.13333333333333"/>
    <n v="63.485714285714288"/>
    <x v="0"/>
    <x v="12"/>
  </r>
  <r>
    <n v="784"/>
    <s v="STEELcyclopedia - The Titans of Hard Rock"/>
    <s v="The book I am working on now is the third is a series of rock encyclopedias. However, I am in need of funding to cover the photo costs."/>
    <n v="1000"/>
    <n v="1025"/>
    <x v="1"/>
    <x v="0"/>
    <s v="USD"/>
    <n v="1395023719"/>
    <n v="1391571319"/>
    <b v="0"/>
    <n v="10"/>
    <b v="1"/>
    <s v="music/rock"/>
    <n v="102.49999999999999"/>
    <n v="102.5"/>
    <x v="0"/>
    <x v="12"/>
  </r>
  <r>
    <n v="785"/>
    <s v="Treedom's NEW album fund!"/>
    <s v="Treedom wants to record a second album! We have a lot of new material, and we wanted to capture our new sound in a record for our fans."/>
    <n v="500"/>
    <n v="903.14"/>
    <x v="1"/>
    <x v="0"/>
    <s v="USD"/>
    <n v="1362060915"/>
    <n v="1359468915"/>
    <b v="0"/>
    <n v="29"/>
    <b v="1"/>
    <s v="music/rock"/>
    <n v="180.62799999999999"/>
    <n v="31.142758620689655"/>
    <x v="0"/>
    <x v="12"/>
  </r>
  <r>
    <n v="786"/>
    <s v="New Album: BRICK AND MORTAR. New Book: HITLESS WONDER."/>
    <s v="In June, Columbus rock veterans, Watershed, will release and tour behind a new album, BRICK AND MORTAR."/>
    <n v="5000"/>
    <n v="7140"/>
    <x v="1"/>
    <x v="0"/>
    <s v="USD"/>
    <n v="1336751220"/>
    <n v="1331774434"/>
    <b v="0"/>
    <n v="44"/>
    <b v="1"/>
    <s v="music/rock"/>
    <n v="142.79999999999998"/>
    <n v="162.27272727272728"/>
    <x v="0"/>
    <x v="12"/>
  </r>
  <r>
    <n v="787"/>
    <s v="Mahayla CD Pressing"/>
    <s v="We've made our goal with your help. Thanks so much! This is a great time to pre-purchase the album and get some extra perks."/>
    <n v="1200"/>
    <n v="1370"/>
    <x v="1"/>
    <x v="0"/>
    <s v="USD"/>
    <n v="1383318226"/>
    <n v="1380726226"/>
    <b v="0"/>
    <n v="17"/>
    <b v="1"/>
    <s v="music/rock"/>
    <n v="114.16666666666666"/>
    <n v="80.588235294117652"/>
    <x v="0"/>
    <x v="12"/>
  </r>
  <r>
    <n v="788"/>
    <s v="HELP UNRB GO ON TOUR!"/>
    <s v="With all of our money going towards our new full-length album and merch, we need your help so we don't end up stranded on tour."/>
    <n v="1000"/>
    <n v="2035.05"/>
    <x v="1"/>
    <x v="0"/>
    <s v="USD"/>
    <n v="1341633540"/>
    <n v="1338336588"/>
    <b v="0"/>
    <n v="34"/>
    <b v="1"/>
    <s v="music/rock"/>
    <n v="203.505"/>
    <n v="59.85441176470588"/>
    <x v="0"/>
    <x v="12"/>
  </r>
  <r>
    <n v="789"/>
    <s v="Reluctant Hero's &quot;All As One&quot; EP"/>
    <s v="Reluctant Hero is getting ready to record their next EP titled All As One! Studio dates are set for January 18th-22nd! Let's work!"/>
    <n v="1700"/>
    <n v="1860"/>
    <x v="1"/>
    <x v="0"/>
    <s v="USD"/>
    <n v="1358755140"/>
    <n v="1357187280"/>
    <b v="0"/>
    <n v="14"/>
    <b v="1"/>
    <s v="music/rock"/>
    <n v="109.41176470588236"/>
    <n v="132.85714285714286"/>
    <x v="0"/>
    <x v="12"/>
  </r>
  <r>
    <n v="790"/>
    <s v="3 Years Hollow is Going On Their First Ever Tour!"/>
    <s v="A regional band reaching to their fans. Reaching to become a national band with no label support. This is the chance of a lifetime."/>
    <n v="10000"/>
    <n v="14437.46"/>
    <x v="1"/>
    <x v="0"/>
    <s v="USD"/>
    <n v="1359680939"/>
    <n v="1357088939"/>
    <b v="0"/>
    <n v="156"/>
    <b v="1"/>
    <s v="music/rock"/>
    <n v="144.37459999999999"/>
    <n v="92.547820512820508"/>
    <x v="0"/>
    <x v="12"/>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s v="music/rock"/>
    <n v="103.86666666666666"/>
    <n v="60.859375"/>
    <x v="0"/>
    <x v="12"/>
  </r>
  <r>
    <n v="792"/>
    <s v="&quot;Believable Lies&quot; - The Album"/>
    <s v="Rock n' Roll about the intersection of lies and belief: the Believable Lie."/>
    <n v="2500"/>
    <n v="2511.11"/>
    <x v="1"/>
    <x v="0"/>
    <s v="USD"/>
    <n v="1383861483"/>
    <n v="1381265883"/>
    <b v="0"/>
    <n v="60"/>
    <b v="1"/>
    <s v="music/rock"/>
    <n v="100.44440000000002"/>
    <n v="41.851833333333339"/>
    <x v="0"/>
    <x v="12"/>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s v="music/rock"/>
    <n v="102.77927272727271"/>
    <n v="88.325937499999995"/>
    <x v="0"/>
    <x v="12"/>
  </r>
  <r>
    <n v="794"/>
    <s v="Begins Again"/>
    <s v="The Brian Davis Band is a group of friends that want to share their lives and experiences through music that connects with people."/>
    <n v="8000"/>
    <n v="8425"/>
    <x v="1"/>
    <x v="0"/>
    <s v="USD"/>
    <n v="1315242360"/>
    <n v="1310438737"/>
    <b v="0"/>
    <n v="53"/>
    <b v="1"/>
    <s v="music/rock"/>
    <n v="105.31250000000001"/>
    <n v="158.96226415094338"/>
    <x v="0"/>
    <x v="12"/>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s v="music/rock"/>
    <n v="111.78571428571429"/>
    <n v="85.054347826086953"/>
    <x v="0"/>
    <x v="12"/>
  </r>
  <r>
    <n v="796"/>
    <s v="Madrone: New Album for 2013"/>
    <s v="Madrone is an independent band creating melodic, emotional, _x000a_alternative-rock needing your help to finish their new album."/>
    <n v="10000"/>
    <n v="10135"/>
    <x v="1"/>
    <x v="0"/>
    <s v="USD"/>
    <n v="1379279400"/>
    <n v="1376687485"/>
    <b v="0"/>
    <n v="90"/>
    <b v="1"/>
    <s v="music/rock"/>
    <n v="101.35000000000001"/>
    <n v="112.61111111111111"/>
    <x v="0"/>
    <x v="12"/>
  </r>
  <r>
    <n v="797"/>
    <s v="Lust Control NEW CD!!!"/>
    <s v="Help Lust Control Kickstart their first cd in 20 years!!  To be mixed by Rocky Gray (Living Sacrifice, Soul Embraced, Evanescence)!!"/>
    <n v="3000"/>
    <n v="3226"/>
    <x v="1"/>
    <x v="0"/>
    <s v="USD"/>
    <n v="1335672000"/>
    <n v="1332978688"/>
    <b v="0"/>
    <n v="71"/>
    <b v="1"/>
    <s v="music/rock"/>
    <n v="107.53333333333333"/>
    <n v="45.436619718309856"/>
    <x v="0"/>
    <x v="12"/>
  </r>
  <r>
    <n v="798"/>
    <s v="Eric Stuart Band 4 Song EP &quot;Character&quot;"/>
    <s v="We have some great new songs and want to record a special edition 4 song EP as our next Eric Stuart Band release"/>
    <n v="3500"/>
    <n v="4021"/>
    <x v="1"/>
    <x v="0"/>
    <s v="USD"/>
    <n v="1412086187"/>
    <n v="1409494187"/>
    <b v="0"/>
    <n v="87"/>
    <b v="1"/>
    <s v="music/rock"/>
    <n v="114.88571428571429"/>
    <n v="46.218390804597703"/>
    <x v="0"/>
    <x v="12"/>
  </r>
  <r>
    <n v="799"/>
    <s v="Ryan Caskey's BREAKOUT ALBUM, ready to CHARGE"/>
    <s v="Los Angeles-based recording artist Ryan Caskey joined forces with producer Eddie Hedges to record alternative rock masterworks."/>
    <n v="5000"/>
    <n v="5001"/>
    <x v="1"/>
    <x v="0"/>
    <s v="USD"/>
    <n v="1335542446"/>
    <n v="1332950446"/>
    <b v="0"/>
    <n v="28"/>
    <b v="1"/>
    <s v="music/rock"/>
    <n v="100.02"/>
    <n v="178.60714285714286"/>
    <x v="0"/>
    <x v="12"/>
  </r>
  <r>
    <n v="800"/>
    <s v="LF4 WildFire"/>
    <s v="Scotland's premier classic rock and metal festival, 3 days, 3-4 stages, family friendly,  for people of all ages"/>
    <n v="1500"/>
    <n v="2282"/>
    <x v="1"/>
    <x v="1"/>
    <s v="GBP"/>
    <n v="1410431054"/>
    <n v="1407839054"/>
    <b v="0"/>
    <n v="56"/>
    <b v="1"/>
    <s v="music/rock"/>
    <n v="152.13333333333335"/>
    <n v="40.75"/>
    <x v="0"/>
    <x v="12"/>
  </r>
  <r>
    <n v="801"/>
    <s v="SLUTEVER DO AMERICA TOUR"/>
    <s v="ALL WE WANT TO DO IS DRIVE AROUND AMERICA AND PLAY A BUNCH OF SHOWS, BUT WE DON'T HAVE ANY MONEY..."/>
    <n v="2000"/>
    <n v="2230.4299999999998"/>
    <x v="1"/>
    <x v="0"/>
    <s v="USD"/>
    <n v="1309547120"/>
    <n v="1306955120"/>
    <b v="0"/>
    <n v="51"/>
    <b v="1"/>
    <s v="music/rock"/>
    <n v="111.52149999999999"/>
    <n v="43.733921568627444"/>
    <x v="0"/>
    <x v="12"/>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s v="music/rock"/>
    <n v="101.33333333333334"/>
    <n v="81.066666666666663"/>
    <x v="0"/>
    <x v="12"/>
  </r>
  <r>
    <n v="803"/>
    <s v="The Beautiful Refrain's &quot;Page One&quot; Project"/>
    <s v="We're recording our first single in Nashville this summer and sending it to radio with Shamrock Media Group.  We need your help!!"/>
    <n v="2300"/>
    <n v="2835"/>
    <x v="1"/>
    <x v="0"/>
    <s v="USD"/>
    <n v="1306630800"/>
    <n v="1304376478"/>
    <b v="0"/>
    <n v="38"/>
    <b v="1"/>
    <s v="music/rock"/>
    <n v="123.2608695652174"/>
    <n v="74.60526315789474"/>
    <x v="0"/>
    <x v="12"/>
  </r>
  <r>
    <n v="804"/>
    <s v="City of Sound - A city full of stories untold"/>
    <s v="Hope and Inspiration.  That is what this project is all about. In the midst of a dark and broken world our stories can speak life."/>
    <n v="5500"/>
    <n v="5500"/>
    <x v="1"/>
    <x v="0"/>
    <s v="USD"/>
    <n v="1311393540"/>
    <n v="1309919526"/>
    <b v="0"/>
    <n v="18"/>
    <b v="1"/>
    <s v="music/rock"/>
    <n v="100"/>
    <n v="305.55555555555554"/>
    <x v="0"/>
    <x v="12"/>
  </r>
  <r>
    <n v="805"/>
    <s v="Virtual CH - The One-Man-Mixed-Media-Rock-Band Debut"/>
    <s v="Be a part of Virtual CH's debut Video and Record release.  Help fund their debut music video and record mixing expenses."/>
    <n v="3000"/>
    <n v="3150"/>
    <x v="1"/>
    <x v="0"/>
    <s v="USD"/>
    <n v="1310857200"/>
    <n v="1306525512"/>
    <b v="0"/>
    <n v="54"/>
    <b v="1"/>
    <s v="music/rock"/>
    <n v="105"/>
    <n v="58.333333333333336"/>
    <x v="0"/>
    <x v="12"/>
  </r>
  <r>
    <n v="806"/>
    <s v="Golden Animals NEW Album!"/>
    <s v="Help Golden Animals finish their NEW Album!"/>
    <n v="8000"/>
    <n v="8355"/>
    <x v="1"/>
    <x v="0"/>
    <s v="USD"/>
    <n v="1315413339"/>
    <n v="1312821339"/>
    <b v="0"/>
    <n v="71"/>
    <b v="1"/>
    <s v="music/rock"/>
    <n v="104.4375"/>
    <n v="117.67605633802818"/>
    <x v="0"/>
    <x v="12"/>
  </r>
  <r>
    <n v="807"/>
    <s v="Sic Vita - New EP Release - 2017"/>
    <s v="Join the Sic Vita family and lend a hand as we create a new album!"/>
    <n v="4000"/>
    <n v="4205"/>
    <x v="1"/>
    <x v="0"/>
    <s v="USD"/>
    <n v="1488333600"/>
    <n v="1485270311"/>
    <b v="0"/>
    <n v="57"/>
    <b v="1"/>
    <s v="music/rock"/>
    <n v="105.125"/>
    <n v="73.771929824561397"/>
    <x v="0"/>
    <x v="12"/>
  </r>
  <r>
    <n v="808"/>
    <s v="The Micronite Filters | Wizard Blood Vinyl"/>
    <s v="The Micronite Filters have a blood curdling sonic adventure ready for psychedelic swirled vinyl for the best possible auditory journey."/>
    <n v="4500"/>
    <n v="4500"/>
    <x v="1"/>
    <x v="5"/>
    <s v="CAD"/>
    <n v="1419224340"/>
    <n v="1416363886"/>
    <b v="0"/>
    <n v="43"/>
    <b v="1"/>
    <s v="music/rock"/>
    <n v="100"/>
    <n v="104.65116279069767"/>
    <x v="0"/>
    <x v="12"/>
  </r>
  <r>
    <n v="809"/>
    <s v="Peter's New Album!!"/>
    <s v="Acknowledged songwriter looking to record album of new songs to secure a Publishing Contract"/>
    <n v="4000"/>
    <n v="4151"/>
    <x v="1"/>
    <x v="0"/>
    <s v="USD"/>
    <n v="1390161630"/>
    <n v="1387569630"/>
    <b v="0"/>
    <n v="52"/>
    <b v="1"/>
    <s v="music/rock"/>
    <n v="103.77499999999999"/>
    <n v="79.82692307692308"/>
    <x v="0"/>
    <x v="12"/>
  </r>
  <r>
    <n v="810"/>
    <s v="Help us get our music into the hands of our fans!"/>
    <s v="Please help us reach both a short term and lifetime goal! We can't do this without your help. thank you a ton from all of us at P.T.R.."/>
    <n v="1500"/>
    <n v="1575"/>
    <x v="1"/>
    <x v="0"/>
    <s v="USD"/>
    <n v="1346462462"/>
    <n v="1343870462"/>
    <b v="0"/>
    <n v="27"/>
    <b v="1"/>
    <s v="music/rock"/>
    <n v="105"/>
    <n v="58.333333333333336"/>
    <x v="0"/>
    <x v="12"/>
  </r>
  <r>
    <n v="811"/>
    <s v="Love Water Tour"/>
    <s v="We need your financial support to cover the tour costs!  (Sound, lights, travel, stage design)"/>
    <n v="1000"/>
    <n v="1040"/>
    <x v="1"/>
    <x v="0"/>
    <s v="USD"/>
    <n v="1373475120"/>
    <n v="1371569202"/>
    <b v="0"/>
    <n v="12"/>
    <b v="1"/>
    <s v="music/rock"/>
    <n v="104"/>
    <n v="86.666666666666671"/>
    <x v="0"/>
    <x v="12"/>
  </r>
  <r>
    <n v="812"/>
    <s v="Don Walrus wants to press a record!!"/>
    <s v="Gainesville's pop punk 3 piece Assassinate The Scientist started a new band and they want to release a 7&quot;, but they need your help!!"/>
    <n v="600"/>
    <n v="911"/>
    <x v="1"/>
    <x v="0"/>
    <s v="USD"/>
    <n v="1362146280"/>
    <n v="1357604752"/>
    <b v="0"/>
    <n v="33"/>
    <b v="1"/>
    <s v="music/rock"/>
    <n v="151.83333333333334"/>
    <n v="27.606060606060606"/>
    <x v="0"/>
    <x v="12"/>
  </r>
  <r>
    <n v="813"/>
    <s v="Rules of Civility and Decent Behavior"/>
    <s v="A pre order campaign to fund the pressing of our second full length vinyl LP"/>
    <n v="1500"/>
    <n v="2399.94"/>
    <x v="1"/>
    <x v="0"/>
    <s v="USD"/>
    <n v="1342825365"/>
    <n v="1340233365"/>
    <b v="0"/>
    <n v="96"/>
    <b v="1"/>
    <s v="music/rock"/>
    <n v="159.99600000000001"/>
    <n v="24.999375000000001"/>
    <x v="0"/>
    <x v="12"/>
  </r>
  <r>
    <n v="814"/>
    <s v="Help Pat The Human Get A Tour Van!"/>
    <s v="We have been a band since 2007, but we've never hit the road. That's messed up... So this summer, we're trying to and need your help!"/>
    <n v="1000"/>
    <n v="1273"/>
    <x v="1"/>
    <x v="0"/>
    <s v="USD"/>
    <n v="1306865040"/>
    <n v="1305568201"/>
    <b v="0"/>
    <n v="28"/>
    <b v="1"/>
    <s v="music/rock"/>
    <n v="127.3"/>
    <n v="45.464285714285715"/>
    <x v="0"/>
    <x v="12"/>
  </r>
  <r>
    <n v="815"/>
    <s v="Some Late Help for The Early Reset"/>
    <s v="Be a part of helping The Early Reset finish their new 7 song EP."/>
    <n v="4000"/>
    <n v="4280"/>
    <x v="1"/>
    <x v="0"/>
    <s v="USD"/>
    <n v="1414879303"/>
    <n v="1412287303"/>
    <b v="0"/>
    <n v="43"/>
    <b v="1"/>
    <s v="music/rock"/>
    <n v="107"/>
    <n v="99.534883720930239"/>
    <x v="0"/>
    <x v="12"/>
  </r>
  <r>
    <n v="816"/>
    <s v="Help Friends and Family Release Their Debut Album"/>
    <s v="Friends and Family have an album for you. They need your help to release it to the world."/>
    <n v="7000"/>
    <n v="8058.55"/>
    <x v="1"/>
    <x v="0"/>
    <s v="USD"/>
    <n v="1365489000"/>
    <n v="1362776043"/>
    <b v="0"/>
    <n v="205"/>
    <b v="1"/>
    <s v="music/rock"/>
    <n v="115.12214285714286"/>
    <n v="39.31"/>
    <x v="0"/>
    <x v="12"/>
  </r>
  <r>
    <n v="817"/>
    <s v="Dead Fish Handshake - follow up record to Across State Lines"/>
    <s v="Dead Fish Handshake is a rock band based out of New Jersey. We are in the process of raising funds for our second record."/>
    <n v="1500"/>
    <n v="2056.66"/>
    <x v="1"/>
    <x v="0"/>
    <s v="USD"/>
    <n v="1331441940"/>
    <n v="1326810211"/>
    <b v="0"/>
    <n v="23"/>
    <b v="1"/>
    <s v="music/rock"/>
    <n v="137.11066666666665"/>
    <n v="89.419999999999987"/>
    <x v="0"/>
    <x v="12"/>
  </r>
  <r>
    <n v="818"/>
    <s v="Repair Orwell's tour van for a West Coast Tour!"/>
    <s v="Orwell is hitting the road this August for a West Coast tour and we need substantial van repairs in order to get there.  Dates booked."/>
    <n v="350"/>
    <n v="545"/>
    <x v="1"/>
    <x v="0"/>
    <s v="USD"/>
    <n v="1344358860"/>
    <n v="1343682681"/>
    <b v="0"/>
    <n v="19"/>
    <b v="1"/>
    <s v="music/rock"/>
    <n v="155.71428571428572"/>
    <n v="28.684210526315791"/>
    <x v="0"/>
    <x v="12"/>
  </r>
  <r>
    <n v="819"/>
    <s v="Winter Tour"/>
    <s v="We are touring the Southeast in support of our new EP"/>
    <n v="400"/>
    <n v="435"/>
    <x v="1"/>
    <x v="0"/>
    <s v="USD"/>
    <n v="1387601040"/>
    <n v="1386806254"/>
    <b v="0"/>
    <n v="14"/>
    <b v="1"/>
    <s v="music/rock"/>
    <n v="108.74999999999999"/>
    <n v="31.071428571428573"/>
    <x v="0"/>
    <x v="12"/>
  </r>
  <r>
    <n v="820"/>
    <s v="Wyatt Lowe &amp; the Ottomatics Summer 2014 Tour!"/>
    <s v="Wyatt Lowe &amp; the Ottomatics will be hitting the road this June on a North and Southwest Summer 2014 tour!"/>
    <n v="2000"/>
    <n v="2681"/>
    <x v="1"/>
    <x v="0"/>
    <s v="USD"/>
    <n v="1402290000"/>
    <n v="1399666342"/>
    <b v="0"/>
    <n v="38"/>
    <b v="1"/>
    <s v="music/rock"/>
    <n v="134.05000000000001"/>
    <n v="70.55263157894737"/>
    <x v="0"/>
    <x v="12"/>
  </r>
  <r>
    <n v="821"/>
    <s v="&quot;Grey Sky Blues&quot; - Help make Bizness Suit's new album!"/>
    <s v="Bizness Suit - NEW ALBUM - We're going to LA to record the best rock album ever - bluesy funky Rock n Roll with soul"/>
    <n v="17482"/>
    <n v="17482"/>
    <x v="1"/>
    <x v="0"/>
    <s v="USD"/>
    <n v="1430712060"/>
    <n v="1427753265"/>
    <b v="0"/>
    <n v="78"/>
    <b v="1"/>
    <s v="music/rock"/>
    <n v="100"/>
    <n v="224.12820512820514"/>
    <x v="0"/>
    <x v="12"/>
  </r>
  <r>
    <n v="822"/>
    <s v="Soul Easy - Making music for our friends."/>
    <s v="Soul Easy recording our first full length CD.  Inspired by lots of friends and lots of good times."/>
    <n v="3000"/>
    <n v="3575"/>
    <x v="1"/>
    <x v="0"/>
    <s v="USD"/>
    <n v="1349477050"/>
    <n v="1346885050"/>
    <b v="0"/>
    <n v="69"/>
    <b v="1"/>
    <s v="music/rock"/>
    <n v="119.16666666666667"/>
    <n v="51.811594202898547"/>
    <x v="0"/>
    <x v="12"/>
  </r>
  <r>
    <n v="823"/>
    <s v="Debut Album"/>
    <s v="Eyes For Fire is finally ready to release their Debut Album but we need YOU to help us put the final touches on it."/>
    <n v="800"/>
    <n v="1436"/>
    <x v="1"/>
    <x v="0"/>
    <s v="USD"/>
    <n v="1427062852"/>
    <n v="1424474452"/>
    <b v="0"/>
    <n v="33"/>
    <b v="1"/>
    <s v="music/rock"/>
    <n v="179.5"/>
    <n v="43.515151515151516"/>
    <x v="0"/>
    <x v="12"/>
  </r>
  <r>
    <n v="824"/>
    <s v="Hi Ho Silver Oh - The West Coast Tour"/>
    <s v="Hi Ho Silver Oh is going on a West Coast tour! We'll be starting in Santa Barbara, and spreading our tunes all the way to Seattle and back."/>
    <n v="1600"/>
    <n v="2150.1"/>
    <x v="1"/>
    <x v="0"/>
    <s v="USD"/>
    <n v="1271573940"/>
    <n v="1268459318"/>
    <b v="0"/>
    <n v="54"/>
    <b v="1"/>
    <s v="music/rock"/>
    <n v="134.38124999999999"/>
    <n v="39.816666666666663"/>
    <x v="0"/>
    <x v="12"/>
  </r>
  <r>
    <n v="825"/>
    <s v="KILL FREEMAN"/>
    <s v="Kickstarting Kill Freeman independently. Help fund the New Record, Video and Live Shows."/>
    <n v="12500"/>
    <n v="12554"/>
    <x v="1"/>
    <x v="0"/>
    <s v="USD"/>
    <n v="1351495284"/>
    <n v="1349335284"/>
    <b v="0"/>
    <n v="99"/>
    <b v="1"/>
    <s v="music/rock"/>
    <n v="100.43200000000002"/>
    <n v="126.8080808080808"/>
    <x v="0"/>
    <x v="12"/>
  </r>
  <r>
    <n v="826"/>
    <s v="Protect The Dream Debut Album"/>
    <s v="Protect The Dream is preparing to record their debut album 8 years in the making. Lets make it happen Kickstarter!"/>
    <n v="5500"/>
    <n v="5580"/>
    <x v="1"/>
    <x v="0"/>
    <s v="USD"/>
    <n v="1332719730"/>
    <n v="1330908930"/>
    <b v="0"/>
    <n v="49"/>
    <b v="1"/>
    <s v="music/rock"/>
    <n v="101.45454545454547"/>
    <n v="113.87755102040816"/>
    <x v="0"/>
    <x v="12"/>
  </r>
  <r>
    <n v="827"/>
    <s v="Losing Wings EP Release &amp; Our First Tour"/>
    <s v="We want to release our Losing Wings EP on a week-long tour of California's music scene!  We've got the EP made, we just need gas money!"/>
    <n v="300"/>
    <n v="310"/>
    <x v="1"/>
    <x v="0"/>
    <s v="USD"/>
    <n v="1329248940"/>
    <n v="1326972107"/>
    <b v="0"/>
    <n v="11"/>
    <b v="1"/>
    <s v="music/rock"/>
    <n v="103.33333333333334"/>
    <n v="28.181818181818183"/>
    <x v="0"/>
    <x v="12"/>
  </r>
  <r>
    <n v="828"/>
    <s v="It's Now or Never for the Icarus Witch Project!"/>
    <s v="Our new CD comes out July 3. We have self-financed the project with money from our shows but now need additional funding for video."/>
    <n v="1300"/>
    <n v="1391"/>
    <x v="1"/>
    <x v="0"/>
    <s v="USD"/>
    <n v="1340641440"/>
    <n v="1339549982"/>
    <b v="0"/>
    <n v="38"/>
    <b v="1"/>
    <s v="music/rock"/>
    <n v="107"/>
    <n v="36.60526315789474"/>
    <x v="0"/>
    <x v="12"/>
  </r>
  <r>
    <n v="829"/>
    <s v="Monk"/>
    <s v="We are a band from South East London- each member is19 years OA. We have been together for two years. Taking pride in making good music"/>
    <n v="500"/>
    <n v="520"/>
    <x v="1"/>
    <x v="1"/>
    <s v="GBP"/>
    <n v="1468437240"/>
    <n v="1463253240"/>
    <b v="0"/>
    <n v="16"/>
    <b v="1"/>
    <s v="music/rock"/>
    <n v="104"/>
    <n v="32.5"/>
    <x v="0"/>
    <x v="12"/>
  </r>
  <r>
    <n v="830"/>
    <s v="Dark Disco Club's new album"/>
    <s v="We're making a high energy, fist pumpin', pelvis-thrusting new Rock n Roll album and we'd love for you to be a part of it."/>
    <n v="1800"/>
    <n v="1941"/>
    <x v="1"/>
    <x v="0"/>
    <s v="USD"/>
    <n v="1363952225"/>
    <n v="1361363825"/>
    <b v="0"/>
    <n v="32"/>
    <b v="1"/>
    <s v="music/rock"/>
    <n v="107.83333333333334"/>
    <n v="60.65625"/>
    <x v="0"/>
    <x v="12"/>
  </r>
  <r>
    <n v="831"/>
    <s v="Let The 7Horse Run!"/>
    <s v="7Horse is a new band with a self-funded album and a show they want to rock in your town!"/>
    <n v="1500"/>
    <n v="3500"/>
    <x v="1"/>
    <x v="0"/>
    <s v="USD"/>
    <n v="1335540694"/>
    <n v="1332948694"/>
    <b v="0"/>
    <n v="20"/>
    <b v="1"/>
    <s v="music/rock"/>
    <n v="233.33333333333334"/>
    <n v="175"/>
    <x v="0"/>
    <x v="12"/>
  </r>
  <r>
    <n v="832"/>
    <s v="OMG! You Can Help Hello Kelly Make Their New Record!"/>
    <s v="Being in a band can make you feel like clowns, but we've got the best fans so we're not too worried. You are the new record labels!!"/>
    <n v="15000"/>
    <n v="15091.06"/>
    <x v="1"/>
    <x v="0"/>
    <s v="USD"/>
    <n v="1327133580"/>
    <n v="1321978335"/>
    <b v="0"/>
    <n v="154"/>
    <b v="1"/>
    <s v="music/rock"/>
    <n v="100.60706666666665"/>
    <n v="97.993896103896105"/>
    <x v="0"/>
    <x v="12"/>
  </r>
  <r>
    <n v="833"/>
    <s v="Ragman Rolls"/>
    <s v="This is an American rock album."/>
    <n v="6000"/>
    <n v="6100"/>
    <x v="1"/>
    <x v="0"/>
    <s v="USD"/>
    <n v="1397941475"/>
    <n v="1395349475"/>
    <b v="0"/>
    <n v="41"/>
    <b v="1"/>
    <s v="music/rock"/>
    <n v="101.66666666666666"/>
    <n v="148.78048780487805"/>
    <x v="0"/>
    <x v="12"/>
  </r>
  <r>
    <n v="834"/>
    <s v="VANS Warped Tour or BUST!"/>
    <s v="We were selected out of 4,000 bands to play on VANS Warped Tour! Amazing opportunity, but touring costs $$$!  We REALLY need your help!"/>
    <n v="5500"/>
    <n v="7206"/>
    <x v="1"/>
    <x v="0"/>
    <s v="USD"/>
    <n v="1372651140"/>
    <n v="1369770292"/>
    <b v="0"/>
    <n v="75"/>
    <b v="1"/>
    <s v="music/rock"/>
    <n v="131.0181818181818"/>
    <n v="96.08"/>
    <x v="0"/>
    <x v="12"/>
  </r>
  <r>
    <n v="835"/>
    <s v="Samuel B. Lupowitz &amp; The Ego Band - first album release"/>
    <s v="Help composer and musician Samuel B. Lupowitz release his first solo piano rock effort featuring the hard-grooving Ego Band."/>
    <n v="2000"/>
    <n v="2345"/>
    <x v="1"/>
    <x v="0"/>
    <s v="USD"/>
    <n v="1337396400"/>
    <n v="1333709958"/>
    <b v="0"/>
    <n v="40"/>
    <b v="1"/>
    <s v="music/rock"/>
    <n v="117.25000000000001"/>
    <n v="58.625"/>
    <x v="0"/>
    <x v="12"/>
  </r>
  <r>
    <n v="836"/>
    <s v="DESMADRE Full Album + Press Kit"/>
    <s v="An album you can bring home to mom."/>
    <n v="5000"/>
    <n v="5046.5200000000004"/>
    <x v="1"/>
    <x v="0"/>
    <s v="USD"/>
    <n v="1381108918"/>
    <n v="1378516918"/>
    <b v="0"/>
    <n v="46"/>
    <b v="1"/>
    <s v="music/rock"/>
    <n v="100.93039999999999"/>
    <n v="109.70695652173914"/>
    <x v="0"/>
    <x v="12"/>
  </r>
  <r>
    <n v="837"/>
    <s v="Take 147 - Nothin' to Lose CD Project"/>
    <s v="Take 147 is currently in the process of recording the debut album called, &quot;Nothin' to Lose&quot;."/>
    <n v="2500"/>
    <n v="3045"/>
    <x v="1"/>
    <x v="0"/>
    <s v="USD"/>
    <n v="1398988662"/>
    <n v="1396396662"/>
    <b v="0"/>
    <n v="62"/>
    <b v="1"/>
    <s v="music/rock"/>
    <n v="121.8"/>
    <n v="49.112903225806448"/>
    <x v="0"/>
    <x v="12"/>
  </r>
  <r>
    <n v="838"/>
    <s v="Be a part of The Paper Melody's next chapter: EP and Videos"/>
    <s v="The Paper Melody wants YOU to be a part of the next chapter! Be a part of the process of our brand new EP and Music Videos!"/>
    <n v="2000"/>
    <n v="2908"/>
    <x v="1"/>
    <x v="0"/>
    <s v="USD"/>
    <n v="1326835985"/>
    <n v="1324243985"/>
    <b v="0"/>
    <n v="61"/>
    <b v="1"/>
    <s v="music/rock"/>
    <n v="145.4"/>
    <n v="47.672131147540981"/>
    <x v="0"/>
    <x v="12"/>
  </r>
  <r>
    <n v="839"/>
    <s v="The Waffle Stompers - We'll Never Die"/>
    <s v="The Waffle Stompers need your support to keep doing what we love--go on tour, make music and music videos."/>
    <n v="5000"/>
    <n v="5830.83"/>
    <x v="1"/>
    <x v="0"/>
    <s v="USD"/>
    <n v="1348337956"/>
    <n v="1345745956"/>
    <b v="0"/>
    <n v="96"/>
    <b v="1"/>
    <s v="music/rock"/>
    <n v="116.61660000000001"/>
    <n v="60.737812499999997"/>
    <x v="0"/>
    <x v="12"/>
  </r>
  <r>
    <n v="840"/>
    <s v="Carl King's New Album: Grand Architects Of The Universe"/>
    <s v="Carl King / Sir Millard Mulch / Dr. Zoltan Ã˜belisk is making a new 45-minute instrumental sci-fi album!"/>
    <n v="10000"/>
    <n v="12041.66"/>
    <x v="1"/>
    <x v="0"/>
    <s v="USD"/>
    <n v="1474694787"/>
    <n v="1472102787"/>
    <b v="0"/>
    <n v="190"/>
    <b v="1"/>
    <s v="music/metal"/>
    <n v="120.4166"/>
    <n v="63.37715789473684"/>
    <x v="0"/>
    <x v="13"/>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s v="music/metal"/>
    <n v="101.32000000000001"/>
    <n v="53.893617021276597"/>
    <x v="0"/>
    <x v="13"/>
  </r>
  <r>
    <n v="842"/>
    <s v="&quot;Frontiers&quot; A new full-length LP by Ontario's Unsacred Seed"/>
    <s v="Help fund our new concept album, inspired heavily by Sci-Fi and cosmology. Together, we can make &quot;Frontiers&quot; a great release!"/>
    <n v="2500"/>
    <n v="2608"/>
    <x v="1"/>
    <x v="5"/>
    <s v="CAD"/>
    <n v="1381723140"/>
    <n v="1378735983"/>
    <b v="1"/>
    <n v="39"/>
    <b v="1"/>
    <s v="music/metal"/>
    <n v="104.32"/>
    <n v="66.871794871794876"/>
    <x v="0"/>
    <x v="13"/>
  </r>
  <r>
    <n v="843"/>
    <s v="The New Album: Dig Deeper"/>
    <s v="Five metal heads dedicated to our passion for music. We believe music is Freedom, Unity &amp; Escape. Join us on our mission to Dig Deeper."/>
    <n v="3000"/>
    <n v="8014"/>
    <x v="1"/>
    <x v="0"/>
    <s v="USD"/>
    <n v="1481184000"/>
    <n v="1479708680"/>
    <b v="0"/>
    <n v="127"/>
    <b v="1"/>
    <s v="music/metal"/>
    <n v="267.13333333333333"/>
    <n v="63.102362204724407"/>
    <x v="0"/>
    <x v="13"/>
  </r>
  <r>
    <n v="844"/>
    <s v="FROSTBURN - Lords of the Trident's new album!"/>
    <s v="The NEW ALBUM from the MOST METAL BAND ON EARTH is here! (WARNING: May cause melted faces and headbanging-related spinal trauma!)"/>
    <n v="3000"/>
    <n v="5824"/>
    <x v="1"/>
    <x v="0"/>
    <s v="USD"/>
    <n v="1414817940"/>
    <n v="1411489552"/>
    <b v="1"/>
    <n v="159"/>
    <b v="1"/>
    <s v="music/metal"/>
    <n v="194.13333333333333"/>
    <n v="36.628930817610062"/>
    <x v="0"/>
    <x v="13"/>
  </r>
  <r>
    <n v="845"/>
    <s v="Shadow and Steel: The new album from Master Sword"/>
    <s v="Help Legend of Zelda tribute band Master Sword complete their latest heavy metal album: Shadow and Steel!"/>
    <n v="5000"/>
    <n v="6019.01"/>
    <x v="1"/>
    <x v="0"/>
    <s v="USD"/>
    <n v="1473047940"/>
    <n v="1469595396"/>
    <b v="0"/>
    <n v="177"/>
    <b v="1"/>
    <s v="music/metal"/>
    <n v="120.3802"/>
    <n v="34.005706214689269"/>
    <x v="0"/>
    <x v="13"/>
  </r>
  <r>
    <n v="846"/>
    <s v="CURVE: The debut album from Miroist needs awesome merch"/>
    <s v="Pre-order and help me fund new merchandise so we can make the album release something amazing."/>
    <n v="1100"/>
    <n v="1342.01"/>
    <x v="1"/>
    <x v="1"/>
    <s v="GBP"/>
    <n v="1394460000"/>
    <n v="1393233855"/>
    <b v="0"/>
    <n v="47"/>
    <b v="1"/>
    <s v="music/metal"/>
    <n v="122.00090909090908"/>
    <n v="28.553404255319148"/>
    <x v="0"/>
    <x v="13"/>
  </r>
  <r>
    <n v="847"/>
    <s v="CENTROPYMUSIC"/>
    <s v="MUSIC WITH MEANING!  MUSIC THAT MATTERS!!!"/>
    <n v="10"/>
    <n v="10"/>
    <x v="1"/>
    <x v="0"/>
    <s v="USD"/>
    <n v="1436555376"/>
    <n v="1433963376"/>
    <b v="0"/>
    <n v="1"/>
    <b v="1"/>
    <s v="music/metal"/>
    <n v="100"/>
    <n v="10"/>
    <x v="0"/>
    <x v="13"/>
  </r>
  <r>
    <n v="848"/>
    <s v="God Am"/>
    <s v="God Am, a Grunge/Doom metal band, who have been trying to fund the production of our EP to bring you a unique aural assault."/>
    <n v="300"/>
    <n v="300"/>
    <x v="1"/>
    <x v="0"/>
    <s v="USD"/>
    <n v="1429038033"/>
    <n v="1426446033"/>
    <b v="0"/>
    <n v="16"/>
    <b v="1"/>
    <s v="music/metal"/>
    <n v="100"/>
    <n v="18.75"/>
    <x v="0"/>
    <x v="13"/>
  </r>
  <r>
    <n v="849"/>
    <s v="The Nightingale: A Gothic Fairytale"/>
    <s v="&quot;Guard your passion as if your life depended on it, for well it might!&quot;_x000a_Join Nightingale in her journey through the Poison Garden."/>
    <n v="4000"/>
    <n v="4796"/>
    <x v="1"/>
    <x v="0"/>
    <s v="USD"/>
    <n v="1426473264"/>
    <n v="1424057664"/>
    <b v="0"/>
    <n v="115"/>
    <b v="1"/>
    <s v="music/metal"/>
    <n v="119.9"/>
    <n v="41.704347826086959"/>
    <x v="0"/>
    <x v="13"/>
  </r>
  <r>
    <n v="850"/>
    <s v="Yet Further: Sioum's Second Full-Length Album"/>
    <s v="Help Chicago-based instrumental group Sioum complete the production of their 2nd full-length album."/>
    <n v="4000"/>
    <n v="6207"/>
    <x v="1"/>
    <x v="0"/>
    <s v="USD"/>
    <n v="1461560340"/>
    <n v="1458762717"/>
    <b v="0"/>
    <n v="133"/>
    <b v="1"/>
    <s v="music/metal"/>
    <n v="155.17499999999998"/>
    <n v="46.669172932330824"/>
    <x v="0"/>
    <x v="13"/>
  </r>
  <r>
    <n v="851"/>
    <s v="M.F.Crew, 1er Album &quot;First Ride&quot;"/>
    <s v="Salut, nous c'est M.F.Crew, on a besoin de vous pour produire notre premier album &quot;First Ride&quot; ! :)"/>
    <n v="2000"/>
    <n v="2609"/>
    <x v="1"/>
    <x v="6"/>
    <s v="EUR"/>
    <n v="1469994300"/>
    <n v="1464815253"/>
    <b v="0"/>
    <n v="70"/>
    <b v="1"/>
    <s v="music/metal"/>
    <n v="130.44999999999999"/>
    <n v="37.271428571428572"/>
    <x v="0"/>
    <x v="13"/>
  </r>
  <r>
    <n v="852"/>
    <s v="Covers Album - Limited Vinyl Pressing"/>
    <s v="Limited edition 2x12&quot; vinyl pressing of our latest album &quot;Who Do You Think We Are?&quot;"/>
    <n v="3500"/>
    <n v="3674"/>
    <x v="1"/>
    <x v="0"/>
    <s v="USD"/>
    <n v="1477342800"/>
    <n v="1476386395"/>
    <b v="0"/>
    <n v="62"/>
    <b v="1"/>
    <s v="music/metal"/>
    <n v="104.97142857142859"/>
    <n v="59.258064516129032"/>
    <x v="0"/>
    <x v="13"/>
  </r>
  <r>
    <n v="853"/>
    <s v="sloggoth"/>
    <s v="Help release a CD of sloggoth's first album &quot;sloggoth&quot;.  All contributors of $5 or more get a CD when the goal is met!"/>
    <n v="300"/>
    <n v="300"/>
    <x v="1"/>
    <x v="0"/>
    <s v="USD"/>
    <n v="1424116709"/>
    <n v="1421524709"/>
    <b v="0"/>
    <n v="10"/>
    <b v="1"/>
    <s v="music/metal"/>
    <n v="100"/>
    <n v="30"/>
    <x v="0"/>
    <x v="13"/>
  </r>
  <r>
    <n v="854"/>
    <s v="Westfield Massacre - Sophomore Album &amp; Tour"/>
    <s v="Writing and Recording Sophomore record, and funding Tour to support Spring 2017 album release."/>
    <n v="27800"/>
    <n v="32865.300000000003"/>
    <x v="1"/>
    <x v="0"/>
    <s v="USD"/>
    <n v="1482901546"/>
    <n v="1480309546"/>
    <b v="0"/>
    <n v="499"/>
    <b v="1"/>
    <s v="music/metal"/>
    <n v="118.2205035971223"/>
    <n v="65.8623246492986"/>
    <x v="0"/>
    <x v="13"/>
  </r>
  <r>
    <n v="855"/>
    <s v="AtteroTerra's Sophomore Album - Pray for Apocalypse"/>
    <s v="AtteroTerra's &quot;Pray for Apocalypse&quot; is fully completed, and only being held up by funding."/>
    <n v="1450"/>
    <n v="1500"/>
    <x v="1"/>
    <x v="0"/>
    <s v="USD"/>
    <n v="1469329217"/>
    <n v="1466737217"/>
    <b v="0"/>
    <n v="47"/>
    <b v="1"/>
    <s v="music/metal"/>
    <n v="103.44827586206897"/>
    <n v="31.914893617021278"/>
    <x v="0"/>
    <x v="13"/>
  </r>
  <r>
    <n v="856"/>
    <s v="POWERHEAD - Wir wollen ins Studio!!!"/>
    <s v="Wir, die Heavy/Thrash Band &quot;Powerhead&quot; wollen ins Studio und eine Promo CD aufnehmen. Songs haben wir, Geld nicht ;-) ... und los!! :-)"/>
    <n v="250"/>
    <n v="545"/>
    <x v="1"/>
    <x v="12"/>
    <s v="EUR"/>
    <n v="1477422000"/>
    <n v="1472282956"/>
    <b v="0"/>
    <n v="28"/>
    <b v="1"/>
    <s v="music/metal"/>
    <n v="218.00000000000003"/>
    <n v="19.464285714285715"/>
    <x v="0"/>
    <x v="13"/>
  </r>
  <r>
    <n v="857"/>
    <s v="A Reason To Breathe - DEBUT ALBUM"/>
    <s v="Modern Post-Hardcore/Electro music (Hardstyle, EDM, Trap, Dubstep, Dembow, House)."/>
    <n v="1200"/>
    <n v="1200"/>
    <x v="1"/>
    <x v="3"/>
    <s v="EUR"/>
    <n v="1448463431"/>
    <n v="1444831031"/>
    <b v="0"/>
    <n v="24"/>
    <b v="1"/>
    <s v="music/metal"/>
    <n v="100"/>
    <n v="50"/>
    <x v="0"/>
    <x v="13"/>
  </r>
  <r>
    <n v="858"/>
    <s v="Gehtika - New Album - A Monster in Mourning"/>
    <s v="The album is written &amp; sounding epic, dark &amp; heavy! We now need your help to fund the release &amp; some spiffing limited edition merch!"/>
    <n v="1200"/>
    <n v="1728.07"/>
    <x v="1"/>
    <x v="1"/>
    <s v="GBP"/>
    <n v="1429138740"/>
    <n v="1426528418"/>
    <b v="0"/>
    <n v="76"/>
    <b v="1"/>
    <s v="music/metal"/>
    <n v="144.00583333333333"/>
    <n v="22.737763157894737"/>
    <x v="0"/>
    <x v="13"/>
  </r>
  <r>
    <n v="859"/>
    <s v="Rise With Us Campaign"/>
    <s v="We are heading to the studio to create our second album and we want you to be right there with us!"/>
    <n v="4000"/>
    <n v="4187"/>
    <x v="1"/>
    <x v="0"/>
    <s v="USD"/>
    <n v="1433376000"/>
    <n v="1430768468"/>
    <b v="0"/>
    <n v="98"/>
    <b v="1"/>
    <s v="music/metal"/>
    <n v="104.67500000000001"/>
    <n v="42.724489795918366"/>
    <x v="0"/>
    <x v="1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0"/>
    <x v="1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0"/>
    <x v="1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0"/>
    <x v="14"/>
  </r>
  <r>
    <n v="863"/>
    <s v="Help Fund Jason's Debut Jazz CD &quot;Exodus&quot;"/>
    <s v="I'm making the move from a side man in local groups to the leader with this debut jazz CD project."/>
    <n v="2000"/>
    <n v="90"/>
    <x v="2"/>
    <x v="0"/>
    <s v="USD"/>
    <n v="1329014966"/>
    <n v="1326422966"/>
    <b v="0"/>
    <n v="5"/>
    <b v="0"/>
    <s v="music/jazz"/>
    <n v="4.5"/>
    <n v="18"/>
    <x v="0"/>
    <x v="1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0"/>
    <x v="1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0"/>
    <x v="14"/>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0"/>
    <x v="1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0"/>
    <x v="1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0"/>
    <x v="14"/>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0"/>
    <x v="1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0"/>
    <x v="1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0"/>
    <x v="14"/>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0"/>
    <x v="14"/>
  </r>
  <r>
    <n v="873"/>
    <s v="The Dreamer-An Original Jazz CD"/>
    <s v="Fall in love with &quot;The Dreamer&quot;, new original music from trumpeter Freddie Dunn!"/>
    <n v="3500"/>
    <n v="45"/>
    <x v="2"/>
    <x v="0"/>
    <s v="USD"/>
    <n v="1352610040"/>
    <n v="1349150440"/>
    <b v="0"/>
    <n v="5"/>
    <b v="0"/>
    <s v="music/jazz"/>
    <n v="1.2857142857142856"/>
    <n v="9"/>
    <x v="0"/>
    <x v="1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0"/>
    <x v="1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0"/>
    <x v="14"/>
  </r>
  <r>
    <n v="876"/>
    <s v="Sound Of Dobells"/>
    <s v="What was the greatest record shop ever?  DOBELLS!"/>
    <n v="3152"/>
    <n v="1286"/>
    <x v="2"/>
    <x v="1"/>
    <s v="GBP"/>
    <n v="1359978927"/>
    <n v="1357127727"/>
    <b v="0"/>
    <n v="45"/>
    <b v="0"/>
    <s v="music/jazz"/>
    <n v="40.799492385786799"/>
    <n v="28.577777777777779"/>
    <x v="0"/>
    <x v="14"/>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0"/>
    <x v="14"/>
  </r>
  <r>
    <n v="878"/>
    <s v="Justin Cron's Sax Debut Album"/>
    <s v="Join in and help me make my first jazz album. I would really like to make a Christmas album and a smooth jazz CD. Want a FREE CD?"/>
    <n v="5000"/>
    <n v="65"/>
    <x v="2"/>
    <x v="0"/>
    <s v="USD"/>
    <n v="1293082524"/>
    <n v="1290490524"/>
    <b v="0"/>
    <n v="2"/>
    <b v="0"/>
    <s v="music/jazz"/>
    <n v="1.3"/>
    <n v="32.5"/>
    <x v="0"/>
    <x v="1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0"/>
    <x v="1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0"/>
    <x v="1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0"/>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0"/>
    <x v="15"/>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0"/>
    <x v="15"/>
  </r>
  <r>
    <n v="884"/>
    <s v="Angwish &quot;I Wanna Be Your Monkey&quot; Music Video"/>
    <s v="We need to hire an animal trainer to have a chimpanzee actor perform in our music video with us!"/>
    <n v="2000"/>
    <n v="20"/>
    <x v="2"/>
    <x v="0"/>
    <s v="USD"/>
    <n v="1336789860"/>
    <n v="1331666146"/>
    <b v="0"/>
    <n v="2"/>
    <b v="0"/>
    <s v="music/indie rock"/>
    <n v="1"/>
    <n v="10"/>
    <x v="0"/>
    <x v="1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0"/>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0"/>
    <x v="1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0"/>
    <x v="1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0"/>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0"/>
    <x v="1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0"/>
    <x v="15"/>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0"/>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0"/>
    <x v="15"/>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0"/>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0"/>
    <x v="1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0"/>
    <x v="15"/>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0"/>
    <x v="15"/>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0"/>
    <x v="15"/>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0"/>
    <x v="15"/>
  </r>
  <r>
    <n v="899"/>
    <s v="Lets get 48/14 pressed!!!"/>
    <s v="Lets get 48/14 pressed and in your cd players,ipods,blogs, and facebook status'. Lets get it everywhere!"/>
    <n v="750"/>
    <n v="280"/>
    <x v="2"/>
    <x v="0"/>
    <s v="USD"/>
    <n v="1306549362"/>
    <n v="1302661362"/>
    <b v="0"/>
    <n v="8"/>
    <b v="0"/>
    <s v="music/indie rock"/>
    <n v="37.333333333333336"/>
    <n v="35"/>
    <x v="0"/>
    <x v="15"/>
  </r>
  <r>
    <n v="900"/>
    <s v="Project Revive: Protecting the Creative Impulse"/>
    <s v="With Project Revive, I aim to protect and nurture the creative impulse through music."/>
    <n v="5000"/>
    <n v="21"/>
    <x v="2"/>
    <x v="0"/>
    <s v="USD"/>
    <n v="1459365802"/>
    <n v="1456777402"/>
    <b v="0"/>
    <n v="2"/>
    <b v="0"/>
    <s v="music/jazz"/>
    <n v="0.42"/>
    <n v="10.5"/>
    <x v="0"/>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0"/>
    <x v="14"/>
  </r>
  <r>
    <n v="902"/>
    <s v="MISTER BROWN"/>
    <s v="I'VE STARTED A BRAND NEW ALBUM THAT WILL FEATURE ACID JAZZ, FUNK, ROCK, AND DANCE WITH THE PROMISE OF TOURING NEXT YEAR IN THE USA"/>
    <n v="30000"/>
    <n v="90"/>
    <x v="2"/>
    <x v="0"/>
    <s v="USD"/>
    <n v="1409412600"/>
    <n v="1404947422"/>
    <b v="0"/>
    <n v="3"/>
    <b v="0"/>
    <s v="music/jazz"/>
    <n v="0.3"/>
    <n v="30"/>
    <x v="0"/>
    <x v="14"/>
  </r>
  <r>
    <n v="903"/>
    <s v="U City Jazz Festival, St. Louis, MO"/>
    <s v="The U City Jazz Festival is offered for free to the community and features the best jazz talent from the midwest."/>
    <n v="5000"/>
    <n v="160"/>
    <x v="2"/>
    <x v="0"/>
    <s v="USD"/>
    <n v="1348367100"/>
    <n v="1346180780"/>
    <b v="0"/>
    <n v="4"/>
    <b v="0"/>
    <s v="music/jazz"/>
    <n v="3.2"/>
    <n v="40"/>
    <x v="0"/>
    <x v="14"/>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0"/>
    <x v="14"/>
  </r>
  <r>
    <n v="905"/>
    <s v="Jazz For Everyone!"/>
    <s v="Working hard to get into the studio to record, produce, and edit my break out CD. I hope to realize my vision!"/>
    <n v="6500"/>
    <n v="196"/>
    <x v="2"/>
    <x v="0"/>
    <s v="USD"/>
    <n v="1295847926"/>
    <n v="1290663926"/>
    <b v="0"/>
    <n v="6"/>
    <b v="0"/>
    <s v="music/jazz"/>
    <n v="3.0153846153846153"/>
    <n v="32.666666666666664"/>
    <x v="0"/>
    <x v="14"/>
  </r>
  <r>
    <n v="906"/>
    <s v="24th Music Presents Channeling Motown (Live)"/>
    <s v="The DMV's most respected saxophonist pay tribute to Motown."/>
    <n v="15000"/>
    <n v="0"/>
    <x v="2"/>
    <x v="0"/>
    <s v="USD"/>
    <n v="1394681590"/>
    <n v="1392093190"/>
    <b v="0"/>
    <n v="0"/>
    <b v="0"/>
    <s v="music/jazz"/>
    <n v="0"/>
    <e v="#DIV/0!"/>
    <x v="0"/>
    <x v="14"/>
  </r>
  <r>
    <n v="907"/>
    <s v="Greg Chambers Saxophone CD"/>
    <s v="Greg Chambers' self-titled CD needs support for post production, replication, and promotion."/>
    <n v="2900"/>
    <n v="0"/>
    <x v="2"/>
    <x v="0"/>
    <s v="USD"/>
    <n v="1315715823"/>
    <n v="1313123823"/>
    <b v="0"/>
    <n v="0"/>
    <b v="0"/>
    <s v="music/jazz"/>
    <n v="0"/>
    <e v="#DIV/0!"/>
    <x v="0"/>
    <x v="14"/>
  </r>
  <r>
    <n v="908"/>
    <s v="Help Tony Copeland and get free cd's and mp3's"/>
    <s v="This project is designed to help protect the environment by using Eco-friendly product packaging."/>
    <n v="2500"/>
    <n v="0"/>
    <x v="2"/>
    <x v="0"/>
    <s v="USD"/>
    <n v="1280206740"/>
    <n v="1276283655"/>
    <b v="0"/>
    <n v="0"/>
    <b v="0"/>
    <s v="music/jazz"/>
    <n v="0"/>
    <e v="#DIV/0!"/>
    <x v="0"/>
    <x v="1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0"/>
    <x v="14"/>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0"/>
    <x v="1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0"/>
    <x v="14"/>
  </r>
  <r>
    <n v="912"/>
    <s v="Triad a new album by James Murrell"/>
    <s v="My new album will be called Triad, an album of original music performed by me &amp; guest musical artists."/>
    <n v="3500"/>
    <n v="30"/>
    <x v="2"/>
    <x v="0"/>
    <s v="USD"/>
    <n v="1355197047"/>
    <n v="1350009447"/>
    <b v="0"/>
    <n v="2"/>
    <b v="0"/>
    <s v="music/jazz"/>
    <n v="0.85714285714285721"/>
    <n v="15"/>
    <x v="0"/>
    <x v="1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0"/>
    <x v="14"/>
  </r>
  <r>
    <n v="914"/>
    <s v="Soul Of Man Video Project"/>
    <s v="This project is for the making of a music video. All funds will go towards production costs for this event only."/>
    <n v="1500"/>
    <n v="0"/>
    <x v="2"/>
    <x v="0"/>
    <s v="USD"/>
    <n v="1345918747"/>
    <n v="1343326747"/>
    <b v="0"/>
    <n v="0"/>
    <b v="0"/>
    <s v="music/jazz"/>
    <n v="0"/>
    <e v="#DIV/0!"/>
    <x v="0"/>
    <x v="1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0"/>
    <x v="1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0"/>
    <x v="1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0"/>
    <x v="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0"/>
    <x v="14"/>
  </r>
  <r>
    <n v="919"/>
    <s v="Jazz CD:  Out of The Blue"/>
    <s v="Cool jazz with a New Orleans flavor."/>
    <n v="20000"/>
    <n v="100"/>
    <x v="2"/>
    <x v="0"/>
    <s v="USD"/>
    <n v="1355930645"/>
    <n v="1352906645"/>
    <b v="0"/>
    <n v="1"/>
    <b v="0"/>
    <s v="music/jazz"/>
    <n v="0.5"/>
    <n v="100"/>
    <x v="0"/>
    <x v="14"/>
  </r>
  <r>
    <n v="920"/>
    <s v="MIAMI JAZZ PROJECT: TEST OF TIME RECORDING"/>
    <s v="Miami club band records powerhouse fusion album. You don't have to be a musician to understand the sound of jazz."/>
    <n v="5500"/>
    <n v="0"/>
    <x v="2"/>
    <x v="0"/>
    <s v="USD"/>
    <n v="1384448822"/>
    <n v="1381853222"/>
    <b v="0"/>
    <n v="0"/>
    <b v="0"/>
    <s v="music/jazz"/>
    <n v="0"/>
    <e v="#DIV/0!"/>
    <x v="0"/>
    <x v="1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0"/>
    <x v="14"/>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0"/>
    <x v="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0"/>
    <x v="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0"/>
    <x v="1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0"/>
    <x v="1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0"/>
    <x v="14"/>
  </r>
  <r>
    <n v="927"/>
    <s v="JETRO DA SILVA FUNK PROJECT"/>
    <s v="Studio CD/DVD Solo project of Pianist &amp; Keyboardist Jetro da Silva"/>
    <n v="20000"/>
    <n v="0"/>
    <x v="2"/>
    <x v="0"/>
    <s v="USD"/>
    <n v="1337024695"/>
    <n v="1334432695"/>
    <b v="0"/>
    <n v="0"/>
    <b v="0"/>
    <s v="music/jazz"/>
    <n v="0"/>
    <e v="#DIV/0!"/>
    <x v="0"/>
    <x v="14"/>
  </r>
  <r>
    <n v="928"/>
    <s v="In a Jazzy Motown"/>
    <s v="A real Motown Backup singer on 22 gold and platinum albums headlines her own Jazz CD of Motown songs."/>
    <n v="14500"/>
    <n v="1575"/>
    <x v="2"/>
    <x v="0"/>
    <s v="USD"/>
    <n v="1353196800"/>
    <n v="1348864913"/>
    <b v="0"/>
    <n v="28"/>
    <b v="0"/>
    <s v="music/jazz"/>
    <n v="10.86206896551724"/>
    <n v="56.25"/>
    <x v="0"/>
    <x v="14"/>
  </r>
  <r>
    <n v="929"/>
    <s v="EXPERIMENTAL JAZZ STUDIO RECORDING"/>
    <s v="I am searching for monetary funding to go into a good recording studio and record experimental intuitive improv jazz."/>
    <n v="500"/>
    <n v="0"/>
    <x v="2"/>
    <x v="0"/>
    <s v="USD"/>
    <n v="1333946569"/>
    <n v="1331358169"/>
    <b v="0"/>
    <n v="0"/>
    <b v="0"/>
    <s v="music/jazz"/>
    <n v="0"/>
    <e v="#DIV/0!"/>
    <x v="0"/>
    <x v="1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0"/>
    <x v="1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0"/>
    <x v="14"/>
  </r>
  <r>
    <n v="932"/>
    <s v="Mandy Harvey Christmas Album"/>
    <s v="Help me to create my 3rd album, a Christmas CD with 16 Holiday/Original favorites!"/>
    <n v="9500"/>
    <n v="1381"/>
    <x v="2"/>
    <x v="0"/>
    <s v="USD"/>
    <n v="1363990545"/>
    <n v="1360106145"/>
    <b v="0"/>
    <n v="30"/>
    <b v="0"/>
    <s v="music/jazz"/>
    <n v="14.536842105263158"/>
    <n v="46.033333333333331"/>
    <x v="0"/>
    <x v="1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0"/>
    <x v="14"/>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0"/>
    <x v="14"/>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0"/>
    <x v="14"/>
  </r>
  <r>
    <n v="936"/>
    <s v="Jazz Singer, Marti Mendenhall Live Concert Recording"/>
    <s v="A CD of a live Jazz concert featuring Marti Mendenhall, George Mitchell, Scott Steed and Todd Strait."/>
    <n v="1400"/>
    <n v="0"/>
    <x v="2"/>
    <x v="0"/>
    <s v="USD"/>
    <n v="1326916800"/>
    <n v="1323131689"/>
    <b v="0"/>
    <n v="0"/>
    <b v="0"/>
    <s v="music/jazz"/>
    <n v="0"/>
    <e v="#DIV/0!"/>
    <x v="0"/>
    <x v="1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0"/>
    <x v="14"/>
  </r>
  <r>
    <n v="938"/>
    <s v="Celebrating American Jazz &amp; Soul Music"/>
    <s v="Creating new avenues of exposure for young Jazz &amp; Soul artists_x000a_to express their Art of Music."/>
    <n v="7000"/>
    <n v="25"/>
    <x v="2"/>
    <x v="0"/>
    <s v="USD"/>
    <n v="1346585448"/>
    <n v="1343993448"/>
    <b v="0"/>
    <n v="1"/>
    <b v="0"/>
    <s v="music/jazz"/>
    <n v="0.35714285714285715"/>
    <n v="25"/>
    <x v="0"/>
    <x v="1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0"/>
    <x v="1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3"/>
    <x v="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3"/>
    <x v="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3"/>
    <x v="9"/>
  </r>
  <r>
    <n v="943"/>
    <s v="SleepMode"/>
    <s v="A mask for home or travel that will give you the best, undisturbed sleep of your life."/>
    <n v="3000"/>
    <n v="289"/>
    <x v="2"/>
    <x v="0"/>
    <s v="USD"/>
    <n v="1480438905"/>
    <n v="1477843305"/>
    <b v="0"/>
    <n v="12"/>
    <b v="0"/>
    <s v="technology/wearables"/>
    <n v="9.6333333333333346"/>
    <n v="24.083333333333332"/>
    <x v="3"/>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3"/>
    <x v="9"/>
  </r>
  <r>
    <n v="945"/>
    <s v="CT BAND"/>
    <s v="Make your watch Smart ! CT Band is an ultra-thin, high-tech smart watch-strap awarded twice at CES 2017 las vegas"/>
    <n v="100000"/>
    <n v="2484"/>
    <x v="2"/>
    <x v="6"/>
    <s v="EUR"/>
    <n v="1487462340"/>
    <n v="1482958626"/>
    <b v="0"/>
    <n v="16"/>
    <b v="0"/>
    <s v="technology/wearables"/>
    <n v="2.484"/>
    <n v="155.25"/>
    <x v="3"/>
    <x v="9"/>
  </r>
  <r>
    <n v="946"/>
    <s v="OmniTrade Apron"/>
    <s v="Soft edged-Hard working. The perfect wearable organization for the home and professional shop."/>
    <n v="15000"/>
    <n v="286"/>
    <x v="2"/>
    <x v="0"/>
    <s v="USD"/>
    <n v="1473444048"/>
    <n v="1470852048"/>
    <b v="0"/>
    <n v="5"/>
    <b v="0"/>
    <s v="technology/wearables"/>
    <n v="1.9066666666666665"/>
    <n v="57.2"/>
    <x v="3"/>
    <x v="9"/>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3"/>
    <x v="9"/>
  </r>
  <r>
    <n v="948"/>
    <s v="Led Shirt - WiFi Controlled"/>
    <s v="T-Shirt with Led panel controlled by Android app over WiFi. _x000a_Multiple shirts, games, text, video effects support,"/>
    <n v="4000"/>
    <n v="480"/>
    <x v="2"/>
    <x v="9"/>
    <s v="EUR"/>
    <n v="1457812364"/>
    <n v="1455220364"/>
    <b v="0"/>
    <n v="8"/>
    <b v="0"/>
    <s v="technology/wearables"/>
    <n v="12"/>
    <n v="60"/>
    <x v="3"/>
    <x v="9"/>
  </r>
  <r>
    <n v="949"/>
    <s v="INBED"/>
    <s v="Der INBED ist ein innovatives Multisensor-Wearable fÃ¼r die SturzprÃ¤vention motorisch eingeschrÃ¤nkter Personen."/>
    <n v="20000"/>
    <n v="273"/>
    <x v="2"/>
    <x v="12"/>
    <s v="EUR"/>
    <n v="1456016576"/>
    <n v="1450832576"/>
    <b v="0"/>
    <n v="7"/>
    <b v="0"/>
    <s v="technology/wearables"/>
    <n v="1.365"/>
    <n v="39"/>
    <x v="3"/>
    <x v="9"/>
  </r>
  <r>
    <n v="950"/>
    <s v="EZC Smartlight"/>
    <s v="Rider worn tail light brake light. Adheres to virtually any coat, jacket or vest. Stays on even when you get off."/>
    <n v="5000"/>
    <n v="1402"/>
    <x v="2"/>
    <x v="5"/>
    <s v="CAD"/>
    <n v="1453053661"/>
    <n v="1450461661"/>
    <b v="0"/>
    <n v="24"/>
    <b v="0"/>
    <s v="technology/wearables"/>
    <n v="28.04"/>
    <n v="58.416666666666664"/>
    <x v="3"/>
    <x v="9"/>
  </r>
  <r>
    <n v="951"/>
    <s v="Smart Harness"/>
    <s v="Revolutionizing the way we walk our dogs!"/>
    <n v="50000"/>
    <n v="19195"/>
    <x v="2"/>
    <x v="0"/>
    <s v="USD"/>
    <n v="1465054872"/>
    <n v="1461166872"/>
    <b v="0"/>
    <n v="121"/>
    <b v="0"/>
    <s v="technology/wearables"/>
    <n v="38.39"/>
    <n v="158.63636363636363"/>
    <x v="3"/>
    <x v="9"/>
  </r>
  <r>
    <n v="952"/>
    <s v="Audionoggin - Join the Earvolution"/>
    <s v="Audionoggin: Wireless personal surround sound for the athlete in everyone."/>
    <n v="49000"/>
    <n v="19572"/>
    <x v="2"/>
    <x v="0"/>
    <s v="USD"/>
    <n v="1479483812"/>
    <n v="1476888212"/>
    <b v="0"/>
    <n v="196"/>
    <b v="0"/>
    <s v="technology/wearables"/>
    <n v="39.942857142857143"/>
    <n v="99.857142857142861"/>
    <x v="3"/>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3"/>
    <x v="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3"/>
    <x v="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3"/>
    <x v="9"/>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3"/>
    <x v="9"/>
  </r>
  <r>
    <n v="957"/>
    <s v="DUALBAND, the Leather NFC Smart Watch Band"/>
    <s v="A Leather Smart watch Band, that NEVER needs to be charged for only $37!"/>
    <n v="12000"/>
    <n v="233"/>
    <x v="2"/>
    <x v="0"/>
    <s v="USD"/>
    <n v="1479392133"/>
    <n v="1476710133"/>
    <b v="0"/>
    <n v="7"/>
    <b v="0"/>
    <s v="technology/wearables"/>
    <n v="1.9416666666666664"/>
    <n v="33.285714285714285"/>
    <x v="3"/>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3"/>
    <x v="9"/>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3"/>
    <x v="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3"/>
    <x v="9"/>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3"/>
    <x v="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3"/>
    <x v="9"/>
  </r>
  <r>
    <n v="963"/>
    <s v="The Ultimate Learning Center"/>
    <s v="WE are molding an educated, motivated, non violent GENERATION!"/>
    <n v="35000"/>
    <n v="377"/>
    <x v="2"/>
    <x v="0"/>
    <s v="USD"/>
    <n v="1476717319"/>
    <n v="1473693319"/>
    <b v="0"/>
    <n v="9"/>
    <b v="0"/>
    <s v="technology/wearables"/>
    <n v="1.077142857142857"/>
    <n v="41.888888888888886"/>
    <x v="3"/>
    <x v="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3"/>
    <x v="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3"/>
    <x v="9"/>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3"/>
    <x v="9"/>
  </r>
  <r>
    <n v="967"/>
    <s v="Better Beanie"/>
    <s v="Better Beanie is the new therapeutic wearable designed to assist you while keeping your hands free."/>
    <n v="20000"/>
    <n v="3562"/>
    <x v="2"/>
    <x v="0"/>
    <s v="USD"/>
    <n v="1461301574"/>
    <n v="1456121174"/>
    <b v="0"/>
    <n v="81"/>
    <b v="0"/>
    <s v="technology/wearables"/>
    <n v="17.810000000000002"/>
    <n v="43.97530864197531"/>
    <x v="3"/>
    <x v="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3"/>
    <x v="9"/>
  </r>
  <r>
    <n v="969"/>
    <s v="Make 100 | Geek &amp; Chic: Smart Safety Jewelry."/>
    <s v="Geek &amp; Chic Smart Jewelry Collection, Wearables Meet Style!"/>
    <n v="30000"/>
    <n v="14000"/>
    <x v="2"/>
    <x v="14"/>
    <s v="MXN"/>
    <n v="1486624607"/>
    <n v="1483773407"/>
    <b v="0"/>
    <n v="11"/>
    <b v="0"/>
    <s v="technology/wearables"/>
    <n v="46.666666666666664"/>
    <n v="1272.7272727272727"/>
    <x v="3"/>
    <x v="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3"/>
    <x v="9"/>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3"/>
    <x v="9"/>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3"/>
    <x v="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3"/>
    <x v="9"/>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3"/>
    <x v="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3"/>
    <x v="9"/>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3"/>
    <x v="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3"/>
    <x v="9"/>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3"/>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3"/>
    <x v="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3"/>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3"/>
    <x v="9"/>
  </r>
  <r>
    <n v="982"/>
    <s v="Smart 2-in-1 I-PHONE HANDLE/WALLETtm"/>
    <s v="revolutonary ultra-slim 2-in-1 Smart  2-in-1 I-PHONE handle/WALLETtm with 360 rotatiion"/>
    <n v="17500"/>
    <n v="3"/>
    <x v="2"/>
    <x v="0"/>
    <s v="USD"/>
    <n v="1475431486"/>
    <n v="1472839486"/>
    <b v="0"/>
    <n v="3"/>
    <b v="0"/>
    <s v="technology/wearables"/>
    <n v="1.7142857142857144E-2"/>
    <n v="1"/>
    <x v="3"/>
    <x v="9"/>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3"/>
    <x v="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3"/>
    <x v="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3"/>
    <x v="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3"/>
    <x v="9"/>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3"/>
    <x v="9"/>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3"/>
    <x v="9"/>
  </r>
  <r>
    <n v="989"/>
    <s v="Power Rope"/>
    <s v="The most useful phone charger you will ever buy"/>
    <n v="10000"/>
    <n v="1677"/>
    <x v="2"/>
    <x v="0"/>
    <s v="USD"/>
    <n v="1475101495"/>
    <n v="1472509495"/>
    <b v="0"/>
    <n v="32"/>
    <b v="0"/>
    <s v="technology/wearables"/>
    <n v="16.77"/>
    <n v="52.40625"/>
    <x v="3"/>
    <x v="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3"/>
    <x v="9"/>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3"/>
    <x v="9"/>
  </r>
  <r>
    <n v="992"/>
    <s v="WairConditioning"/>
    <s v="The HOTTEST and COOLEST thing yet! WairConditioning... an entirely new level of comfortability!"/>
    <n v="100000"/>
    <n v="467"/>
    <x v="2"/>
    <x v="0"/>
    <s v="USD"/>
    <n v="1462655519"/>
    <n v="1457475119"/>
    <b v="0"/>
    <n v="4"/>
    <b v="0"/>
    <s v="technology/wearables"/>
    <n v="0.46699999999999997"/>
    <n v="116.75"/>
    <x v="3"/>
    <x v="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3"/>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3"/>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3"/>
    <x v="9"/>
  </r>
  <r>
    <n v="996"/>
    <s v="Social behavior in technical communities"/>
    <s v="Study the behaviour of technical communities by tracking their movement  through wearables"/>
    <n v="4000"/>
    <n v="65"/>
    <x v="2"/>
    <x v="0"/>
    <s v="USD"/>
    <n v="1406474820"/>
    <n v="1403902060"/>
    <b v="0"/>
    <n v="5"/>
    <b v="0"/>
    <s v="technology/wearables"/>
    <n v="1.625"/>
    <n v="13"/>
    <x v="3"/>
    <x v="9"/>
  </r>
  <r>
    <n v="997"/>
    <s v="iPhanny"/>
    <s v="The iPhanny keeps your iPhone 6 safe from bending in those dangerous pants pockets."/>
    <n v="5000"/>
    <n v="65"/>
    <x v="2"/>
    <x v="0"/>
    <s v="USD"/>
    <n v="1417145297"/>
    <n v="1414549697"/>
    <b v="0"/>
    <n v="8"/>
    <b v="0"/>
    <s v="technology/wearables"/>
    <n v="1.3"/>
    <n v="8.125"/>
    <x v="3"/>
    <x v="9"/>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3"/>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3"/>
    <x v="9"/>
  </r>
  <r>
    <n v="1000"/>
    <s v="Ristola Plongeur/UTC 300 Meter COSC/ISO Diver (Canceled)"/>
    <s v="Ristola watches made in La Chaux de-Fonds, Switzerland. A new brand of COSC and ISO Certified Professional watches."/>
    <n v="894700"/>
    <n v="19824"/>
    <x v="3"/>
    <x v="0"/>
    <s v="USD"/>
    <n v="1489537560"/>
    <n v="1484357160"/>
    <b v="0"/>
    <n v="6"/>
    <b v="0"/>
    <s v="technology/wearables"/>
    <n v="2.2157147647256061"/>
    <n v="3304"/>
    <x v="3"/>
    <x v="9"/>
  </r>
  <r>
    <n v="1001"/>
    <s v="LED sports clothing for running cycling and walking, we make (Canceled)"/>
    <s v="We make stylish sports clothing from LED jackets to backpacks and LED arm bands.With our LED technology you're sure to be seen in style"/>
    <n v="5000"/>
    <n v="5200"/>
    <x v="3"/>
    <x v="1"/>
    <s v="GBP"/>
    <n v="1485796613"/>
    <n v="1481908613"/>
    <b v="0"/>
    <n v="4"/>
    <b v="0"/>
    <s v="technology/wearables"/>
    <n v="104"/>
    <n v="1300"/>
    <x v="3"/>
    <x v="9"/>
  </r>
  <r>
    <n v="1002"/>
    <s v="Lokett: Customizable Smartphone Memory Necklace (Canceled)"/>
    <s v="A modern day locket that uses NFC technology to link your precious photos, videos, apps, and more. Choose our design or submit yours."/>
    <n v="9999"/>
    <n v="2960"/>
    <x v="3"/>
    <x v="0"/>
    <s v="USD"/>
    <n v="1450331940"/>
    <n v="1447777514"/>
    <b v="0"/>
    <n v="22"/>
    <b v="0"/>
    <s v="technology/wearables"/>
    <n v="29.6029602960296"/>
    <n v="134.54545454545453"/>
    <x v="3"/>
    <x v="9"/>
  </r>
  <r>
    <n v="1003"/>
    <s v="Fashion loves Technology: Lamour, the connected heating shoe (Canceled)"/>
    <s v="Connected, heating, premium quality and comfortable leather sneakers - hand-crafted in France."/>
    <n v="20000"/>
    <n v="3211"/>
    <x v="3"/>
    <x v="6"/>
    <s v="EUR"/>
    <n v="1489680061"/>
    <n v="1487091661"/>
    <b v="0"/>
    <n v="15"/>
    <b v="0"/>
    <s v="technology/wearables"/>
    <n v="16.055"/>
    <n v="214.06666666666666"/>
    <x v="3"/>
    <x v="9"/>
  </r>
  <r>
    <n v="1004"/>
    <s v="AllerGuarder: Bluetooth wristband helps food-allergy kids"/>
    <s v="Harnessing wearable technology as a powerful defense for food-allergy children."/>
    <n v="25000"/>
    <n v="20552"/>
    <x v="3"/>
    <x v="0"/>
    <s v="USD"/>
    <n v="1455814827"/>
    <n v="1453222827"/>
    <b v="0"/>
    <n v="95"/>
    <b v="0"/>
    <s v="technology/wearables"/>
    <n v="82.207999999999998"/>
    <n v="216.33684210526314"/>
    <x v="3"/>
    <x v="9"/>
  </r>
  <r>
    <n v="1005"/>
    <s v="Forcite Alpine - World's First smart helmet for snow sports"/>
    <s v="The Forcite Alpine helmet records 4K footage and keeps you connected all in one sleek design."/>
    <n v="200000"/>
    <n v="150102"/>
    <x v="3"/>
    <x v="0"/>
    <s v="USD"/>
    <n v="1446217183"/>
    <n v="1443538783"/>
    <b v="0"/>
    <n v="161"/>
    <b v="0"/>
    <s v="technology/wearables"/>
    <n v="75.051000000000002"/>
    <n v="932.31055900621118"/>
    <x v="3"/>
    <x v="9"/>
  </r>
  <r>
    <n v="1006"/>
    <s v="SnuG Watchbands for Moto360 smartwatch (Canceled)"/>
    <s v="Sweat resistant, colorful, durable, CUSTOMIZABLE, watch bands &amp; protector bands that fit the Moto360 smartwatch."/>
    <n v="4000"/>
    <n v="234"/>
    <x v="3"/>
    <x v="0"/>
    <s v="USD"/>
    <n v="1418368260"/>
    <n v="1417654672"/>
    <b v="0"/>
    <n v="8"/>
    <b v="0"/>
    <s v="technology/wearables"/>
    <n v="5.8500000000000005"/>
    <n v="29.25"/>
    <x v="3"/>
    <x v="9"/>
  </r>
  <r>
    <n v="1007"/>
    <s v="SMART Knee Sleeve that Recommends Rest (Canceled)"/>
    <s v="Our knee sleeve monitors your muscles and recommends rest time (on a mobile app) when it detects overexertion!"/>
    <n v="30000"/>
    <n v="13296"/>
    <x v="3"/>
    <x v="0"/>
    <s v="USD"/>
    <n v="1481727623"/>
    <n v="1478095223"/>
    <b v="0"/>
    <n v="76"/>
    <b v="0"/>
    <s v="technology/wearables"/>
    <n v="44.32"/>
    <n v="174.94736842105263"/>
    <x v="3"/>
    <x v="9"/>
  </r>
  <r>
    <n v="1008"/>
    <s v="Miclop - Tu cabina profesional portÃ¡til (Canceled)"/>
    <s v="MICLOP es una cabina portable impresa en 3D protegida en el interior con espuma acÃºstica, reduce el ruido ambiental o rebote de sonido."/>
    <n v="93500"/>
    <n v="250"/>
    <x v="3"/>
    <x v="14"/>
    <s v="MXN"/>
    <n v="1482953115"/>
    <n v="1480361115"/>
    <b v="0"/>
    <n v="1"/>
    <b v="0"/>
    <s v="technology/wearables"/>
    <n v="0.26737967914438499"/>
    <n v="250"/>
    <x v="3"/>
    <x v="9"/>
  </r>
  <r>
    <n v="1009"/>
    <s v="R-CON: Run Faster, Run Longer (Canceled)"/>
    <s v="R-CON is a wearable that measures running form. Instantly know when your form is breaking down and when you are running your strongest."/>
    <n v="50000"/>
    <n v="6565"/>
    <x v="3"/>
    <x v="0"/>
    <s v="USD"/>
    <n v="1466346646"/>
    <n v="1463754646"/>
    <b v="0"/>
    <n v="101"/>
    <b v="0"/>
    <s v="technology/wearables"/>
    <n v="13.13"/>
    <n v="65"/>
    <x v="3"/>
    <x v="9"/>
  </r>
  <r>
    <n v="1010"/>
    <s v="RISTMATEÂ®, smartphone wrist dock and much more. (Canceled)"/>
    <s v="A beautiful biometric smartphone wrist dock, features a revolutionary reusable adhesive; 3 position phone stand and multi-purpose tool."/>
    <n v="115250"/>
    <n v="220"/>
    <x v="3"/>
    <x v="0"/>
    <s v="USD"/>
    <n v="1473044340"/>
    <n v="1468180462"/>
    <b v="0"/>
    <n v="4"/>
    <b v="0"/>
    <s v="technology/wearables"/>
    <n v="0.19088937093275488"/>
    <n v="55"/>
    <x v="3"/>
    <x v="9"/>
  </r>
  <r>
    <n v="1011"/>
    <s v="StreetskatePRO's  Knee, Shin, &amp; Ankle pad compression sleeve"/>
    <s v="The first action sports training sleeve/leg protector of its kind to offer an unduplicated level of targeted protection!"/>
    <n v="20000"/>
    <n v="75"/>
    <x v="3"/>
    <x v="0"/>
    <s v="USD"/>
    <n v="1418938395"/>
    <n v="1415050395"/>
    <b v="0"/>
    <n v="1"/>
    <b v="0"/>
    <s v="technology/wearables"/>
    <n v="0.375"/>
    <n v="75"/>
    <x v="3"/>
    <x v="9"/>
  </r>
  <r>
    <n v="1012"/>
    <s v="HALLAM new york SMART JACKET 2.0 for TRAVEL with 29 FUNCTION (Canceled)"/>
    <s v="The world's most advanced jacket for SMARTPHONE USER ,for WORKOUT, for TRAVEL, for OUTDOOR /Bluetooth Charging Wearable Apparel"/>
    <n v="5000"/>
    <n v="1076751.05"/>
    <x v="3"/>
    <x v="0"/>
    <s v="USD"/>
    <n v="1485254052"/>
    <n v="1481366052"/>
    <b v="0"/>
    <n v="775"/>
    <b v="0"/>
    <s v="technology/wearables"/>
    <n v="21535.021000000001"/>
    <n v="1389.3561935483872"/>
    <x v="3"/>
    <x v="9"/>
  </r>
  <r>
    <n v="1013"/>
    <s v="Versa Prima: The First Portable And Wearable LED Strip"/>
    <s v="Versa Prima: The first portable and wearable LED strip that's controlled via Bluetooth. Designed to be versatile for your creativity."/>
    <n v="25000"/>
    <n v="8632"/>
    <x v="3"/>
    <x v="0"/>
    <s v="USD"/>
    <n v="1451419200"/>
    <n v="1449000056"/>
    <b v="0"/>
    <n v="90"/>
    <b v="0"/>
    <s v="technology/wearables"/>
    <n v="34.527999999999999"/>
    <n v="95.911111111111111"/>
    <x v="3"/>
    <x v="9"/>
  </r>
  <r>
    <n v="1014"/>
    <s v="CHEMION: The World's First Smart Glasses (Canceled)"/>
    <s v="CHEMION is an eyewear device that lets you show your creativity to the world."/>
    <n v="10000"/>
    <n v="3060"/>
    <x v="3"/>
    <x v="0"/>
    <s v="USD"/>
    <n v="1420070615"/>
    <n v="1415750615"/>
    <b v="0"/>
    <n v="16"/>
    <b v="0"/>
    <s v="technology/wearables"/>
    <n v="30.599999999999998"/>
    <n v="191.25"/>
    <x v="3"/>
    <x v="9"/>
  </r>
  <r>
    <n v="1015"/>
    <s v="SKIN - Wearable music remote control for your mobile phone"/>
    <s v="SKIN - The wearable music remote control which makes your fitness lifestyle a bit easier"/>
    <n v="9000"/>
    <n v="240"/>
    <x v="3"/>
    <x v="16"/>
    <s v="CHF"/>
    <n v="1448489095"/>
    <n v="1445893495"/>
    <b v="0"/>
    <n v="6"/>
    <b v="0"/>
    <s v="technology/wearables"/>
    <n v="2.666666666666667"/>
    <n v="40"/>
    <x v="3"/>
    <x v="9"/>
  </r>
  <r>
    <n v="1016"/>
    <s v="YEPZONâ„¢ FREEDOM: A Personal Safety Alarm w/Global Locator"/>
    <s v="Send an alert for help and find missing people, pets, and valuables with the touch of a button. Get yours today!"/>
    <n v="100000"/>
    <n v="2842"/>
    <x v="3"/>
    <x v="0"/>
    <s v="USD"/>
    <n v="1459992856"/>
    <n v="1456108456"/>
    <b v="0"/>
    <n v="38"/>
    <b v="0"/>
    <s v="technology/wearables"/>
    <n v="2.8420000000000001"/>
    <n v="74.78947368421052"/>
    <x v="3"/>
    <x v="9"/>
  </r>
  <r>
    <n v="1017"/>
    <s v="Elbee: Wireless in-ear headphones with smart features"/>
    <s v="Enjoy high-quality sound and the possibility to control your smartphone and apps using custom voice commands and head movements."/>
    <n v="250000"/>
    <n v="57197"/>
    <x v="3"/>
    <x v="0"/>
    <s v="USD"/>
    <n v="1448125935"/>
    <n v="1444666335"/>
    <b v="0"/>
    <n v="355"/>
    <b v="0"/>
    <s v="technology/wearables"/>
    <n v="22.878799999999998"/>
    <n v="161.11830985915492"/>
    <x v="3"/>
    <x v="9"/>
  </r>
  <r>
    <n v="1018"/>
    <s v="Owl (Canceled)"/>
    <s v="Owl is a fitness tracker along with an accompanying iOS app, that is both fun and interactive for children."/>
    <n v="20000"/>
    <n v="621"/>
    <x v="3"/>
    <x v="0"/>
    <s v="USD"/>
    <n v="1468496933"/>
    <n v="1465904933"/>
    <b v="0"/>
    <n v="7"/>
    <b v="0"/>
    <s v="technology/wearables"/>
    <n v="3.105"/>
    <n v="88.714285714285708"/>
    <x v="3"/>
    <x v="9"/>
  </r>
  <r>
    <n v="1019"/>
    <s v="Tempi - The Smart Way to Monitor Temperature and Humidity"/>
    <s v="Tempi Is a Wearable Bluetooth Device That Gives Accurate Temperature and Humidity Readings."/>
    <n v="45000"/>
    <n v="21300"/>
    <x v="3"/>
    <x v="0"/>
    <s v="USD"/>
    <n v="1423092149"/>
    <n v="1420500149"/>
    <b v="0"/>
    <n v="400"/>
    <b v="0"/>
    <s v="technology/wearables"/>
    <n v="47.333333333333336"/>
    <n v="53.25"/>
    <x v="3"/>
    <x v="9"/>
  </r>
  <r>
    <n v="1020"/>
    <s v="Sleepwreck - Disasterpiece EP (Jump Drives!)"/>
    <s v="I've got an awesome new batch of tracks that I think you're going to Love. CDs? So 1990! I present to you... SLEEPWRECK JUMP DRIVES!"/>
    <n v="1550"/>
    <n v="3186"/>
    <x v="1"/>
    <x v="5"/>
    <s v="CAD"/>
    <n v="1433206020"/>
    <n v="1430617209"/>
    <b v="0"/>
    <n v="30"/>
    <b v="1"/>
    <s v="music/electronic music"/>
    <n v="205.54838709677421"/>
    <n v="106.2"/>
    <x v="0"/>
    <x v="16"/>
  </r>
  <r>
    <n v="1021"/>
    <s v="Rick and Morty Album &amp; Music Video"/>
    <s v="Rick and Morty concept album written by Allie Goertz + music video directed by Paul B. Cummings!"/>
    <n v="3000"/>
    <n v="10554.11"/>
    <x v="1"/>
    <x v="0"/>
    <s v="USD"/>
    <n v="1445054400"/>
    <n v="1443074571"/>
    <b v="1"/>
    <n v="478"/>
    <b v="1"/>
    <s v="music/electronic music"/>
    <n v="351.80366666666669"/>
    <n v="22.079728033472804"/>
    <x v="0"/>
    <x v="16"/>
  </r>
  <r>
    <n v="1022"/>
    <s v="Sammy Bananas - Bootlegs Vol. 2!!"/>
    <s v="Help get four new bootlegs onto vinyl in the second installment of my series!"/>
    <n v="2000"/>
    <n v="2298"/>
    <x v="1"/>
    <x v="0"/>
    <s v="USD"/>
    <n v="1431876677"/>
    <n v="1429284677"/>
    <b v="1"/>
    <n v="74"/>
    <b v="1"/>
    <s v="music/electronic music"/>
    <n v="114.9"/>
    <n v="31.054054054054053"/>
    <x v="0"/>
    <x v="16"/>
  </r>
  <r>
    <n v="1023"/>
    <s v="'Pathfinder' - a High Five Spaceship album"/>
    <s v="A collaborative, electronic journey helmed by producer Christopher Bingham and guitarist Carlos Montero."/>
    <n v="2000"/>
    <n v="4743"/>
    <x v="1"/>
    <x v="1"/>
    <s v="GBP"/>
    <n v="1434837861"/>
    <n v="1432245861"/>
    <b v="0"/>
    <n v="131"/>
    <b v="1"/>
    <s v="music/electronic music"/>
    <n v="237.15"/>
    <n v="36.206106870229007"/>
    <x v="0"/>
    <x v="16"/>
  </r>
  <r>
    <n v="1024"/>
    <s v="The Last Art Fact Album Ever"/>
    <s v="Art Fact is a legendary Swedish synth pop act from the 80's. This album will contain updated remakes of their greatest songs."/>
    <n v="20000"/>
    <n v="23727.55"/>
    <x v="1"/>
    <x v="11"/>
    <s v="SEK"/>
    <n v="1454248563"/>
    <n v="1451656563"/>
    <b v="1"/>
    <n v="61"/>
    <b v="1"/>
    <s v="music/electronic music"/>
    <n v="118.63774999999998"/>
    <n v="388.9762295081967"/>
    <x v="0"/>
    <x v="16"/>
  </r>
  <r>
    <n v="1025"/>
    <s v="[NUREN] The New Renaissance"/>
    <s v="Jake Kaufman and Jessie Seely present THE WORLD'S FIRST VIRTUAL REALITY ROCK OPERA."/>
    <n v="70000"/>
    <n v="76949.820000000007"/>
    <x v="1"/>
    <x v="0"/>
    <s v="USD"/>
    <n v="1426532437"/>
    <n v="1423944037"/>
    <b v="1"/>
    <n v="1071"/>
    <b v="1"/>
    <s v="music/electronic music"/>
    <n v="109.92831428571431"/>
    <n v="71.848571428571432"/>
    <x v="0"/>
    <x v="16"/>
  </r>
  <r>
    <n v="1026"/>
    <s v="Changing Stations; London Underground Album Project"/>
    <s v="Changing Stations is an 11-track classical-contemporary album by Daniel Liam Glyn, based on the 11 main lines of the London Underground"/>
    <n v="7000"/>
    <n v="7000.58"/>
    <x v="1"/>
    <x v="1"/>
    <s v="GBP"/>
    <n v="1459414016"/>
    <n v="1456480016"/>
    <b v="1"/>
    <n v="122"/>
    <b v="1"/>
    <s v="music/electronic music"/>
    <n v="100.00828571428571"/>
    <n v="57.381803278688523"/>
    <x v="0"/>
    <x v="16"/>
  </r>
  <r>
    <n v="1027"/>
    <s v="The Seshen - Let's Take This Show on the Road!"/>
    <s v="We just toured the PNW to Vancouver, BC and back, we're ready for next level growth - a van, quality studio recordings &amp; stage visuals!"/>
    <n v="7501"/>
    <n v="7733"/>
    <x v="1"/>
    <x v="0"/>
    <s v="USD"/>
    <n v="1414025347"/>
    <n v="1411433347"/>
    <b v="1"/>
    <n v="111"/>
    <b v="1"/>
    <s v="music/electronic music"/>
    <n v="103.09292094387415"/>
    <n v="69.666666666666671"/>
    <x v="0"/>
    <x v="16"/>
  </r>
  <r>
    <n v="1028"/>
    <s v="BRAND NEW GUYVER ALBUM &quot;Alien on Earth&quot; + Extras"/>
    <s v="This will be the first album I have made in 9 years. It will be going back to my roots from 2002, and I aim to blow your socks off!"/>
    <n v="10000"/>
    <n v="11727"/>
    <x v="1"/>
    <x v="1"/>
    <s v="GBP"/>
    <n v="1488830400"/>
    <n v="1484924605"/>
    <b v="1"/>
    <n v="255"/>
    <b v="1"/>
    <s v="music/electronic music"/>
    <n v="117.27000000000001"/>
    <n v="45.988235294117644"/>
    <x v="0"/>
    <x v="16"/>
  </r>
  <r>
    <n v="1029"/>
    <s v="StrobeHouse presents Valborg 2015"/>
    <s v="We want to recreate last years massive Valborgparty in Lund but this time even bigger!"/>
    <n v="10000"/>
    <n v="11176"/>
    <x v="1"/>
    <x v="11"/>
    <s v="SEK"/>
    <n v="1428184740"/>
    <n v="1423501507"/>
    <b v="0"/>
    <n v="141"/>
    <b v="1"/>
    <s v="music/electronic music"/>
    <n v="111.75999999999999"/>
    <n v="79.262411347517727"/>
    <x v="0"/>
    <x v="16"/>
  </r>
  <r>
    <n v="1030"/>
    <s v="The Gothsicles - I FEEL SICLE"/>
    <s v="Help fund the latest Gothsicles mega-album, I FEEL SICLE!"/>
    <n v="2000"/>
    <n v="6842"/>
    <x v="1"/>
    <x v="0"/>
    <s v="USD"/>
    <n v="1473680149"/>
    <n v="1472470549"/>
    <b v="0"/>
    <n v="159"/>
    <b v="1"/>
    <s v="music/electronic music"/>
    <n v="342.09999999999997"/>
    <n v="43.031446540880502"/>
    <x v="0"/>
    <x v="16"/>
  </r>
  <r>
    <n v="1031"/>
    <s v="Liquid Diet's Double Life"/>
    <s v="Liquid Diet needs your support to release our new full-length album! Help us create electrifying music videos to showcase our singles!"/>
    <n v="10000"/>
    <n v="10740"/>
    <x v="1"/>
    <x v="0"/>
    <s v="USD"/>
    <n v="1450290010"/>
    <n v="1447698010"/>
    <b v="0"/>
    <n v="99"/>
    <b v="1"/>
    <s v="music/electronic music"/>
    <n v="107.4"/>
    <n v="108.48484848484848"/>
    <x v="0"/>
    <x v="16"/>
  </r>
  <r>
    <n v="1032"/>
    <s v="Phantom Ship / Coastal (Album Preorder)"/>
    <s v="Ideal for living rooms and open spaces."/>
    <n v="5400"/>
    <n v="5858.84"/>
    <x v="1"/>
    <x v="0"/>
    <s v="USD"/>
    <n v="1466697625"/>
    <n v="1464105625"/>
    <b v="0"/>
    <n v="96"/>
    <b v="1"/>
    <s v="music/electronic music"/>
    <n v="108.49703703703703"/>
    <n v="61.029583333333335"/>
    <x v="0"/>
    <x v="16"/>
  </r>
  <r>
    <n v="1033"/>
    <s v="Daughter Vision remix album on limited vinyl, cassette &amp; CD"/>
    <s v="Daughter Vision - an electro synthwave band from USA - present 8 remixes of their stunning songs. Some synthpop - some darker. Join us!"/>
    <n v="1328"/>
    <n v="1366"/>
    <x v="1"/>
    <x v="1"/>
    <s v="GBP"/>
    <n v="1481564080"/>
    <n v="1479144880"/>
    <b v="0"/>
    <n v="27"/>
    <b v="1"/>
    <s v="music/electronic music"/>
    <n v="102.86144578313252"/>
    <n v="50.592592592592595"/>
    <x v="0"/>
    <x v="16"/>
  </r>
  <r>
    <n v="1034"/>
    <s v="American Pixels - a Game Music Tribute Album by Mazedude"/>
    <s v="Mazedude presents an arranged album of game music, honoring American composers and featuring several guest performers"/>
    <n v="5000"/>
    <n v="6500.09"/>
    <x v="1"/>
    <x v="0"/>
    <s v="USD"/>
    <n v="1470369540"/>
    <n v="1467604804"/>
    <b v="0"/>
    <n v="166"/>
    <b v="1"/>
    <s v="music/electronic music"/>
    <n v="130.0018"/>
    <n v="39.157168674698795"/>
    <x v="0"/>
    <x v="16"/>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s v="music/electronic music"/>
    <n v="107.65217391304347"/>
    <n v="65.15789473684211"/>
    <x v="0"/>
    <x v="16"/>
  </r>
  <r>
    <n v="1036"/>
    <s v="Bring Kyrstyn's Album to Life!"/>
    <s v="Help this Soulful &amp; Cinematic Glitch-Pop Songwriter Bring her Music to the World!  (And your Ears:)"/>
    <n v="4500"/>
    <n v="5056.22"/>
    <x v="1"/>
    <x v="0"/>
    <s v="USD"/>
    <n v="1357545600"/>
    <n v="1354790790"/>
    <b v="0"/>
    <n v="211"/>
    <b v="1"/>
    <s v="music/electronic music"/>
    <n v="112.36044444444444"/>
    <n v="23.963127962085309"/>
    <x v="0"/>
    <x v="16"/>
  </r>
  <r>
    <n v="1037"/>
    <s v="Lemonymous 10th Anniversary Album Re-Release"/>
    <s v="A Special 10th Anniversary Re-Release of Ender Bowen's third album, LEMONYMOUS, with a companion CD of alternate takes and remixes."/>
    <n v="1000"/>
    <n v="1021"/>
    <x v="1"/>
    <x v="0"/>
    <s v="USD"/>
    <n v="1431925200"/>
    <n v="1429991062"/>
    <b v="0"/>
    <n v="21"/>
    <b v="1"/>
    <s v="music/electronic music"/>
    <n v="102.1"/>
    <n v="48.61904761904762"/>
    <x v="0"/>
    <x v="16"/>
  </r>
  <r>
    <n v="1038"/>
    <s v="Last of the Lost Boys: New Music from Matthew Blake"/>
    <s v="My first solo record in 10 years. Six new electronic/synthpop songs PLUS an acoustic version of the album you can only get here."/>
    <n v="1500"/>
    <n v="2180"/>
    <x v="1"/>
    <x v="0"/>
    <s v="USD"/>
    <n v="1458362023"/>
    <n v="1455773623"/>
    <b v="0"/>
    <n v="61"/>
    <b v="1"/>
    <s v="music/electronic music"/>
    <n v="145.33333333333334"/>
    <n v="35.73770491803279"/>
    <x v="0"/>
    <x v="16"/>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s v="music/electronic music"/>
    <n v="128.19999999999999"/>
    <n v="21.366666666666667"/>
    <x v="0"/>
    <x v="16"/>
  </r>
  <r>
    <n v="1040"/>
    <s v="Broadcasts to Promote Human Freedom in South Florida"/>
    <s v="We produce radio broadcasts and live streams that promote the value of human freedom, reason, individual rights &amp; free markets."/>
    <n v="85000"/>
    <n v="250"/>
    <x v="3"/>
    <x v="0"/>
    <s v="USD"/>
    <n v="1472317209"/>
    <n v="1469725209"/>
    <b v="0"/>
    <n v="1"/>
    <b v="0"/>
    <s v="journalism/audio"/>
    <n v="0.29411764705882354"/>
    <n v="250"/>
    <x v="5"/>
    <x v="17"/>
  </r>
  <r>
    <n v="1041"/>
    <s v="Industry Success Project (Canceled)"/>
    <s v="I am trying to document what it is like to plunge head first into the music/audio industry as an intern."/>
    <n v="50"/>
    <n v="0"/>
    <x v="3"/>
    <x v="0"/>
    <s v="USD"/>
    <n v="1406769992"/>
    <n v="1405041992"/>
    <b v="0"/>
    <n v="0"/>
    <b v="0"/>
    <s v="journalism/audio"/>
    <n v="0"/>
    <e v="#DIV/0!"/>
    <x v="5"/>
    <x v="17"/>
  </r>
  <r>
    <n v="1042"/>
    <s v="Ben's Top 5 podcast (Canceled)"/>
    <s v="Hello! I'm Ben and I have been wanting to start a podcast for a while. I am looking to kickstart the process and get into the game!"/>
    <n v="650"/>
    <n v="10"/>
    <x v="3"/>
    <x v="0"/>
    <s v="USD"/>
    <n v="1410516000"/>
    <n v="1406824948"/>
    <b v="0"/>
    <n v="1"/>
    <b v="0"/>
    <s v="journalism/audio"/>
    <n v="1.5384615384615385"/>
    <n v="10"/>
    <x v="5"/>
    <x v="17"/>
  </r>
  <r>
    <n v="1043"/>
    <s v="Printing TONE Audio 10th Anniversary Edition! (Canceled)"/>
    <s v="We're seeking funding for a special 10th Anniversary PRINT EDITION! Receive your own copy for only $8"/>
    <n v="100000"/>
    <n v="8537"/>
    <x v="3"/>
    <x v="0"/>
    <s v="USD"/>
    <n v="1432101855"/>
    <n v="1429509855"/>
    <b v="0"/>
    <n v="292"/>
    <b v="0"/>
    <s v="journalism/audio"/>
    <n v="8.5370000000000008"/>
    <n v="29.236301369863014"/>
    <x v="5"/>
    <x v="17"/>
  </r>
  <r>
    <n v="1044"/>
    <s v="Podcast for fun! (Canceled)"/>
    <s v="Hi. I'm looking to raise some funds to get some microphones, some interfaces to hook XLR to my iPad/iPhone/iMac. Plus some other stuff."/>
    <n v="7000"/>
    <n v="6"/>
    <x v="3"/>
    <x v="0"/>
    <s v="USD"/>
    <n v="1425587220"/>
    <n v="1420668801"/>
    <b v="0"/>
    <n v="2"/>
    <b v="0"/>
    <s v="journalism/audio"/>
    <n v="8.5714285714285715E-2"/>
    <n v="3"/>
    <x v="5"/>
    <x v="17"/>
  </r>
  <r>
    <n v="1045"/>
    <s v="In Case Of Emergency (Canceled)"/>
    <s v="In Case Of Emergency is a radio talk show for preppers, beginning preppers, and with preparedness in mind."/>
    <n v="10000"/>
    <n v="266"/>
    <x v="3"/>
    <x v="0"/>
    <s v="USD"/>
    <n v="1408827550"/>
    <n v="1406235550"/>
    <b v="0"/>
    <n v="8"/>
    <b v="0"/>
    <s v="journalism/audio"/>
    <n v="2.6599999999999997"/>
    <n v="33.25"/>
    <x v="5"/>
    <x v="17"/>
  </r>
  <r>
    <n v="1046"/>
    <s v="All Things Horses Podcast (Canceled)"/>
    <s v="All Things Horses is slowly becoming the greatest podcast on the internet and we are looking to upgrade the studio and software."/>
    <n v="3000"/>
    <n v="0"/>
    <x v="3"/>
    <x v="12"/>
    <s v="EUR"/>
    <n v="1451161560"/>
    <n v="1447273560"/>
    <b v="0"/>
    <n v="0"/>
    <b v="0"/>
    <s v="journalism/audio"/>
    <n v="0"/>
    <e v="#DIV/0!"/>
    <x v="5"/>
    <x v="17"/>
  </r>
  <r>
    <n v="1047"/>
    <s v="Start a New Podcast (Canceled)"/>
    <s v="I wish to start a new podcast called Voices of Texas, and I want to interview interesting people of Texas each week."/>
    <n v="2000"/>
    <n v="1"/>
    <x v="3"/>
    <x v="0"/>
    <s v="USD"/>
    <n v="1415219915"/>
    <n v="1412624315"/>
    <b v="0"/>
    <n v="1"/>
    <b v="0"/>
    <s v="journalism/audio"/>
    <n v="0.05"/>
    <n v="1"/>
    <x v="5"/>
    <x v="17"/>
  </r>
  <r>
    <n v="1048"/>
    <s v="#MYLifeMatters Radio Show &amp; Podcast (Canceled)"/>
    <s v="#MyLifeMatters features compelling stories of students &amp; young adults who overcame challenges to take ownership of their lives."/>
    <n v="15000"/>
    <n v="212"/>
    <x v="3"/>
    <x v="0"/>
    <s v="USD"/>
    <n v="1474766189"/>
    <n v="1471310189"/>
    <b v="0"/>
    <n v="4"/>
    <b v="0"/>
    <s v="journalism/audio"/>
    <n v="1.4133333333333333"/>
    <n v="53"/>
    <x v="5"/>
    <x v="17"/>
  </r>
  <r>
    <n v="1049"/>
    <s v="J1 (Canceled)"/>
    <s v="------"/>
    <n v="12000"/>
    <n v="0"/>
    <x v="3"/>
    <x v="0"/>
    <s v="USD"/>
    <n v="1455272445"/>
    <n v="1452680445"/>
    <b v="0"/>
    <n v="0"/>
    <b v="0"/>
    <s v="journalism/audio"/>
    <n v="0"/>
    <e v="#DIV/0!"/>
    <x v="5"/>
    <x v="17"/>
  </r>
  <r>
    <n v="1050"/>
    <s v="The (Secular) Barbershop Podcast (Canceled)"/>
    <s v="Secularism is on the rise and I hear you.Talk to me."/>
    <n v="2500"/>
    <n v="0"/>
    <x v="3"/>
    <x v="0"/>
    <s v="USD"/>
    <n v="1442257677"/>
    <n v="1439665677"/>
    <b v="0"/>
    <n v="0"/>
    <b v="0"/>
    <s v="journalism/audio"/>
    <n v="0"/>
    <e v="#DIV/0!"/>
    <x v="5"/>
    <x v="17"/>
  </r>
  <r>
    <n v="1051"/>
    <s v="Now You Know Podcast (Canceled)"/>
    <s v="Inspired by some great podcasters as well as my desire to learn from many people about many topics, plus just to inform people."/>
    <n v="500"/>
    <n v="0"/>
    <x v="3"/>
    <x v="0"/>
    <s v="USD"/>
    <n v="1409098825"/>
    <n v="1406679625"/>
    <b v="0"/>
    <n v="0"/>
    <b v="0"/>
    <s v="journalism/audio"/>
    <n v="0"/>
    <e v="#DIV/0!"/>
    <x v="5"/>
    <x v="17"/>
  </r>
  <r>
    <n v="1052"/>
    <s v="Big Daddy's Long Ass Road Trip To W.S.O.P. 2016! Podcasts!"/>
    <s v="Production costs for middle aged comics sharing cross USA country road trip experience via www.bigdaddyroadshow.com Podcasts.ComedySHOW"/>
    <n v="4336"/>
    <n v="0"/>
    <x v="3"/>
    <x v="0"/>
    <s v="USD"/>
    <n v="1465243740"/>
    <n v="1461438495"/>
    <b v="0"/>
    <n v="0"/>
    <b v="0"/>
    <s v="journalism/audio"/>
    <n v="0"/>
    <e v="#DIV/0!"/>
    <x v="5"/>
    <x v="17"/>
  </r>
  <r>
    <n v="1053"/>
    <s v="A day in the life of...(podcast) (Canceled)"/>
    <s v="How well do you know the stranger walking past you or the neighbor up the street? Extraordinary stories told by everyday people."/>
    <n v="1500"/>
    <n v="15"/>
    <x v="3"/>
    <x v="0"/>
    <s v="USD"/>
    <n v="1488773332"/>
    <n v="1486613332"/>
    <b v="0"/>
    <n v="1"/>
    <b v="0"/>
    <s v="journalism/audio"/>
    <n v="1"/>
    <n v="15"/>
    <x v="5"/>
    <x v="17"/>
  </r>
  <r>
    <n v="1054"/>
    <s v="Michale Graves &quot;The Voice of Liberty&quot; WVNJ RADIO 1160 AM"/>
    <s v="Drawing on the momentum created by his &quot;Radio Deadly&quot; program, Michale Graves has created a new pop-culture talk radio show on WVNJ"/>
    <n v="2500"/>
    <n v="0"/>
    <x v="3"/>
    <x v="0"/>
    <s v="USD"/>
    <n v="1407708000"/>
    <n v="1405110399"/>
    <b v="0"/>
    <n v="0"/>
    <b v="0"/>
    <s v="journalism/audio"/>
    <n v="0"/>
    <e v="#DIV/0!"/>
    <x v="5"/>
    <x v="17"/>
  </r>
  <r>
    <n v="1055"/>
    <s v="The Smile High Podcast Club Season 3 (Canceled)"/>
    <s v="This project is to fund Season 3 of the SHPC.  Our plan is to produce 24 more spectacular episodes to share with the world."/>
    <n v="3500"/>
    <n v="0"/>
    <x v="3"/>
    <x v="0"/>
    <s v="USD"/>
    <n v="1457394545"/>
    <n v="1454802545"/>
    <b v="0"/>
    <n v="0"/>
    <b v="0"/>
    <s v="journalism/audio"/>
    <n v="0"/>
    <e v="#DIV/0!"/>
    <x v="5"/>
    <x v="17"/>
  </r>
  <r>
    <n v="1056"/>
    <s v="Suburban Disorder Podcast (Canceled)"/>
    <s v="a podcast about everyday life, friends talking about music, movies, tv, relationships. conversations we have all had and can relate to"/>
    <n v="10000"/>
    <n v="0"/>
    <x v="3"/>
    <x v="0"/>
    <s v="USD"/>
    <n v="1429892177"/>
    <n v="1424711777"/>
    <b v="0"/>
    <n v="0"/>
    <b v="0"/>
    <s v="journalism/audio"/>
    <n v="0"/>
    <e v="#DIV/0!"/>
    <x v="5"/>
    <x v="17"/>
  </r>
  <r>
    <n v="1057"/>
    <s v="Support Independent Media (Canceled)"/>
    <s v="Sayin it Plain is a Independent Radio Show created to inform the public and empower the community."/>
    <n v="10000"/>
    <n v="0"/>
    <x v="3"/>
    <x v="0"/>
    <s v="USD"/>
    <n v="1480888483"/>
    <n v="1478292883"/>
    <b v="0"/>
    <n v="0"/>
    <b v="0"/>
    <s v="journalism/audio"/>
    <n v="0"/>
    <e v="#DIV/0!"/>
    <x v="5"/>
    <x v="17"/>
  </r>
  <r>
    <n v="1058"/>
    <s v="The Body Politic Radio (Canceled)"/>
    <s v="An investigative series on 790 KABC Radio on the ravages of addiction and what options millions of people have for hopeful recovery."/>
    <n v="40000"/>
    <n v="0"/>
    <x v="3"/>
    <x v="0"/>
    <s v="USD"/>
    <n v="1427328000"/>
    <n v="1423777043"/>
    <b v="0"/>
    <n v="0"/>
    <b v="0"/>
    <s v="journalism/audio"/>
    <n v="0"/>
    <e v="#DIV/0!"/>
    <x v="5"/>
    <x v="17"/>
  </r>
  <r>
    <n v="1059"/>
    <s v="Voice Over Artist (Canceled)"/>
    <s v="Turning myself into a vocal artist."/>
    <n v="1100"/>
    <n v="0"/>
    <x v="3"/>
    <x v="0"/>
    <s v="USD"/>
    <n v="1426269456"/>
    <n v="1423681056"/>
    <b v="0"/>
    <n v="0"/>
    <b v="0"/>
    <s v="journalism/audio"/>
    <n v="0"/>
    <e v="#DIV/0!"/>
    <x v="5"/>
    <x v="17"/>
  </r>
  <r>
    <n v="1060"/>
    <s v="Reality  Check (Canceled)"/>
    <s v="Reality Check is a weekly Internet Radio Show. Along with my co-host and engineer we discuss the issues of the day relevant to you!."/>
    <n v="5000"/>
    <n v="50"/>
    <x v="3"/>
    <x v="0"/>
    <s v="USD"/>
    <n v="1429134893"/>
    <n v="1426542893"/>
    <b v="0"/>
    <n v="1"/>
    <b v="0"/>
    <s v="journalism/audio"/>
    <n v="1"/>
    <n v="50"/>
    <x v="5"/>
    <x v="17"/>
  </r>
  <r>
    <n v="1061"/>
    <s v="Chat Box 23 (Canceled)"/>
    <s v="T.O., Adi &amp; Mercedes discuss their point of views, women's issues &amp; Hollywood Hotties."/>
    <n v="4000"/>
    <n v="0"/>
    <x v="3"/>
    <x v="0"/>
    <s v="USD"/>
    <n v="1462150800"/>
    <n v="1456987108"/>
    <b v="0"/>
    <n v="0"/>
    <b v="0"/>
    <s v="journalism/audio"/>
    <n v="0"/>
    <e v="#DIV/0!"/>
    <x v="5"/>
    <x v="17"/>
  </r>
  <r>
    <n v="1062"/>
    <s v="RETURNING AT A LATER DATE"/>
    <s v="SEE US ON PATREON www.badgirlartwork.com"/>
    <n v="199"/>
    <n v="190"/>
    <x v="3"/>
    <x v="0"/>
    <s v="USD"/>
    <n v="1468351341"/>
    <n v="1467746541"/>
    <b v="0"/>
    <n v="4"/>
    <b v="0"/>
    <s v="journalism/audio"/>
    <n v="95.477386934673376"/>
    <n v="47.5"/>
    <x v="5"/>
    <x v="17"/>
  </r>
  <r>
    <n v="1063"/>
    <s v="Final Benghazi Report on audio â€“ New results may shock you!"/>
    <s v="Now on audiobook! The truth about Benghazi is revealed with this historical epic courtroom drama performed by professional voice actors"/>
    <n v="1000"/>
    <n v="0"/>
    <x v="3"/>
    <x v="0"/>
    <s v="USD"/>
    <n v="1472604262"/>
    <n v="1470012262"/>
    <b v="0"/>
    <n v="0"/>
    <b v="0"/>
    <s v="journalism/audio"/>
    <n v="0"/>
    <e v="#DIV/0!"/>
    <x v="5"/>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8"/>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8"/>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8"/>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8"/>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8"/>
  </r>
  <r>
    <n v="1071"/>
    <s v="DJ's Bane"/>
    <s v="I'm making a game where you choose how you want to kill the DJ, so you yourself can decide what music will be played at the party."/>
    <n v="100"/>
    <n v="0"/>
    <x v="2"/>
    <x v="10"/>
    <s v="NOK"/>
    <n v="1447787093"/>
    <n v="1445191493"/>
    <b v="0"/>
    <n v="0"/>
    <b v="0"/>
    <s v="games/video games"/>
    <n v="0"/>
    <e v="#DIV/0!"/>
    <x v="6"/>
    <x v="18"/>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8"/>
  </r>
  <r>
    <n v="1073"/>
    <s v="Rainbow Ball to the Iphone"/>
    <s v="We want to bring our Game Rainbow Ball to the iphone and to do that we need a little help"/>
    <n v="750"/>
    <n v="10"/>
    <x v="2"/>
    <x v="0"/>
    <s v="USD"/>
    <n v="1318806541"/>
    <n v="1316214541"/>
    <b v="0"/>
    <n v="1"/>
    <b v="0"/>
    <s v="games/video games"/>
    <n v="1.3333333333333335"/>
    <n v="10"/>
    <x v="6"/>
    <x v="18"/>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8"/>
  </r>
  <r>
    <n v="1075"/>
    <s v="Towers Of The Apocalypse"/>
    <s v="Fully 3D, post Apocalyptic themed tower defense video game. New take on the genre."/>
    <n v="1000"/>
    <n v="45"/>
    <x v="2"/>
    <x v="0"/>
    <s v="USD"/>
    <n v="1336340516"/>
    <n v="1333748516"/>
    <b v="0"/>
    <n v="3"/>
    <b v="0"/>
    <s v="games/video games"/>
    <n v="4.5"/>
    <n v="15"/>
    <x v="6"/>
    <x v="18"/>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8"/>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8"/>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8"/>
  </r>
  <r>
    <n v="1081"/>
    <s v="The Creature"/>
    <s v="Finishing your last job before you retire until a disaster strikes the cargo ship can you survive The Creature?"/>
    <n v="68000"/>
    <n v="12"/>
    <x v="2"/>
    <x v="0"/>
    <s v="USD"/>
    <n v="1422483292"/>
    <n v="1419891292"/>
    <b v="0"/>
    <n v="4"/>
    <b v="0"/>
    <s v="games/video games"/>
    <n v="1.7647058823529412E-2"/>
    <n v="3"/>
    <x v="6"/>
    <x v="18"/>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8"/>
  </r>
  <r>
    <n v="1084"/>
    <s v="My own channel"/>
    <s v="I want to start my own channel for gaming"/>
    <n v="550"/>
    <n v="0"/>
    <x v="2"/>
    <x v="0"/>
    <s v="USD"/>
    <n v="1407534804"/>
    <n v="1404942804"/>
    <b v="0"/>
    <n v="0"/>
    <b v="0"/>
    <s v="games/video games"/>
    <n v="0"/>
    <e v="#DIV/0!"/>
    <x v="6"/>
    <x v="18"/>
  </r>
  <r>
    <n v="1085"/>
    <s v="Sun Dryd Studios"/>
    <s v="The new kid on the block. Re-imagining old games and creating new ones. Ship, Lazer, Rock is first."/>
    <n v="30000"/>
    <n v="1026"/>
    <x v="2"/>
    <x v="5"/>
    <s v="CAD"/>
    <n v="1457967975"/>
    <n v="1455379575"/>
    <b v="0"/>
    <n v="9"/>
    <b v="0"/>
    <s v="games/video games"/>
    <n v="3.42"/>
    <n v="114"/>
    <x v="6"/>
    <x v="18"/>
  </r>
  <r>
    <n v="1086"/>
    <s v="Cyber Universe Online"/>
    <s v="Humanity's future in the Galaxy"/>
    <n v="18000"/>
    <n v="15"/>
    <x v="2"/>
    <x v="0"/>
    <s v="USD"/>
    <n v="1408913291"/>
    <n v="1406321291"/>
    <b v="0"/>
    <n v="2"/>
    <b v="0"/>
    <s v="games/video games"/>
    <n v="8.3333333333333343E-2"/>
    <n v="7.5"/>
    <x v="6"/>
    <x v="18"/>
  </r>
  <r>
    <n v="1087"/>
    <s v="Idle Gamers"/>
    <s v="Idle gamers are the group of gamers worth watching play video games. We have a back log of video ideas and want to entertain you."/>
    <n v="1100"/>
    <n v="0"/>
    <x v="2"/>
    <x v="0"/>
    <s v="USD"/>
    <n v="1402852087"/>
    <n v="1400260087"/>
    <b v="0"/>
    <n v="0"/>
    <b v="0"/>
    <s v="games/video games"/>
    <n v="0"/>
    <e v="#DIV/0!"/>
    <x v="6"/>
    <x v="18"/>
  </r>
  <r>
    <n v="1088"/>
    <s v="Still Alive"/>
    <s v="A fresh twist on survival games. Intense, high-stakes 30 minute rounds for up to 10 players."/>
    <n v="45000"/>
    <n v="6382.34"/>
    <x v="2"/>
    <x v="0"/>
    <s v="USD"/>
    <n v="1398366667"/>
    <n v="1395774667"/>
    <b v="0"/>
    <n v="147"/>
    <b v="0"/>
    <s v="games/video games"/>
    <n v="14.182977777777777"/>
    <n v="43.41727891156463"/>
    <x v="6"/>
    <x v="18"/>
  </r>
  <r>
    <n v="1089"/>
    <s v="Farabel"/>
    <s v="Farabel is a single player turn-based fantasy strategy game for Mac/PC/Linux"/>
    <n v="15000"/>
    <n v="1174"/>
    <x v="2"/>
    <x v="6"/>
    <s v="EUR"/>
    <n v="1435293175"/>
    <n v="1432701175"/>
    <b v="0"/>
    <n v="49"/>
    <b v="0"/>
    <s v="games/video games"/>
    <n v="7.8266666666666662"/>
    <n v="23.959183673469386"/>
    <x v="6"/>
    <x v="18"/>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8"/>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8"/>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8"/>
  </r>
  <r>
    <n v="1097"/>
    <s v="Rabbly"/>
    <s v="Rabbly is action-adventure game. Is about a scientist going on an adventure, to find rare materials in another galaxy."/>
    <n v="100000"/>
    <n v="47"/>
    <x v="2"/>
    <x v="0"/>
    <s v="USD"/>
    <n v="1393786877"/>
    <n v="1390330877"/>
    <b v="0"/>
    <n v="7"/>
    <b v="0"/>
    <s v="games/video games"/>
    <n v="4.7E-2"/>
    <n v="6.7142857142857144"/>
    <x v="6"/>
    <x v="18"/>
  </r>
  <r>
    <n v="1098"/>
    <s v="Kick, Punch... Fireball"/>
    <s v="Kick, Punch... Fireball is an FPS type arena game set inside the fantasy world."/>
    <n v="25000"/>
    <n v="1803"/>
    <x v="2"/>
    <x v="0"/>
    <s v="USD"/>
    <n v="1397413095"/>
    <n v="1394821095"/>
    <b v="0"/>
    <n v="22"/>
    <b v="0"/>
    <s v="games/video games"/>
    <n v="7.2120000000000006"/>
    <n v="81.954545454545453"/>
    <x v="6"/>
    <x v="18"/>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8"/>
  </r>
  <r>
    <n v="1101"/>
    <s v="Strain Wars"/>
    <s v="Different strains of marijuana leafs battling to the death to see which one is the top strain."/>
    <n v="100000"/>
    <n v="41"/>
    <x v="2"/>
    <x v="0"/>
    <s v="USD"/>
    <n v="1468519920"/>
    <n v="1466188338"/>
    <b v="0"/>
    <n v="6"/>
    <b v="0"/>
    <s v="games/video games"/>
    <n v="4.1000000000000002E-2"/>
    <n v="6.833333333333333"/>
    <x v="6"/>
    <x v="18"/>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8"/>
  </r>
  <r>
    <n v="1103"/>
    <s v="The Morgue"/>
    <s v="&quot;I go to work... I classify the bodies and store them accordingly... Sometimes I here noises... Other times is see her..."/>
    <n v="15000"/>
    <n v="243"/>
    <x v="2"/>
    <x v="0"/>
    <s v="USD"/>
    <n v="1466227190"/>
    <n v="1461043190"/>
    <b v="0"/>
    <n v="15"/>
    <b v="0"/>
    <s v="games/video games"/>
    <n v="1.6199999999999999"/>
    <n v="16.2"/>
    <x v="6"/>
    <x v="1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8"/>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8"/>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8"/>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8"/>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8"/>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8"/>
  </r>
  <r>
    <n v="1113"/>
    <s v="A YouTube Gaming Channel"/>
    <s v="A start up YouTube PC Gaming channel named ''Jeansie''. Comprised of witty banter and slightly above average  gaming skills :)"/>
    <n v="1000"/>
    <n v="5"/>
    <x v="2"/>
    <x v="1"/>
    <s v="GBP"/>
    <n v="1408058820"/>
    <n v="1405466820"/>
    <b v="0"/>
    <n v="1"/>
    <b v="0"/>
    <s v="games/video games"/>
    <n v="0.5"/>
    <n v="5"/>
    <x v="6"/>
    <x v="18"/>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8"/>
  </r>
  <r>
    <n v="1116"/>
    <s v="Quest Remnants of Chaos"/>
    <s v="A medieval, post apocolyptic, Online, MMORPG. Class morphing, character customization game."/>
    <n v="500000"/>
    <n v="178.52"/>
    <x v="2"/>
    <x v="0"/>
    <s v="USD"/>
    <n v="1339273208"/>
    <n v="1334089208"/>
    <b v="0"/>
    <n v="10"/>
    <b v="0"/>
    <s v="games/video games"/>
    <n v="3.5704000000000007E-2"/>
    <n v="17.852"/>
    <x v="6"/>
    <x v="18"/>
  </r>
  <r>
    <n v="1117"/>
    <s v="Medieval Village"/>
    <s v="Experience the Medieval in your own village. Increase your village into a city and walk through the streets."/>
    <n v="1000"/>
    <n v="83"/>
    <x v="2"/>
    <x v="12"/>
    <s v="EUR"/>
    <n v="1451053313"/>
    <n v="1448461313"/>
    <b v="0"/>
    <n v="8"/>
    <b v="0"/>
    <s v="games/video games"/>
    <n v="8.3000000000000007"/>
    <n v="10.375"/>
    <x v="6"/>
    <x v="1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8"/>
  </r>
  <r>
    <n v="1120"/>
    <s v="PlanEt Ninjahwah"/>
    <s v="Planet Ninjahwah is a highly anticipated futuristic action adventure game that will blow your mind!!"/>
    <n v="25000"/>
    <n v="0"/>
    <x v="2"/>
    <x v="0"/>
    <s v="USD"/>
    <n v="1319835400"/>
    <n v="1315947400"/>
    <b v="0"/>
    <n v="0"/>
    <b v="0"/>
    <s v="games/video games"/>
    <n v="0"/>
    <e v="#DIV/0!"/>
    <x v="6"/>
    <x v="18"/>
  </r>
  <r>
    <n v="1121"/>
    <s v="Pwincess"/>
    <s v="An action packed, side scrolling, platform jumping, laser shooting ADVENTURE that will be fun for everyone."/>
    <n v="250000"/>
    <n v="29"/>
    <x v="2"/>
    <x v="0"/>
    <s v="USD"/>
    <n v="1457904316"/>
    <n v="1455315916"/>
    <b v="0"/>
    <n v="5"/>
    <b v="0"/>
    <s v="games/video games"/>
    <n v="1.1599999999999999E-2"/>
    <n v="5.8"/>
    <x v="6"/>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8"/>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9"/>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9"/>
  </r>
  <r>
    <n v="1126"/>
    <s v="GAMING TO LEARN"/>
    <s v="Imagine a science class where the teacher walks in a says &quot;Take out your cell phone and play a game.&quot;"/>
    <n v="2000"/>
    <n v="10"/>
    <x v="2"/>
    <x v="0"/>
    <s v="USD"/>
    <n v="1468482694"/>
    <n v="1465890694"/>
    <b v="0"/>
    <n v="2"/>
    <b v="0"/>
    <s v="games/mobile games"/>
    <n v="0.5"/>
    <n v="5"/>
    <x v="6"/>
    <x v="19"/>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9"/>
  </r>
  <r>
    <n v="1128"/>
    <s v="Flying Turds"/>
    <s v="#havingfunFTW"/>
    <n v="1000"/>
    <n v="1"/>
    <x v="2"/>
    <x v="1"/>
    <s v="GBP"/>
    <n v="1407425717"/>
    <n v="1404833717"/>
    <b v="0"/>
    <n v="1"/>
    <b v="0"/>
    <s v="games/mobile games"/>
    <n v="0.1"/>
    <n v="1"/>
    <x v="6"/>
    <x v="19"/>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9"/>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9"/>
  </r>
  <r>
    <n v="1132"/>
    <s v="One"/>
    <s v="One is a simple mobile game about exploring the connections between all living things. Featuring hand-painted art."/>
    <n v="10000"/>
    <n v="1438"/>
    <x v="2"/>
    <x v="5"/>
    <s v="CAD"/>
    <n v="1483238771"/>
    <n v="1480646771"/>
    <b v="0"/>
    <n v="13"/>
    <b v="0"/>
    <s v="games/mobile games"/>
    <n v="14.38"/>
    <n v="110.61538461538461"/>
    <x v="6"/>
    <x v="19"/>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9"/>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9"/>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9"/>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9"/>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9"/>
  </r>
  <r>
    <n v="1141"/>
    <s v="Arena Z - Zombie Survival"/>
    <s v="I think this will be a great game!"/>
    <n v="500"/>
    <n v="0"/>
    <x v="2"/>
    <x v="12"/>
    <s v="EUR"/>
    <n v="1436460450"/>
    <n v="1433868450"/>
    <b v="0"/>
    <n v="0"/>
    <b v="0"/>
    <s v="games/mobile games"/>
    <n v="0"/>
    <e v="#DIV/0!"/>
    <x v="6"/>
    <x v="1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9"/>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20"/>
  </r>
  <r>
    <n v="1145"/>
    <s v="A FORK IN THE ROAD food truck"/>
    <s v="Emphasizing locally and responsibly raised ingredients, serving delicious food! I need your help."/>
    <n v="80000"/>
    <n v="100"/>
    <x v="2"/>
    <x v="0"/>
    <s v="USD"/>
    <n v="1412272592"/>
    <n v="1407088592"/>
    <b v="0"/>
    <n v="1"/>
    <b v="0"/>
    <s v="food/food trucks"/>
    <n v="0.125"/>
    <n v="100"/>
    <x v="7"/>
    <x v="2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20"/>
  </r>
  <r>
    <n v="1147"/>
    <s v="baked pugtato"/>
    <s v="amazing gourmet baked potato truck with variable options for everyone, its always been my dream, help me make it come true :)."/>
    <n v="25000"/>
    <n v="0"/>
    <x v="2"/>
    <x v="5"/>
    <s v="CAD"/>
    <n v="1413760783"/>
    <n v="1408576783"/>
    <b v="0"/>
    <n v="0"/>
    <b v="0"/>
    <s v="food/food trucks"/>
    <n v="0"/>
    <e v="#DIV/0!"/>
    <x v="7"/>
    <x v="20"/>
  </r>
  <r>
    <n v="1148"/>
    <s v="Warren's / Adilyn's Rollin' Bistro"/>
    <s v="New local (Louisville, KY.) food truck with a refreshing spin on rolling kitchens."/>
    <n v="15000"/>
    <n v="73"/>
    <x v="2"/>
    <x v="0"/>
    <s v="USD"/>
    <n v="1480568781"/>
    <n v="1477973181"/>
    <b v="0"/>
    <n v="3"/>
    <b v="0"/>
    <s v="food/food trucks"/>
    <n v="0.48666666666666669"/>
    <n v="24.333333333333332"/>
    <x v="7"/>
    <x v="20"/>
  </r>
  <r>
    <n v="1149"/>
    <s v="The Floridian Food Truck"/>
    <s v="Bringing culturally diverse Floridian cuisine to the people!"/>
    <n v="50000"/>
    <n v="75"/>
    <x v="2"/>
    <x v="0"/>
    <s v="USD"/>
    <n v="1466096566"/>
    <n v="1463504566"/>
    <b v="0"/>
    <n v="2"/>
    <b v="0"/>
    <s v="food/food trucks"/>
    <n v="0.15"/>
    <n v="37.5"/>
    <x v="7"/>
    <x v="20"/>
  </r>
  <r>
    <n v="1150"/>
    <s v="Chef Po's Food Truck"/>
    <s v="Bringing delicious authentic and fusion Taiwanese Food to the West Coast."/>
    <n v="2500"/>
    <n v="252"/>
    <x v="2"/>
    <x v="0"/>
    <s v="USD"/>
    <n v="1452293675"/>
    <n v="1447109675"/>
    <b v="0"/>
    <n v="6"/>
    <b v="0"/>
    <s v="food/food trucks"/>
    <n v="10.08"/>
    <n v="42"/>
    <x v="7"/>
    <x v="2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20"/>
  </r>
  <r>
    <n v="1152"/>
    <s v="Peruvian King Food Truck"/>
    <s v="Peruvian food truck with an LA twist."/>
    <n v="16000"/>
    <n v="911"/>
    <x v="2"/>
    <x v="0"/>
    <s v="USD"/>
    <n v="1431709312"/>
    <n v="1429117312"/>
    <b v="0"/>
    <n v="15"/>
    <b v="0"/>
    <s v="food/food trucks"/>
    <n v="5.6937500000000005"/>
    <n v="60.733333333333334"/>
    <x v="7"/>
    <x v="20"/>
  </r>
  <r>
    <n v="1153"/>
    <s v="The Cold Spot Mobile Trailer"/>
    <s v="A mobile concession trailer for snow cones, ice cream, smoothies and more"/>
    <n v="8000"/>
    <n v="50"/>
    <x v="2"/>
    <x v="0"/>
    <s v="USD"/>
    <n v="1434647305"/>
    <n v="1432055305"/>
    <b v="0"/>
    <n v="1"/>
    <b v="0"/>
    <s v="food/food trucks"/>
    <n v="0.625"/>
    <n v="50"/>
    <x v="7"/>
    <x v="2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2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20"/>
  </r>
  <r>
    <n v="1156"/>
    <s v="Harley Hawg Dogs, Inc"/>
    <s v="A Food Truck featuring Deep Fried Natural Casing Beef/Pork mix Hot Dogs, New York Style Rippers. Also serving Fresh Cut Fries."/>
    <n v="6500"/>
    <n v="0"/>
    <x v="2"/>
    <x v="0"/>
    <s v="USD"/>
    <n v="1424742162"/>
    <n v="1422150162"/>
    <b v="0"/>
    <n v="0"/>
    <b v="0"/>
    <s v="food/food trucks"/>
    <n v="0"/>
    <e v="#DIV/0!"/>
    <x v="7"/>
    <x v="2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2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20"/>
  </r>
  <r>
    <n v="1159"/>
    <s v="Skewed Up Food Truck"/>
    <s v="Skewed Up food truck is my dream and need help getting it started, presenting some to the bank for my loan, spice up logo, etc."/>
    <n v="6750"/>
    <n v="0"/>
    <x v="2"/>
    <x v="0"/>
    <s v="USD"/>
    <n v="1435679100"/>
    <n v="1433006765"/>
    <b v="0"/>
    <n v="0"/>
    <b v="0"/>
    <s v="food/food trucks"/>
    <n v="0"/>
    <e v="#DIV/0!"/>
    <x v="7"/>
    <x v="2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2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2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2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2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2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2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2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20"/>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20"/>
  </r>
  <r>
    <n v="1170"/>
    <s v="Its A Rib Thing"/>
    <s v="They are sweet, sticky and incredibly addictive. People are left with a huge smile and a full stomach but still ask for more!!!"/>
    <n v="25000"/>
    <n v="100"/>
    <x v="2"/>
    <x v="1"/>
    <s v="GBP"/>
    <n v="1433021171"/>
    <n v="1430429171"/>
    <b v="0"/>
    <n v="2"/>
    <b v="0"/>
    <s v="food/food trucks"/>
    <n v="0.4"/>
    <n v="50"/>
    <x v="7"/>
    <x v="20"/>
  </r>
  <r>
    <n v="1171"/>
    <s v="The Mean Green Purple Machine"/>
    <s v="Tulsa's first true biodiesel, alternative energy powered food truck! Oh yeah, and delicious food!"/>
    <n v="25000"/>
    <n v="25"/>
    <x v="2"/>
    <x v="0"/>
    <s v="USD"/>
    <n v="1415909927"/>
    <n v="1414351127"/>
    <b v="0"/>
    <n v="1"/>
    <b v="0"/>
    <s v="food/food trucks"/>
    <n v="0.1"/>
    <n v="25"/>
    <x v="7"/>
    <x v="20"/>
  </r>
  <r>
    <n v="1172"/>
    <s v="let your dayz take you to the dogs."/>
    <s v="Bringing YOUR favorite dog recipes to the streets."/>
    <n v="9000"/>
    <n v="0"/>
    <x v="2"/>
    <x v="0"/>
    <s v="USD"/>
    <n v="1408551752"/>
    <n v="1405959752"/>
    <b v="0"/>
    <n v="0"/>
    <b v="0"/>
    <s v="food/food trucks"/>
    <n v="0"/>
    <e v="#DIV/0!"/>
    <x v="7"/>
    <x v="2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2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20"/>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2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2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2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20"/>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2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20"/>
  </r>
  <r>
    <n v="1181"/>
    <s v="Gringo Loco Tacos Food Truck"/>
    <s v="Bringing the best tacos to the streets of Chicago!"/>
    <n v="50000"/>
    <n v="4"/>
    <x v="2"/>
    <x v="0"/>
    <s v="USD"/>
    <n v="1425197321"/>
    <n v="1422605321"/>
    <b v="0"/>
    <n v="3"/>
    <b v="0"/>
    <s v="food/food trucks"/>
    <n v="8.0000000000000002E-3"/>
    <n v="1.3333333333333333"/>
    <x v="7"/>
    <x v="2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2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20"/>
  </r>
  <r>
    <n v="1184"/>
    <s v="2016/2017 Cyclocross Album"/>
    <s v="This coffee table album is the chronicle of the 2016/2017 cyclocross season, the latest edition of the renowned cyclephotos books."/>
    <n v="22000"/>
    <n v="23086"/>
    <x v="1"/>
    <x v="1"/>
    <s v="GBP"/>
    <n v="1486391011"/>
    <n v="1483712611"/>
    <b v="0"/>
    <n v="375"/>
    <b v="1"/>
    <s v="photography/photobooks"/>
    <n v="104.93636363636362"/>
    <n v="61.562666666666665"/>
    <x v="8"/>
    <x v="21"/>
  </r>
  <r>
    <n v="1185"/>
    <s v="Katrina  Reflections"/>
    <s v="A photo exhibition and book showcasing images and stories of our time in New Orleans, commemorating Katrinaâ€™s ten year anniversary."/>
    <n v="12500"/>
    <n v="13180"/>
    <x v="1"/>
    <x v="0"/>
    <s v="USD"/>
    <n v="1433736000"/>
    <n v="1430945149"/>
    <b v="0"/>
    <n v="111"/>
    <b v="1"/>
    <s v="photography/photobooks"/>
    <n v="105.44"/>
    <n v="118.73873873873873"/>
    <x v="8"/>
    <x v="21"/>
  </r>
  <r>
    <n v="1186"/>
    <s v="Children of Zanskar. Happiness is not in things, itâ€™s in us."/>
    <s v="Children of Zanskar - a stunning photography book, will raise funds for the local school and children of Lingshed valley, Himalayas."/>
    <n v="7500"/>
    <n v="8005"/>
    <x v="1"/>
    <x v="1"/>
    <s v="GBP"/>
    <n v="1433198520"/>
    <n v="1430340195"/>
    <b v="0"/>
    <n v="123"/>
    <b v="1"/>
    <s v="photography/photobooks"/>
    <n v="106.73333333333332"/>
    <n v="65.081300813008127"/>
    <x v="8"/>
    <x v="21"/>
  </r>
  <r>
    <n v="1187"/>
    <s v="&quot;SUNDANCERS: The Men of Utah&quot;"/>
    <s v="A gorgeous monograph of sensual imagery featuring the men of Utah, shot against the incredible expanses of land they call their own."/>
    <n v="8750"/>
    <n v="9111"/>
    <x v="1"/>
    <x v="0"/>
    <s v="USD"/>
    <n v="1431885600"/>
    <n v="1429133323"/>
    <b v="0"/>
    <n v="70"/>
    <b v="1"/>
    <s v="photography/photobooks"/>
    <n v="104.12571428571428"/>
    <n v="130.15714285714284"/>
    <x v="8"/>
    <x v="21"/>
  </r>
  <r>
    <n v="1188"/>
    <s v="Because Dance."/>
    <s v="A photobook of young dancers and their inspiring stories, photographed in beautiful and unique locations."/>
    <n v="2000"/>
    <n v="3211"/>
    <x v="1"/>
    <x v="5"/>
    <s v="CAD"/>
    <n v="1482943740"/>
    <n v="1481129340"/>
    <b v="0"/>
    <n v="85"/>
    <b v="1"/>
    <s v="photography/photobooks"/>
    <n v="160.54999999999998"/>
    <n v="37.776470588235291"/>
    <x v="8"/>
    <x v="21"/>
  </r>
  <r>
    <n v="1189"/>
    <s v="Road Ramblers"/>
    <s v="A couple of experienced road trippers setting out for the big one. Six months traveling in a converted bus with a book at the end."/>
    <n v="9000"/>
    <n v="9700"/>
    <x v="1"/>
    <x v="0"/>
    <s v="USD"/>
    <n v="1467242995"/>
    <n v="1465428595"/>
    <b v="0"/>
    <n v="86"/>
    <b v="1"/>
    <s v="photography/photobooks"/>
    <n v="107.77777777777777"/>
    <n v="112.79069767441861"/>
    <x v="8"/>
    <x v="21"/>
  </r>
  <r>
    <n v="1190"/>
    <s v="The Reality Of Chronic Illness - The Book"/>
    <s v="A pairing of self portraiture and writing to shed light on the reality of life with chronic illness."/>
    <n v="500"/>
    <n v="675"/>
    <x v="1"/>
    <x v="0"/>
    <s v="USD"/>
    <n v="1409500725"/>
    <n v="1406908725"/>
    <b v="0"/>
    <n v="13"/>
    <b v="1"/>
    <s v="photography/photobooks"/>
    <n v="135"/>
    <n v="51.92307692307692"/>
    <x v="8"/>
    <x v="21"/>
  </r>
  <r>
    <n v="1191"/>
    <s v="Good Morning Japan"/>
    <s v="A photo journal capturing 30 days of sweetness in Kyoto, Tokyo, and more. Join me to see the cutest &amp; prettiest images of Japan :)"/>
    <n v="2700"/>
    <n v="2945"/>
    <x v="1"/>
    <x v="0"/>
    <s v="USD"/>
    <n v="1458480560"/>
    <n v="1455892160"/>
    <b v="0"/>
    <n v="33"/>
    <b v="1"/>
    <s v="photography/photobooks"/>
    <n v="109.07407407407408"/>
    <n v="89.242424242424249"/>
    <x v="8"/>
    <x v="21"/>
  </r>
  <r>
    <n v="1192"/>
    <s v="Other Worlds - A Make 100 Project"/>
    <s v="A macro landscape photography art book &amp; limited edition prints. A Make 100 project."/>
    <n v="100"/>
    <n v="290"/>
    <x v="1"/>
    <x v="1"/>
    <s v="GBP"/>
    <n v="1486814978"/>
    <n v="1484222978"/>
    <b v="0"/>
    <n v="15"/>
    <b v="1"/>
    <s v="photography/photobooks"/>
    <n v="290"/>
    <n v="19.333333333333332"/>
    <x v="8"/>
    <x v="21"/>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s v="photography/photobooks"/>
    <n v="103.95714285714286"/>
    <n v="79.967032967032964"/>
    <x v="8"/>
    <x v="21"/>
  </r>
  <r>
    <n v="1194"/>
    <s v="Atlantic Light: The West Coast of Ireland in Photographs"/>
    <s v="A beautifully presented hardcover book of aerial photographs that show the west coast of Ireland as it's never been seen before."/>
    <n v="12500"/>
    <n v="40280"/>
    <x v="1"/>
    <x v="17"/>
    <s v="EUR"/>
    <n v="1428493379"/>
    <n v="1425901379"/>
    <b v="0"/>
    <n v="714"/>
    <b v="1"/>
    <s v="photography/photobooks"/>
    <n v="322.24"/>
    <n v="56.414565826330531"/>
    <x v="8"/>
    <x v="21"/>
  </r>
  <r>
    <n v="1195"/>
    <s v="CALAMITA/Ã€ project"/>
    <s v="CALAMITA/Ã€ is a tool for investigating the contemporary Vajont and the topic of catastrophes in general._x000a_Â«CHE IDDIO CE LA MANDI BUONAÂ»"/>
    <n v="10000"/>
    <n v="13500"/>
    <x v="1"/>
    <x v="13"/>
    <s v="EUR"/>
    <n v="1450602000"/>
    <n v="1445415653"/>
    <b v="0"/>
    <n v="170"/>
    <b v="1"/>
    <s v="photography/photobooks"/>
    <n v="135"/>
    <n v="79.411764705882348"/>
    <x v="8"/>
    <x v="21"/>
  </r>
  <r>
    <n v="1196"/>
    <s v="NAKED IBIZA - A Large Scale Photography Book by Dylan Rosser"/>
    <s v="A book of male nudes photographed on location in Ibiza over the last 4 years."/>
    <n v="14500"/>
    <n v="39137"/>
    <x v="1"/>
    <x v="1"/>
    <s v="GBP"/>
    <n v="1450467539"/>
    <n v="1447875539"/>
    <b v="0"/>
    <n v="512"/>
    <b v="1"/>
    <s v="photography/photobooks"/>
    <n v="269.91034482758624"/>
    <n v="76.439453125"/>
    <x v="8"/>
    <x v="21"/>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s v="photography/photobooks"/>
    <n v="253.29333333333332"/>
    <n v="121"/>
    <x v="8"/>
    <x v="21"/>
  </r>
  <r>
    <n v="1198"/>
    <s v="The White Desert: Wildlife &amp; Antarctica photobook"/>
    <s v="The White Desert is a photo project, documenting the fragility and beauty of the planet, from the Arctic to Antarctic regions!"/>
    <n v="3500"/>
    <n v="9121"/>
    <x v="1"/>
    <x v="0"/>
    <s v="USD"/>
    <n v="1451530800"/>
    <n v="1448463086"/>
    <b v="0"/>
    <n v="167"/>
    <b v="1"/>
    <s v="photography/photobooks"/>
    <n v="260.59999999999997"/>
    <n v="54.616766467065865"/>
    <x v="8"/>
    <x v="21"/>
  </r>
  <r>
    <n v="1199"/>
    <s v="The portrait of the forgotten: Syrian refugees in Jordan"/>
    <s v="There are over 627.295 Syrian refugees in Jordan due to the war. Let me tell you some of their stories with the help of a photobook!"/>
    <n v="2658"/>
    <n v="2693"/>
    <x v="1"/>
    <x v="1"/>
    <s v="GBP"/>
    <n v="1436380200"/>
    <n v="1433615400"/>
    <b v="0"/>
    <n v="9"/>
    <b v="1"/>
    <s v="photography/photobooks"/>
    <n v="101.31677953348381"/>
    <n v="299.22222222222223"/>
    <x v="8"/>
    <x v="21"/>
  </r>
  <r>
    <n v="1200"/>
    <s v="Modern Nomads"/>
    <s v="Modern Nomads Journal is an 88 page magazine style publication containing photo stories about Somalis in the Horn of Africa."/>
    <n v="4800"/>
    <n v="6029"/>
    <x v="1"/>
    <x v="0"/>
    <s v="USD"/>
    <n v="1429183656"/>
    <n v="1427369256"/>
    <b v="0"/>
    <n v="103"/>
    <b v="1"/>
    <s v="photography/photobooks"/>
    <n v="125.60416666666667"/>
    <n v="58.533980582524272"/>
    <x v="8"/>
    <x v="21"/>
  </r>
  <r>
    <n v="1201"/>
    <s v="Invisible People of Belarus"/>
    <s v="Documentary book about the lives of disabled people and Chernobyl victims living in governmental institutions called Internats"/>
    <n v="6000"/>
    <n v="6146.27"/>
    <x v="1"/>
    <x v="1"/>
    <s v="GBP"/>
    <n v="1468593246"/>
    <n v="1466001246"/>
    <b v="0"/>
    <n v="111"/>
    <b v="1"/>
    <s v="photography/photobooks"/>
    <n v="102.43783333333334"/>
    <n v="55.371801801801809"/>
    <x v="8"/>
    <x v="21"/>
  </r>
  <r>
    <n v="1202"/>
    <s v="&quot;Angus O'Callaghan. Melbourne.&quot; 1968 - 1971"/>
    <s v="This coffee table book features Melbourne as never seen before through the eyes of an artist now 93 years old. Melbourne from 1968-1971"/>
    <n v="25000"/>
    <n v="49811"/>
    <x v="1"/>
    <x v="2"/>
    <s v="AUD"/>
    <n v="1435388154"/>
    <n v="1432796154"/>
    <b v="0"/>
    <n v="271"/>
    <b v="1"/>
    <s v="photography/photobooks"/>
    <n v="199.244"/>
    <n v="183.80442804428046"/>
    <x v="8"/>
    <x v="21"/>
  </r>
  <r>
    <n v="1203"/>
    <s v="reAPPEARANCES   a limited edition photography book"/>
    <s v="reAPPEARANCES is a series of photographs shot with a digital toy camera, a visual and cultural journey through appearances."/>
    <n v="16300"/>
    <n v="16700"/>
    <x v="1"/>
    <x v="0"/>
    <s v="USD"/>
    <n v="1433083527"/>
    <n v="1430491527"/>
    <b v="0"/>
    <n v="101"/>
    <b v="1"/>
    <s v="photography/photobooks"/>
    <n v="102.45398773006136"/>
    <n v="165.34653465346534"/>
    <x v="8"/>
    <x v="21"/>
  </r>
  <r>
    <n v="1204"/>
    <s v="Miles From Los Angeles - A Photo Book of the Western U.S."/>
    <s v="A fine art book capturing the beauty of nature in the Western United States by landscape photographer Cheyne Walls."/>
    <n v="13000"/>
    <n v="13383"/>
    <x v="1"/>
    <x v="0"/>
    <s v="USD"/>
    <n v="1449205200"/>
    <n v="1445363833"/>
    <b v="0"/>
    <n v="57"/>
    <b v="1"/>
    <s v="photography/photobooks"/>
    <n v="102.94615384615385"/>
    <n v="234.78947368421052"/>
    <x v="8"/>
    <x v="21"/>
  </r>
  <r>
    <n v="1205"/>
    <s v="Afro-Iran:Â The Unknown Minority"/>
    <s v="A photo book by photographer Mahdi Ehsaei depicting the little known minority of Afro-Iranians in South Iran in fascinating portraits."/>
    <n v="13000"/>
    <n v="13112"/>
    <x v="1"/>
    <x v="12"/>
    <s v="EUR"/>
    <n v="1434197351"/>
    <n v="1431605351"/>
    <b v="0"/>
    <n v="62"/>
    <b v="1"/>
    <s v="photography/photobooks"/>
    <n v="100.86153846153847"/>
    <n v="211.48387096774192"/>
    <x v="8"/>
    <x v="21"/>
  </r>
  <r>
    <n v="1206"/>
    <s v="Until I Gush Forth / Limited Edition Zine by Esthaem"/>
    <s v="Limited edition zine by photographic artist Esthaem, signed and hand-numbered including a screen printed banderole. Edition of 100."/>
    <n v="900"/>
    <n v="1035"/>
    <x v="1"/>
    <x v="15"/>
    <s v="EUR"/>
    <n v="1489238940"/>
    <n v="1486406253"/>
    <b v="0"/>
    <n v="32"/>
    <b v="1"/>
    <s v="photography/photobooks"/>
    <n v="114.99999999999999"/>
    <n v="32.34375"/>
    <x v="8"/>
    <x v="21"/>
  </r>
  <r>
    <n v="1207"/>
    <s v="ITALIANA"/>
    <s v="A humanistic photo book about ancestral &amp; post-modern Italy."/>
    <n v="16700"/>
    <n v="17396"/>
    <x v="1"/>
    <x v="13"/>
    <s v="EUR"/>
    <n v="1459418400"/>
    <n v="1456827573"/>
    <b v="0"/>
    <n v="141"/>
    <b v="1"/>
    <s v="photography/photobooks"/>
    <n v="104.16766467065868"/>
    <n v="123.37588652482269"/>
    <x v="8"/>
    <x v="21"/>
  </r>
  <r>
    <n v="1208"/>
    <s v="Into The Great White Sands"/>
    <s v="Help me complete the photography and publish a fine art book on White Sands National Monument, a uniquely significant place."/>
    <n v="10000"/>
    <n v="15530"/>
    <x v="1"/>
    <x v="0"/>
    <s v="USD"/>
    <n v="1458835264"/>
    <n v="1456246864"/>
    <b v="0"/>
    <n v="75"/>
    <b v="1"/>
    <s v="photography/photobooks"/>
    <n v="155.29999999999998"/>
    <n v="207.06666666666666"/>
    <x v="8"/>
    <x v="21"/>
  </r>
  <r>
    <n v="1209"/>
    <s v="Israel: An Inspiring Photographic Journey (Photobook)"/>
    <s v="This 80 page book displays 75 beautiful images of the Holy Land, site descriptions, scripture and thought provoking comments."/>
    <n v="6000"/>
    <n v="6360"/>
    <x v="1"/>
    <x v="0"/>
    <s v="USD"/>
    <n v="1488053905"/>
    <n v="1485461905"/>
    <b v="0"/>
    <n v="46"/>
    <b v="1"/>
    <s v="photography/photobooks"/>
    <n v="106"/>
    <n v="138.2608695652174"/>
    <x v="8"/>
    <x v="21"/>
  </r>
  <r>
    <n v="1210"/>
    <s v="Det Andra GÃ¶teborg"/>
    <s v="En fotobok om livet i det enda andra GÃ¶teborg i vÃ¤rlden"/>
    <n v="20000"/>
    <n v="50863"/>
    <x v="1"/>
    <x v="11"/>
    <s v="SEK"/>
    <n v="1433106000"/>
    <n v="1431124572"/>
    <b v="0"/>
    <n v="103"/>
    <b v="1"/>
    <s v="photography/photobooks"/>
    <n v="254.31499999999997"/>
    <n v="493.81553398058253"/>
    <x v="8"/>
    <x v="21"/>
  </r>
  <r>
    <n v="1211"/>
    <s v="500 Views of Japan"/>
    <s v="From 2010 to 2015, I took over 15 000 photos in Japan. Here's 500 of them. Landscape, city view, people and so much more!"/>
    <n v="1000"/>
    <n v="1011"/>
    <x v="1"/>
    <x v="5"/>
    <s v="CAD"/>
    <n v="1465505261"/>
    <n v="1464209261"/>
    <b v="0"/>
    <n v="6"/>
    <b v="1"/>
    <s v="photography/photobooks"/>
    <n v="101.1"/>
    <n v="168.5"/>
    <x v="8"/>
    <x v="21"/>
  </r>
  <r>
    <n v="1212"/>
    <s v="Faces of Yoga: A Coffee Table Photo Book"/>
    <s v="Faces of Yoga is a series of uncomfortable photos of people in strange positions. The photo book will be ready for the holiday season!"/>
    <n v="2500"/>
    <n v="3226"/>
    <x v="1"/>
    <x v="0"/>
    <s v="USD"/>
    <n v="1448586000"/>
    <n v="1447195695"/>
    <b v="0"/>
    <n v="83"/>
    <b v="1"/>
    <s v="photography/photobooks"/>
    <n v="129.04"/>
    <n v="38.867469879518069"/>
    <x v="8"/>
    <x v="21"/>
  </r>
  <r>
    <n v="1213"/>
    <s v="Iceland Impressions: photographs by Iwona and Adam Balcy"/>
    <s v="A collection of 97 colour photographs showcasing Iceland's spectacular scenery, beautifully presented in 128 page hardcover book."/>
    <n v="6500"/>
    <n v="6645"/>
    <x v="1"/>
    <x v="1"/>
    <s v="GBP"/>
    <n v="1485886100"/>
    <n v="1482862100"/>
    <b v="0"/>
    <n v="108"/>
    <b v="1"/>
    <s v="photography/photobooks"/>
    <n v="102.23076923076924"/>
    <n v="61.527777777777779"/>
    <x v="8"/>
    <x v="21"/>
  </r>
  <r>
    <n v="1214"/>
    <s v="Framed Himalaya: Lachen Valley (Campaign Part - 2)"/>
    <s v="A coffee table book with photographs of nature's splendor from the mystical valley of Lachen in the Eastern recesses of the Himalaya."/>
    <n v="2000"/>
    <n v="2636"/>
    <x v="1"/>
    <x v="0"/>
    <s v="USD"/>
    <n v="1433880605"/>
    <n v="1428696605"/>
    <b v="0"/>
    <n v="25"/>
    <b v="1"/>
    <s v="photography/photobooks"/>
    <n v="131.80000000000001"/>
    <n v="105.44"/>
    <x v="8"/>
    <x v="21"/>
  </r>
  <r>
    <n v="1215"/>
    <s v="ShootTokyo: The Book"/>
    <s v="A photography book that brings you on a journey through Tokyo and beyond.   This is a collection of my best images from ShootTokyo."/>
    <n v="5000"/>
    <n v="39304.01"/>
    <x v="1"/>
    <x v="0"/>
    <s v="USD"/>
    <n v="1401487756"/>
    <n v="1398895756"/>
    <b v="0"/>
    <n v="549"/>
    <b v="1"/>
    <s v="photography/photobooks"/>
    <n v="786.0802000000001"/>
    <n v="71.592003642987251"/>
    <x v="8"/>
    <x v="21"/>
  </r>
  <r>
    <n v="1216"/>
    <s v="In Training: a book of Bonsai photographs"/>
    <s v="A fine art photography book taking a new look at the art of bonsai."/>
    <n v="14000"/>
    <n v="20398"/>
    <x v="1"/>
    <x v="0"/>
    <s v="USD"/>
    <n v="1443826980"/>
    <n v="1441032457"/>
    <b v="0"/>
    <n v="222"/>
    <b v="1"/>
    <s v="photography/photobooks"/>
    <n v="145.70000000000002"/>
    <n v="91.882882882882882"/>
    <x v="8"/>
    <x v="21"/>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s v="photography/photobooks"/>
    <n v="102.60000000000001"/>
    <n v="148.57377049180329"/>
    <x v="8"/>
    <x v="21"/>
  </r>
  <r>
    <n v="1218"/>
    <s v="The Alaska Range"/>
    <s v="The Mountaineers Books and I, Carl Battreall, have teamed up to create the first photography book of the legendary Alaska Range."/>
    <n v="9000"/>
    <n v="15505"/>
    <x v="1"/>
    <x v="0"/>
    <s v="USD"/>
    <n v="1446346800"/>
    <n v="1443714800"/>
    <b v="0"/>
    <n v="89"/>
    <b v="1"/>
    <s v="photography/photobooks"/>
    <n v="172.27777777777777"/>
    <n v="174.2134831460674"/>
    <x v="8"/>
    <x v="21"/>
  </r>
  <r>
    <n v="1219"/>
    <s v="The Box"/>
    <s v="The Box is a fine art book of Ron Amato's innovative and seductive photography project."/>
    <n v="16350"/>
    <n v="26024"/>
    <x v="1"/>
    <x v="0"/>
    <s v="USD"/>
    <n v="1476961513"/>
    <n v="1474369513"/>
    <b v="0"/>
    <n v="253"/>
    <b v="1"/>
    <s v="photography/photobooks"/>
    <n v="159.16819571865443"/>
    <n v="102.86166007905139"/>
    <x v="8"/>
    <x v="21"/>
  </r>
  <r>
    <n v="1220"/>
    <s v="All The People"/>
    <s v="A beautiful photo art book of portraits and conversations with people that may expand your idea of gender."/>
    <n v="15000"/>
    <n v="15565"/>
    <x v="1"/>
    <x v="12"/>
    <s v="EUR"/>
    <n v="1440515112"/>
    <n v="1437923112"/>
    <b v="0"/>
    <n v="140"/>
    <b v="1"/>
    <s v="photography/photobooks"/>
    <n v="103.76666666666668"/>
    <n v="111.17857142857143"/>
    <x v="8"/>
    <x v="21"/>
  </r>
  <r>
    <n v="1221"/>
    <s v="Oh When The Blues - Oldham Athletic Photography Book"/>
    <s v="Photography book exploring the community of Oldham Athletic Football Club, their relation to the town and the theatre of football."/>
    <n v="2200"/>
    <n v="2451.0100000000002"/>
    <x v="1"/>
    <x v="1"/>
    <s v="GBP"/>
    <n v="1480809600"/>
    <n v="1478431488"/>
    <b v="0"/>
    <n v="103"/>
    <b v="1"/>
    <s v="photography/photobooks"/>
    <n v="111.40954545454547"/>
    <n v="23.796213592233013"/>
    <x v="8"/>
    <x v="21"/>
  </r>
  <r>
    <n v="1222"/>
    <s v="Project Pilgrim"/>
    <s v="Project Pilgrim is my effort to work towards normalizing mental health."/>
    <n v="4000"/>
    <n v="11215"/>
    <x v="1"/>
    <x v="5"/>
    <s v="CAD"/>
    <n v="1459483200"/>
    <n v="1456852647"/>
    <b v="0"/>
    <n v="138"/>
    <b v="1"/>
    <s v="photography/photobooks"/>
    <n v="280.375"/>
    <n v="81.268115942028984"/>
    <x v="8"/>
    <x v="21"/>
  </r>
  <r>
    <n v="1223"/>
    <s v="YOSEMITE PEOPLE"/>
    <s v="A photography book focusing on the people rather than the nature at Yosemite National Park."/>
    <n v="19800"/>
    <n v="22197"/>
    <x v="1"/>
    <x v="0"/>
    <s v="USD"/>
    <n v="1478754909"/>
    <n v="1476159309"/>
    <b v="0"/>
    <n v="191"/>
    <b v="1"/>
    <s v="photography/photobooks"/>
    <n v="112.10606060606061"/>
    <n v="116.21465968586388"/>
    <x v="8"/>
    <x v="21"/>
  </r>
  <r>
    <n v="1224"/>
    <s v="&quot;I Dreamed Last Night&quot; Album (Canceled)"/>
    <s v="Modern Celtic influenced CD.  Help me finish what I started before the stroke."/>
    <n v="15000"/>
    <n v="1060"/>
    <x v="3"/>
    <x v="0"/>
    <s v="USD"/>
    <n v="1402060302"/>
    <n v="1396876302"/>
    <b v="0"/>
    <n v="18"/>
    <b v="0"/>
    <s v="music/world music"/>
    <n v="7.0666666666666673"/>
    <n v="58.888888888888886"/>
    <x v="0"/>
    <x v="22"/>
  </r>
  <r>
    <n v="1225"/>
    <s v="Cesar Chavez's First Music Album (Canceled)"/>
    <s v="My first music album is a collection of 9 songs honoring Mexico's prolific composer, Jose Alfredo Jimenez with my artistic vision."/>
    <n v="3000"/>
    <n v="132"/>
    <x v="3"/>
    <x v="0"/>
    <s v="USD"/>
    <n v="1382478278"/>
    <n v="1377294278"/>
    <b v="0"/>
    <n v="3"/>
    <b v="0"/>
    <s v="music/world music"/>
    <n v="4.3999999999999995"/>
    <n v="44"/>
    <x v="0"/>
    <x v="22"/>
  </r>
  <r>
    <n v="1226"/>
    <s v="Pavlo is Filming  a PBS Concert Special (Canceled)"/>
    <s v="Pavlo will be independently filming his second full length PBS Special and DVD in May with director George Veras"/>
    <n v="50000"/>
    <n v="1937"/>
    <x v="3"/>
    <x v="0"/>
    <s v="USD"/>
    <n v="1398042000"/>
    <n v="1395089981"/>
    <b v="0"/>
    <n v="40"/>
    <b v="0"/>
    <s v="music/world music"/>
    <n v="3.8739999999999997"/>
    <n v="48.424999999999997"/>
    <x v="0"/>
    <x v="22"/>
  </r>
  <r>
    <n v="1227"/>
    <s v="Beast of the Beats VIII Webster Hall, NY (Nov 6-9 2014)"/>
    <s v="After winning the iStandard Phoenix Producer Showcase (6/25/14)  I have been invited to Beast of the Beats VIII in New York Nov. 6-9"/>
    <n v="2000"/>
    <n v="0"/>
    <x v="3"/>
    <x v="0"/>
    <s v="USD"/>
    <n v="1407394800"/>
    <n v="1404770616"/>
    <b v="0"/>
    <n v="0"/>
    <b v="0"/>
    <s v="music/world music"/>
    <n v="0"/>
    <e v="#DIV/0!"/>
    <x v="0"/>
    <x v="22"/>
  </r>
  <r>
    <n v="1228"/>
    <s v="World artist Kat Maguire's debut CD entitled &quot;Gypsy&quot;"/>
    <s v="Kat is partnering with Kickstarter to raise the funds to complete her first solo World music CD &quot;Gypsy&quot;!"/>
    <n v="5000"/>
    <n v="1465"/>
    <x v="3"/>
    <x v="0"/>
    <s v="USD"/>
    <n v="1317231008"/>
    <n v="1312047008"/>
    <b v="0"/>
    <n v="24"/>
    <b v="0"/>
    <s v="music/world music"/>
    <n v="29.299999999999997"/>
    <n v="61.041666666666664"/>
    <x v="0"/>
    <x v="22"/>
  </r>
  <r>
    <n v="1229"/>
    <s v="Agni Varsha - opera by Vanraj Bhatia - world premiere"/>
    <s v="Bollywood composer Vanraj Bhatia, age 86, has written an opera based on a myth from the epic Mahabhatata. Presented in Queens May 11&amp;12"/>
    <n v="2750"/>
    <n v="25"/>
    <x v="3"/>
    <x v="0"/>
    <s v="USD"/>
    <n v="1334592000"/>
    <n v="1331982127"/>
    <b v="0"/>
    <n v="1"/>
    <b v="0"/>
    <s v="music/world music"/>
    <n v="0.90909090909090906"/>
    <n v="25"/>
    <x v="0"/>
    <x v="22"/>
  </r>
  <r>
    <n v="1230"/>
    <s v="A Tribute to DC Talk:  Live Concert &amp; DVD (Canceled)"/>
    <s v="It has been close to a decade since DC Talk began their &quot;Intermission&quot;.  It is time for A Live Concert Tribute &amp; DVD Movie!"/>
    <n v="500000"/>
    <n v="0"/>
    <x v="3"/>
    <x v="0"/>
    <s v="USD"/>
    <n v="1298589630"/>
    <n v="1295997630"/>
    <b v="0"/>
    <n v="0"/>
    <b v="0"/>
    <s v="music/world music"/>
    <n v="0"/>
    <e v="#DIV/0!"/>
    <x v="0"/>
    <x v="22"/>
  </r>
  <r>
    <n v="1231"/>
    <s v="Villapalooza - Little Village Music Festival (Canceled)"/>
    <s v="a non-profit, free, all-day, all-ages music &amp; arts festival dedicated to promoting non-violent spaces for community engagement"/>
    <n v="5000"/>
    <n v="0"/>
    <x v="3"/>
    <x v="0"/>
    <s v="USD"/>
    <n v="1440723600"/>
    <n v="1436394968"/>
    <b v="0"/>
    <n v="0"/>
    <b v="0"/>
    <s v="music/world music"/>
    <n v="0"/>
    <e v="#DIV/0!"/>
    <x v="0"/>
    <x v="22"/>
  </r>
  <r>
    <n v="1232"/>
    <s v="A very effective CD-Book for the Bilingual Pre-Kinder Class!"/>
    <s v="CD-Book w/ 26 original songs + illustrations + activities that WORK developing full literacy skills (language &amp; math) of preschoolers."/>
    <n v="5000"/>
    <n v="40"/>
    <x v="3"/>
    <x v="0"/>
    <s v="USD"/>
    <n v="1381090870"/>
    <n v="1377030070"/>
    <b v="0"/>
    <n v="1"/>
    <b v="0"/>
    <s v="music/world music"/>
    <n v="0.8"/>
    <n v="40"/>
    <x v="0"/>
    <x v="22"/>
  </r>
  <r>
    <n v="1233"/>
    <s v="Shakulute (Shakuhachi mouthpiece for Alto Flute) (Canceled)"/>
    <s v="A Shakulute mouthpiece will allow me to play my silver alto flute vertically  like my Japanese shakuhachis but with Western fingerings."/>
    <n v="1000"/>
    <n v="116"/>
    <x v="3"/>
    <x v="0"/>
    <s v="USD"/>
    <n v="1329864374"/>
    <n v="1328049974"/>
    <b v="0"/>
    <n v="6"/>
    <b v="0"/>
    <s v="music/world music"/>
    <n v="11.600000000000001"/>
    <n v="19.333333333333332"/>
    <x v="0"/>
    <x v="22"/>
  </r>
  <r>
    <n v="1234"/>
    <s v="Lionstar International Tour 2015 (Canceled)"/>
    <s v="We have been offered shows all over the world, to reach places and people with our music, for the experience of just doing it!"/>
    <n v="50000"/>
    <n v="0"/>
    <x v="3"/>
    <x v="1"/>
    <s v="GBP"/>
    <n v="1422903342"/>
    <n v="1420311342"/>
    <b v="0"/>
    <n v="0"/>
    <b v="0"/>
    <s v="music/world music"/>
    <n v="0"/>
    <e v="#DIV/0!"/>
    <x v="0"/>
    <x v="22"/>
  </r>
  <r>
    <n v="1235"/>
    <s v="Afternoon of Shakuhachi and Koto Music - CD Project"/>
    <s v="We plan to make studio recordings for a CD that highlights six new works composed for our Shakuhachi and Koto Music concert series."/>
    <n v="7534"/>
    <n v="210"/>
    <x v="3"/>
    <x v="0"/>
    <s v="USD"/>
    <n v="1387077299"/>
    <n v="1383621299"/>
    <b v="0"/>
    <n v="6"/>
    <b v="0"/>
    <s v="music/world music"/>
    <n v="2.7873639500929119"/>
    <n v="35"/>
    <x v="0"/>
    <x v="22"/>
  </r>
  <r>
    <n v="1236"/>
    <s v="&quot;Volando&quot; CD Release (Canceled)"/>
    <s v="Raising money to give the musicians their due."/>
    <n v="2500"/>
    <n v="0"/>
    <x v="3"/>
    <x v="0"/>
    <s v="USD"/>
    <n v="1343491200"/>
    <n v="1342801164"/>
    <b v="0"/>
    <n v="0"/>
    <b v="0"/>
    <s v="music/world music"/>
    <n v="0"/>
    <e v="#DIV/0!"/>
    <x v="0"/>
    <x v="22"/>
  </r>
  <r>
    <n v="1237"/>
    <s v="John Grover touches the world (Canceled)"/>
    <s v="We have the songs, concept, need to add songs and mix/package for shows in Hawaii, book dates outside of Maui and advance his message"/>
    <n v="25000"/>
    <n v="0"/>
    <x v="3"/>
    <x v="0"/>
    <s v="USD"/>
    <n v="1345790865"/>
    <n v="1344062865"/>
    <b v="0"/>
    <n v="0"/>
    <b v="0"/>
    <s v="music/world music"/>
    <n v="0"/>
    <e v="#DIV/0!"/>
    <x v="0"/>
    <x v="22"/>
  </r>
  <r>
    <n v="1238"/>
    <s v="Life Music-Healing through Song (Canceled)"/>
    <s v="The purpose of the album is to pull from many differenet genres but to express life circumstances to reach everyday people through song"/>
    <n v="1000"/>
    <n v="178"/>
    <x v="3"/>
    <x v="0"/>
    <s v="USD"/>
    <n v="1312641536"/>
    <n v="1310049536"/>
    <b v="0"/>
    <n v="3"/>
    <b v="0"/>
    <s v="music/world music"/>
    <n v="17.8"/>
    <n v="59.333333333333336"/>
    <x v="0"/>
    <x v="22"/>
  </r>
  <r>
    <n v="1239"/>
    <s v="Help Calmenco! finance new CD and Tour (Canceled)"/>
    <s v="Please consider helping us with our new CD and Riverdance Tour"/>
    <n v="2500"/>
    <n v="0"/>
    <x v="3"/>
    <x v="0"/>
    <s v="USD"/>
    <n v="1325804767"/>
    <n v="1323212767"/>
    <b v="0"/>
    <n v="0"/>
    <b v="0"/>
    <s v="music/world music"/>
    <n v="0"/>
    <e v="#DIV/0!"/>
    <x v="0"/>
    <x v="22"/>
  </r>
  <r>
    <n v="1240"/>
    <s v="Message of Peace, Love &amp; Unity (Canceled)"/>
    <s v="Sharing positive vibes of Peace, Love &amp; Unity with the World through conscious Reggae Music!"/>
    <n v="8000"/>
    <n v="241"/>
    <x v="3"/>
    <x v="0"/>
    <s v="USD"/>
    <n v="1373665860"/>
    <n v="1368579457"/>
    <b v="0"/>
    <n v="8"/>
    <b v="0"/>
    <s v="music/world music"/>
    <n v="3.0124999999999997"/>
    <n v="30.125"/>
    <x v="0"/>
    <x v="22"/>
  </r>
  <r>
    <n v="1241"/>
    <s v="Create The World's Music Shack for students! (education!)"/>
    <s v="We are non-profit founders creating a forest retreat for the inner city students to record\learn music in an inspirational sanctuary."/>
    <n v="5000"/>
    <n v="2537"/>
    <x v="3"/>
    <x v="0"/>
    <s v="USD"/>
    <n v="1414994340"/>
    <n v="1413057980"/>
    <b v="0"/>
    <n v="34"/>
    <b v="0"/>
    <s v="music/world music"/>
    <n v="50.739999999999995"/>
    <n v="74.617647058823536"/>
    <x v="0"/>
    <x v="22"/>
  </r>
  <r>
    <n v="1242"/>
    <s v="Add your voice to Cellphonia 9/11 (Canceled)"/>
    <s v="Cellphonia 9/11 (http://cellphonia.org/911/) is one of the performance pieces in the Music After marathon concert on 9.11.11"/>
    <n v="911"/>
    <n v="5"/>
    <x v="3"/>
    <x v="0"/>
    <s v="USD"/>
    <n v="1315747080"/>
    <n v="1314417502"/>
    <b v="0"/>
    <n v="1"/>
    <b v="0"/>
    <s v="music/world music"/>
    <n v="0.54884742041712409"/>
    <n v="5"/>
    <x v="0"/>
    <x v="22"/>
  </r>
  <r>
    <n v="1243"/>
    <s v="Letâ€™s Keep the San Jose Mexican Heritage Festival Alive!"/>
    <s v="California's premier Latino cultural festival - music, theatre, film, workshops, visual arts, cuisine and more!"/>
    <n v="12000"/>
    <n v="1691"/>
    <x v="3"/>
    <x v="0"/>
    <s v="USD"/>
    <n v="1310158800"/>
    <n v="1304888771"/>
    <b v="0"/>
    <n v="38"/>
    <b v="0"/>
    <s v="music/world music"/>
    <n v="14.091666666666667"/>
    <n v="44.5"/>
    <x v="0"/>
    <x v="22"/>
  </r>
  <r>
    <n v="1244"/>
    <s v="Theatrum Mundi releasing debut album &quot;Eyes of the Realm.&quot;"/>
    <s v="THEATRUM MUNDI releases DEBUT ALBUM! Pre-order &quot;The Eyes of the Realm&quot; and help make it happen!"/>
    <n v="2000"/>
    <n v="2076"/>
    <x v="1"/>
    <x v="0"/>
    <s v="USD"/>
    <n v="1366664400"/>
    <n v="1363981723"/>
    <b v="1"/>
    <n v="45"/>
    <b v="1"/>
    <s v="music/rock"/>
    <n v="103.8"/>
    <n v="46.133333333333333"/>
    <x v="0"/>
    <x v="12"/>
  </r>
  <r>
    <n v="1245"/>
    <s v="Help Smokey Folk Create Our First Album &amp; Music Video"/>
    <s v="Smokey Folk is a folk rock band with a vaudeville twist! We have 18 original songs and want to record an album. Help us out!"/>
    <n v="2000"/>
    <n v="2405"/>
    <x v="1"/>
    <x v="0"/>
    <s v="USD"/>
    <n v="1402755834"/>
    <n v="1400163834"/>
    <b v="1"/>
    <n v="17"/>
    <b v="1"/>
    <s v="music/rock"/>
    <n v="120.24999999999999"/>
    <n v="141.47058823529412"/>
    <x v="0"/>
    <x v="12"/>
  </r>
  <r>
    <n v="1246"/>
    <s v="Candy Warpop &quot;Smilef**ker&quot; Music Video"/>
    <s v="Candy Warpop, Las Vegas' female-fronted alt-punk rock monster, is raising money to fund the production of their first music video."/>
    <n v="2000"/>
    <n v="2340"/>
    <x v="1"/>
    <x v="0"/>
    <s v="USD"/>
    <n v="1323136949"/>
    <n v="1319245349"/>
    <b v="1"/>
    <n v="31"/>
    <b v="1"/>
    <s v="music/rock"/>
    <n v="117"/>
    <n v="75.483870967741936"/>
    <x v="0"/>
    <x v="12"/>
  </r>
  <r>
    <n v="1247"/>
    <s v="BRAIN DEAD to record debut EP with SLAYER producer!"/>
    <s v="BRAIN DEAD is going to record their debut EP and they need your help, Bozos!"/>
    <n v="3500"/>
    <n v="4275"/>
    <x v="1"/>
    <x v="0"/>
    <s v="USD"/>
    <n v="1367823655"/>
    <n v="1365231655"/>
    <b v="1"/>
    <n v="50"/>
    <b v="1"/>
    <s v="music/rock"/>
    <n v="122.14285714285715"/>
    <n v="85.5"/>
    <x v="0"/>
    <x v="12"/>
  </r>
  <r>
    <n v="1248"/>
    <s v="The Vandies // Full length album!"/>
    <s v="The Vandies make pop rock in glorious Portland, Oregon. Help us fund our first full length album!"/>
    <n v="2500"/>
    <n v="3791"/>
    <x v="1"/>
    <x v="0"/>
    <s v="USD"/>
    <n v="1402642740"/>
    <n v="1399563953"/>
    <b v="1"/>
    <n v="59"/>
    <b v="1"/>
    <s v="music/rock"/>
    <n v="151.63999999999999"/>
    <n v="64.254237288135599"/>
    <x v="0"/>
    <x v="12"/>
  </r>
  <r>
    <n v="1249"/>
    <s v="Matt Stansberry &amp; The Romance - Debut EP"/>
    <s v="&quot;Let's Brighten It Up&quot; will be a seven song EP of originals heavily inspired by music from the 50s and 60s"/>
    <n v="5000"/>
    <n v="5222"/>
    <x v="1"/>
    <x v="0"/>
    <s v="USD"/>
    <n v="1341683211"/>
    <n v="1339091211"/>
    <b v="1"/>
    <n v="81"/>
    <b v="1"/>
    <s v="music/rock"/>
    <n v="104.44"/>
    <n v="64.46913580246914"/>
    <x v="0"/>
    <x v="12"/>
  </r>
  <r>
    <n v="1250"/>
    <s v="Willy Porter - Human Kindness"/>
    <s v="My new disc Human Kindness is some of the strongest &amp; most ambitious music Iâ€™ve made. Join me in giving it a solid push into the world."/>
    <n v="30000"/>
    <n v="60046"/>
    <x v="1"/>
    <x v="0"/>
    <s v="USD"/>
    <n v="1410017131"/>
    <n v="1406129131"/>
    <b v="1"/>
    <n v="508"/>
    <b v="1"/>
    <s v="music/rock"/>
    <n v="200.15333333333331"/>
    <n v="118.2007874015748"/>
    <x v="0"/>
    <x v="12"/>
  </r>
  <r>
    <n v="1251"/>
    <s v="Jack Oblivian Harlan t Bobo Limes european tour"/>
    <s v="A tour of europe with 3 memphis artist, Jack Oblivian, Harlan T Bobo and Shawn Cripps."/>
    <n v="6000"/>
    <n v="6108"/>
    <x v="1"/>
    <x v="0"/>
    <s v="USD"/>
    <n v="1316979167"/>
    <n v="1311795167"/>
    <b v="1"/>
    <n v="74"/>
    <b v="1"/>
    <s v="music/rock"/>
    <n v="101.8"/>
    <n v="82.540540540540547"/>
    <x v="0"/>
    <x v="12"/>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s v="music/rock"/>
    <n v="137.65714285714284"/>
    <n v="34.170212765957444"/>
    <x v="0"/>
    <x v="12"/>
  </r>
  <r>
    <n v="1253"/>
    <s v="Suburban Legends: New Album"/>
    <s v="Suburban Legends are working on the most important album EVER, but they are in need of your help and about 10 bucks... probably more!"/>
    <n v="10"/>
    <n v="30383.32"/>
    <x v="1"/>
    <x v="0"/>
    <s v="USD"/>
    <n v="1409770107"/>
    <n v="1407178107"/>
    <b v="1"/>
    <n v="711"/>
    <b v="1"/>
    <s v="music/rock"/>
    <n v="303833.2"/>
    <n v="42.73322081575246"/>
    <x v="0"/>
    <x v="12"/>
  </r>
  <r>
    <n v="1254"/>
    <s v="Album4"/>
    <s v="Fresh off the heels of, &quot;Let the Waves Come in Threes,&quot; (#6 National Folk Chart) we're making a new record. Huge thanks for your help!"/>
    <n v="6700"/>
    <n v="13323"/>
    <x v="1"/>
    <x v="0"/>
    <s v="USD"/>
    <n v="1293857940"/>
    <n v="1288968886"/>
    <b v="1"/>
    <n v="141"/>
    <b v="1"/>
    <s v="music/rock"/>
    <n v="198.85074626865671"/>
    <n v="94.489361702127653"/>
    <x v="0"/>
    <x v="12"/>
  </r>
  <r>
    <n v="1255"/>
    <s v="The Space Bards Present Their First Album, &quot;Neon Milk&quot;!"/>
    <s v="Let the Space Bards abduct you on a quirky musical journey about two aliens struggling to fit in on planet Earth."/>
    <n v="3000"/>
    <n v="6071"/>
    <x v="1"/>
    <x v="0"/>
    <s v="USD"/>
    <n v="1385932652"/>
    <n v="1383337052"/>
    <b v="1"/>
    <n v="109"/>
    <b v="1"/>
    <s v="music/rock"/>
    <n v="202.36666666666667"/>
    <n v="55.697247706422019"/>
    <x v="0"/>
    <x v="12"/>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s v="music/rock"/>
    <n v="117.96376666666666"/>
    <n v="98.030831024930734"/>
    <x v="0"/>
    <x v="12"/>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s v="music/rock"/>
    <n v="294.72727272727275"/>
    <n v="92.102272727272734"/>
    <x v="0"/>
    <x v="12"/>
  </r>
  <r>
    <n v="1258"/>
    <s v="Mustard Plug New Record!"/>
    <s v="Mustard Plug needs help funding their new record.  Please help the Grand Rapids, MI band put out their 7th record!"/>
    <n v="12000"/>
    <n v="25577.56"/>
    <x v="1"/>
    <x v="0"/>
    <s v="USD"/>
    <n v="1377960012"/>
    <n v="1375368012"/>
    <b v="1"/>
    <n v="670"/>
    <b v="1"/>
    <s v="music/rock"/>
    <n v="213.14633333333336"/>
    <n v="38.175462686567165"/>
    <x v="0"/>
    <x v="12"/>
  </r>
  <r>
    <n v="1259"/>
    <s v="Help Falling From One complete their CD!!!"/>
    <s v="Falling From One is currently in the studio recording their first CD and they need your help!"/>
    <n v="2500"/>
    <n v="2606"/>
    <x v="1"/>
    <x v="0"/>
    <s v="USD"/>
    <n v="1402286340"/>
    <n v="1399504664"/>
    <b v="1"/>
    <n v="96"/>
    <b v="1"/>
    <s v="music/rock"/>
    <n v="104.24"/>
    <n v="27.145833333333332"/>
    <x v="0"/>
    <x v="12"/>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s v="music/rock"/>
    <n v="113.66666666666667"/>
    <n v="50.689189189189186"/>
    <x v="0"/>
    <x v="12"/>
  </r>
  <r>
    <n v="1261"/>
    <s v="The Puget EP's Vinyl Release"/>
    <s v="We just recorded a stellar EP and we're trying to put it out on vinyl.  Can you help these punx out?"/>
    <n v="2000"/>
    <n v="2025"/>
    <x v="1"/>
    <x v="0"/>
    <s v="USD"/>
    <n v="1390983227"/>
    <n v="1388391227"/>
    <b v="1"/>
    <n v="52"/>
    <b v="1"/>
    <s v="music/rock"/>
    <n v="101.25"/>
    <n v="38.942307692307693"/>
    <x v="0"/>
    <x v="12"/>
  </r>
  <r>
    <n v="1262"/>
    <s v="WPG Drummer Boy's band &quot;Bold as Lions&quot; Releases debut album!"/>
    <s v="A soon to be husband and wife bringing hope to the music industry._x000a_You will fall in love with their sound and story."/>
    <n v="6500"/>
    <n v="8152"/>
    <x v="1"/>
    <x v="5"/>
    <s v="CAD"/>
    <n v="1392574692"/>
    <n v="1389982692"/>
    <b v="1"/>
    <n v="105"/>
    <b v="1"/>
    <s v="music/rock"/>
    <n v="125.41538461538462"/>
    <n v="77.638095238095232"/>
    <x v="0"/>
    <x v="12"/>
  </r>
  <r>
    <n v="1263"/>
    <s v="New Tropic Bombs EP ~ &quot;Return to Bomber Bay&quot;"/>
    <s v="A fresh batch of chaos from Toledo, Ohio's reggae-rockers, Tropic Bombs!"/>
    <n v="1500"/>
    <n v="1785"/>
    <x v="1"/>
    <x v="0"/>
    <s v="USD"/>
    <n v="1396054800"/>
    <n v="1393034470"/>
    <b v="1"/>
    <n v="41"/>
    <b v="1"/>
    <s v="music/rock"/>
    <n v="119"/>
    <n v="43.536585365853661"/>
    <x v="0"/>
    <x v="12"/>
  </r>
  <r>
    <n v="1264"/>
    <s v="Bear. is recording their first ep!"/>
    <s v="We are a four piece from Golden, CO, and have our hearts on getting into the studio this fall to get music from our heads to your ears."/>
    <n v="650"/>
    <n v="1082"/>
    <x v="1"/>
    <x v="0"/>
    <s v="USD"/>
    <n v="1383062083"/>
    <n v="1380556483"/>
    <b v="1"/>
    <n v="34"/>
    <b v="1"/>
    <s v="music/rock"/>
    <n v="166.46153846153845"/>
    <n v="31.823529411764707"/>
    <x v="0"/>
    <x v="12"/>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s v="music/rock"/>
    <n v="119.14771428571429"/>
    <n v="63.184393939393942"/>
    <x v="0"/>
    <x v="12"/>
  </r>
  <r>
    <n v="1266"/>
    <s v="Sensory Station's First EP"/>
    <s v="We are looking to record our first EP produced by Aaron Harris (ISIS/Palms) at Studio West."/>
    <n v="9500"/>
    <n v="9545"/>
    <x v="1"/>
    <x v="0"/>
    <s v="USD"/>
    <n v="1389474145"/>
    <n v="1386882145"/>
    <b v="1"/>
    <n v="50"/>
    <b v="1"/>
    <s v="music/rock"/>
    <n v="100.47368421052632"/>
    <n v="190.9"/>
    <x v="0"/>
    <x v="12"/>
  </r>
  <r>
    <n v="1267"/>
    <s v="Fountains of Wayne guitarist Jody Porter - New solo LP"/>
    <s v="A Rock 'n Roll album with plenty of indie guitar swagger. Fresh tunes that are a continuation of my early '90s shoegaze daze."/>
    <n v="22000"/>
    <n v="22396"/>
    <x v="1"/>
    <x v="0"/>
    <s v="USD"/>
    <n v="1374674558"/>
    <n v="1372082558"/>
    <b v="1"/>
    <n v="159"/>
    <b v="1"/>
    <s v="music/rock"/>
    <n v="101.8"/>
    <n v="140.85534591194968"/>
    <x v="0"/>
    <x v="12"/>
  </r>
  <r>
    <n v="1268"/>
    <s v="Full Devil Jacket 2nd Album Release"/>
    <s v="Full Devil Jacket Is releasing their first record in over 12 yrs and we want you to be a part of it!"/>
    <n v="12000"/>
    <n v="14000"/>
    <x v="1"/>
    <x v="0"/>
    <s v="USD"/>
    <n v="1379708247"/>
    <n v="1377116247"/>
    <b v="1"/>
    <n v="182"/>
    <b v="1"/>
    <s v="music/rock"/>
    <n v="116.66666666666667"/>
    <n v="76.92307692307692"/>
    <x v="0"/>
    <x v="12"/>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s v="music/rock"/>
    <n v="108.64893617021276"/>
    <n v="99.15533980582525"/>
    <x v="0"/>
    <x v="12"/>
  </r>
  <r>
    <n v="1270"/>
    <s v="Resolution15 records their next album, Svaha"/>
    <s v="We make awake metal using violins in place of guitars and want to record a full length album."/>
    <n v="10000"/>
    <n v="11472"/>
    <x v="1"/>
    <x v="0"/>
    <s v="USD"/>
    <n v="1332704042"/>
    <n v="1327523642"/>
    <b v="1"/>
    <n v="169"/>
    <b v="1"/>
    <s v="music/rock"/>
    <n v="114.72"/>
    <n v="67.881656804733723"/>
    <x v="0"/>
    <x v="12"/>
  </r>
  <r>
    <n v="1271"/>
    <s v="Flav Martin's 30-Year Overnight Success Project"/>
    <s v="Flav Martin's 30-year overnight success project pretty much says it all. Dedicated to parenting, she's off to school, back to La musica"/>
    <n v="7500"/>
    <n v="7635"/>
    <x v="1"/>
    <x v="0"/>
    <s v="USD"/>
    <n v="1384363459"/>
    <n v="1381767859"/>
    <b v="1"/>
    <n v="31"/>
    <b v="1"/>
    <s v="music/rock"/>
    <n v="101.8"/>
    <n v="246.29032258064515"/>
    <x v="0"/>
    <x v="12"/>
  </r>
  <r>
    <n v="1272"/>
    <s v="N&amp;V MAKE AN ALBUM"/>
    <s v="We're going back into the studio this spring to record a new album.  You've heard some of the new material at recent shows.  Be a part of the process!"/>
    <n v="5000"/>
    <n v="5300"/>
    <x v="1"/>
    <x v="0"/>
    <s v="USD"/>
    <n v="1276574400"/>
    <n v="1270576379"/>
    <b v="1"/>
    <n v="28"/>
    <b v="1"/>
    <s v="music/rock"/>
    <n v="106"/>
    <n v="189.28571428571428"/>
    <x v="0"/>
    <x v="12"/>
  </r>
  <r>
    <n v="1273"/>
    <s v="Run Coyote &quot;Youth Haunts&quot; - Vinyl LP and CD"/>
    <s v="Run Coyote is raising funds to produce their debut album - &quot;Youth Haunts&quot; - on vinyl LP and CD"/>
    <n v="4000"/>
    <n v="4140"/>
    <x v="1"/>
    <x v="5"/>
    <s v="CAD"/>
    <n v="1409506291"/>
    <n v="1406914291"/>
    <b v="1"/>
    <n v="54"/>
    <b v="1"/>
    <s v="music/rock"/>
    <n v="103.49999999999999"/>
    <n v="76.666666666666671"/>
    <x v="0"/>
    <x v="12"/>
  </r>
  <r>
    <n v="1274"/>
    <s v="Assembly of Dust - &quot;Sun Shot&quot;"/>
    <s v="Sun Shot is the working title of Assembly of Dust's new studio release.  It features 9 brand new songs and 4 never recorded"/>
    <n v="25000"/>
    <n v="38743.839999999997"/>
    <x v="1"/>
    <x v="0"/>
    <s v="USD"/>
    <n v="1346344425"/>
    <n v="1343320425"/>
    <b v="1"/>
    <n v="467"/>
    <b v="1"/>
    <s v="music/rock"/>
    <n v="154.97535999999999"/>
    <n v="82.963254817987149"/>
    <x v="0"/>
    <x v="12"/>
  </r>
  <r>
    <n v="1275"/>
    <s v="BLOODGOOD's 1st Studio Album in 22 Years!"/>
    <s v="ONLY A FEW HOURS LEFT TO GET YOUR ADVANCE COPY OF &quot;DANGEROUSLY CLOSE&quot; and to check out our other cool rewards!"/>
    <n v="15000"/>
    <n v="24321.1"/>
    <x v="1"/>
    <x v="0"/>
    <s v="USD"/>
    <n v="1375908587"/>
    <n v="1372884587"/>
    <b v="1"/>
    <n v="389"/>
    <b v="1"/>
    <s v="music/rock"/>
    <n v="162.14066666666668"/>
    <n v="62.522107969151669"/>
    <x v="0"/>
    <x v="12"/>
  </r>
  <r>
    <n v="1276"/>
    <s v="MR. DREAM GOES TO JAIL"/>
    <s v="Sponsor this Brooklyn punk band's debut seven-inch, MR. DREAM GOES TO JAIL."/>
    <n v="3000"/>
    <n v="3132.63"/>
    <x v="1"/>
    <x v="0"/>
    <s v="USD"/>
    <n v="1251777600"/>
    <n v="1247504047"/>
    <b v="1"/>
    <n v="68"/>
    <b v="1"/>
    <s v="music/rock"/>
    <n v="104.42100000000001"/>
    <n v="46.06808823529412"/>
    <x v="0"/>
    <x v="12"/>
  </r>
  <r>
    <n v="1277"/>
    <s v="HELP NATE HENRY MAKE AN ALBUM"/>
    <s v="My name is Nate Henry. I sang in a band called Sherwood for almost 10 years. Now I'm hoping to make another album of brand new music."/>
    <n v="15000"/>
    <n v="15918.65"/>
    <x v="1"/>
    <x v="0"/>
    <s v="USD"/>
    <n v="1346765347"/>
    <n v="1343741347"/>
    <b v="1"/>
    <n v="413"/>
    <b v="1"/>
    <s v="music/rock"/>
    <n v="106.12433333333333"/>
    <n v="38.543946731234868"/>
    <x v="0"/>
    <x v="12"/>
  </r>
  <r>
    <n v="1278"/>
    <s v="Jay Gonzalez presents &quot;The Bitter Suite&quot;"/>
    <s v="The Bitter Suite is a 5 song rock medley to be released as a limited edition 180 gram vinyl record with custom etching on the B side."/>
    <n v="6500"/>
    <n v="10071"/>
    <x v="1"/>
    <x v="0"/>
    <s v="USD"/>
    <n v="1403661600"/>
    <n v="1401196766"/>
    <b v="1"/>
    <n v="190"/>
    <b v="1"/>
    <s v="music/rock"/>
    <n v="154.93846153846152"/>
    <n v="53.005263157894738"/>
    <x v="0"/>
    <x v="12"/>
  </r>
  <r>
    <n v="1279"/>
    <s v="Making the Next Traveling Suitcase Album"/>
    <s v="The Traveling Suitcase is a 3-piece rock outfit from Oshkosh, WI. We have released 2 albums since 2010 and we are ready to record!"/>
    <n v="12516"/>
    <n v="13864.17"/>
    <x v="1"/>
    <x v="0"/>
    <s v="USD"/>
    <n v="1395624170"/>
    <n v="1392171770"/>
    <b v="1"/>
    <n v="189"/>
    <b v="1"/>
    <s v="music/rock"/>
    <n v="110.77157238734421"/>
    <n v="73.355396825396824"/>
    <x v="0"/>
    <x v="12"/>
  </r>
  <r>
    <n v="1280"/>
    <s v="Nothing More's New Album"/>
    <s v="Nothing More is recording their forthcoming record and needs to join forces with you to make this album HUGE! "/>
    <n v="15000"/>
    <n v="16636.78"/>
    <x v="1"/>
    <x v="0"/>
    <s v="USD"/>
    <n v="1299003054"/>
    <n v="1291227054"/>
    <b v="1"/>
    <n v="130"/>
    <b v="1"/>
    <s v="music/rock"/>
    <n v="110.91186666666665"/>
    <n v="127.97523076923076"/>
    <x v="0"/>
    <x v="12"/>
  </r>
  <r>
    <n v="1281"/>
    <s v="&quot;Laser Beretta&quot;"/>
    <s v="Cure for the Common pulls the trigger on their 2nd full-length LP, &quot;Laser Beretta,&quot; printed on high-quality 15 gram polycarbonate CDs"/>
    <n v="7000"/>
    <n v="7750"/>
    <x v="1"/>
    <x v="0"/>
    <s v="USD"/>
    <n v="1375033836"/>
    <n v="1373305836"/>
    <b v="1"/>
    <n v="74"/>
    <b v="1"/>
    <s v="music/rock"/>
    <n v="110.71428571428572"/>
    <n v="104.72972972972973"/>
    <x v="0"/>
    <x v="12"/>
  </r>
  <r>
    <n v="1282"/>
    <s v="Natalie York presents: &quot;PROMISES&quot;"/>
    <s v="Natalie York is releasing her new album, &quot;PROMISES.&quot; Get involved by pre-ordering your copy of the record and other goodies here!"/>
    <n v="15000"/>
    <n v="18542"/>
    <x v="1"/>
    <x v="0"/>
    <s v="USD"/>
    <n v="1386565140"/>
    <n v="1383909855"/>
    <b v="1"/>
    <n v="274"/>
    <b v="1"/>
    <s v="music/rock"/>
    <n v="123.61333333333333"/>
    <n v="67.671532846715323"/>
    <x v="0"/>
    <x v="12"/>
  </r>
  <r>
    <n v="1283"/>
    <s v="Sketching In Stereo 3rd Album!"/>
    <s v="Our 3rd album is halfway complete, but we need your help to record, mix and master the final product!"/>
    <n v="1000"/>
    <n v="2110.5"/>
    <x v="1"/>
    <x v="0"/>
    <s v="USD"/>
    <n v="1362974400"/>
    <n v="1360948389"/>
    <b v="1"/>
    <n v="22"/>
    <b v="1"/>
    <s v="music/rock"/>
    <n v="211.05"/>
    <n v="95.931818181818187"/>
    <x v="0"/>
    <x v="12"/>
  </r>
  <r>
    <n v="1284"/>
    <s v="Free Jujube Brown NYC Performance"/>
    <s v="â€œFree Jujube Brownâ€ by Psalmayene 24 is coming home to NYC and we need YOUR support of this moving and inspiring piece"/>
    <n v="2000"/>
    <n v="2020"/>
    <x v="1"/>
    <x v="0"/>
    <s v="USD"/>
    <n v="1483203540"/>
    <n v="1481175482"/>
    <b v="0"/>
    <n v="31"/>
    <b v="1"/>
    <s v="theater/plays"/>
    <n v="101"/>
    <n v="65.161290322580641"/>
    <x v="2"/>
    <x v="7"/>
  </r>
  <r>
    <n v="1285"/>
    <s v="We just keep going"/>
    <s v="The world premiere of hysterically funny and heartbreaking story about family, unconditional love and facing the unfaceable"/>
    <n v="2000"/>
    <n v="2033"/>
    <x v="1"/>
    <x v="1"/>
    <s v="GBP"/>
    <n v="1434808775"/>
    <n v="1433512775"/>
    <b v="0"/>
    <n v="63"/>
    <b v="1"/>
    <s v="theater/plays"/>
    <n v="101.64999999999999"/>
    <n v="32.269841269841272"/>
    <x v="2"/>
    <x v="7"/>
  </r>
  <r>
    <n v="1286"/>
    <s v="The Diary of a Nobody"/>
    <s v="A touring production of FRED's modern adaptation of the classic Victorian comic novel, reaching out to new audiences."/>
    <n v="1500"/>
    <n v="1625"/>
    <x v="1"/>
    <x v="1"/>
    <s v="GBP"/>
    <n v="1424181600"/>
    <n v="1423041227"/>
    <b v="0"/>
    <n v="20"/>
    <b v="1"/>
    <s v="theater/plays"/>
    <n v="108.33333333333333"/>
    <n v="81.25"/>
    <x v="2"/>
    <x v="7"/>
  </r>
  <r>
    <n v="1287"/>
    <s v="Sweeney Todd: The Panto at the Edinburgh Fringe!"/>
    <s v="PantoSoc are taking Sweeney Todd to the Fringe!_x000a__x000a_We will be performing in Edinburgh for two weeks, and we need your help to get there!"/>
    <n v="250"/>
    <n v="605"/>
    <x v="1"/>
    <x v="1"/>
    <s v="GBP"/>
    <n v="1434120856"/>
    <n v="1428936856"/>
    <b v="0"/>
    <n v="25"/>
    <b v="1"/>
    <s v="theater/plays"/>
    <n v="242"/>
    <n v="24.2"/>
    <x v="2"/>
    <x v="7"/>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s v="theater/plays"/>
    <n v="100.44999999999999"/>
    <n v="65.868852459016395"/>
    <x v="2"/>
    <x v="7"/>
  </r>
  <r>
    <n v="1289"/>
    <s v="No Brains for Dinner"/>
    <s v="A chilling original Edwardian Comedy of errors and foolishness made for the Patrick Henry College stage."/>
    <n v="1500"/>
    <n v="1876"/>
    <x v="1"/>
    <x v="0"/>
    <s v="USD"/>
    <n v="1483499645"/>
    <n v="1480907645"/>
    <b v="0"/>
    <n v="52"/>
    <b v="1"/>
    <s v="theater/plays"/>
    <n v="125.06666666666666"/>
    <n v="36.07692307692308"/>
    <x v="2"/>
    <x v="7"/>
  </r>
  <r>
    <n v="1290"/>
    <s v="I Died... I Came Back, ... Whatever"/>
    <s v="Sometimes your Heart has to STOP for your Life to START."/>
    <n v="3500"/>
    <n v="3800"/>
    <x v="1"/>
    <x v="0"/>
    <s v="USD"/>
    <n v="1429772340"/>
    <n v="1427121931"/>
    <b v="0"/>
    <n v="86"/>
    <b v="1"/>
    <s v="theater/plays"/>
    <n v="108.57142857142857"/>
    <n v="44.186046511627907"/>
    <x v="2"/>
    <x v="7"/>
  </r>
  <r>
    <n v="1291"/>
    <s v="Enso Theatre Ensemble's &quot;Pride &amp; Prejudice&quot;"/>
    <s v="Perception. Impulse. Love. The Enso Theatre Ensemble presents Jane Austen's &quot;Pride &amp; Prejudice&quot; like you've never seen it before."/>
    <n v="3000"/>
    <n v="4371"/>
    <x v="1"/>
    <x v="0"/>
    <s v="USD"/>
    <n v="1428390000"/>
    <n v="1425224391"/>
    <b v="0"/>
    <n v="42"/>
    <b v="1"/>
    <s v="theater/plays"/>
    <n v="145.70000000000002"/>
    <n v="104.07142857142857"/>
    <x v="2"/>
    <x v="7"/>
  </r>
  <r>
    <n v="1292"/>
    <s v="Season Scandinavia"/>
    <s v="Empty Deck presents the most exciting unknown contemporary Scandinavian plays in co-production with The Other Room Theatre, Cardiff."/>
    <n v="1700"/>
    <n v="1870"/>
    <x v="1"/>
    <x v="1"/>
    <s v="GBP"/>
    <n v="1444172340"/>
    <n v="1441822828"/>
    <b v="0"/>
    <n v="52"/>
    <b v="1"/>
    <s v="theater/plays"/>
    <n v="110.00000000000001"/>
    <n v="35.96153846153846"/>
    <x v="2"/>
    <x v="7"/>
  </r>
  <r>
    <n v="1293"/>
    <s v="WORSE THAN TIGERS"/>
    <s v="Invest in the world premiere of WORSE THAN TIGERS at ACT, and in the future of Seattle's newest, female-led theatre company: RED STAGE."/>
    <n v="15000"/>
    <n v="15335"/>
    <x v="1"/>
    <x v="0"/>
    <s v="USD"/>
    <n v="1447523371"/>
    <n v="1444927771"/>
    <b v="0"/>
    <n v="120"/>
    <b v="1"/>
    <s v="theater/plays"/>
    <n v="102.23333333333333"/>
    <n v="127.79166666666667"/>
    <x v="2"/>
    <x v="7"/>
  </r>
  <r>
    <n v="1294"/>
    <s v="HELMER'S LOO"/>
    <s v="We have an award-winning Danish play, now we just need a bathroom set to perform it in. Spend a penny to help us build the set!"/>
    <n v="500"/>
    <n v="610"/>
    <x v="1"/>
    <x v="1"/>
    <s v="GBP"/>
    <n v="1445252400"/>
    <n v="1443696797"/>
    <b v="0"/>
    <n v="22"/>
    <b v="1"/>
    <s v="theater/plays"/>
    <n v="122"/>
    <n v="27.727272727272727"/>
    <x v="2"/>
    <x v="7"/>
  </r>
  <r>
    <n v="1295"/>
    <s v="Misfits of London: The Gin Chronicles"/>
    <s v="We had everything sorted for the Fringe, but now our accommodation and Edinburgh angel have fallen through. We're needing vital help."/>
    <n v="2500"/>
    <n v="2549"/>
    <x v="1"/>
    <x v="1"/>
    <s v="GBP"/>
    <n v="1438189200"/>
    <n v="1435585497"/>
    <b v="0"/>
    <n v="64"/>
    <b v="1"/>
    <s v="theater/plays"/>
    <n v="101.96000000000001"/>
    <n v="39.828125"/>
    <x v="2"/>
    <x v="7"/>
  </r>
  <r>
    <n v="1296"/>
    <s v="Quirky Bird Theatre's Young Actors on Tour"/>
    <s v="Creating outstanding performance experiences with young actors from all economic backgrounds. Making great theatre accessible to all!"/>
    <n v="850"/>
    <n v="1200"/>
    <x v="1"/>
    <x v="1"/>
    <s v="GBP"/>
    <n v="1457914373"/>
    <n v="1456189973"/>
    <b v="0"/>
    <n v="23"/>
    <b v="1"/>
    <s v="theater/plays"/>
    <n v="141.1764705882353"/>
    <n v="52.173913043478258"/>
    <x v="2"/>
    <x v="7"/>
  </r>
  <r>
    <n v="1297"/>
    <s v="The One Man Traveling Tennessee Williams Festival"/>
    <s v="We will bring you the world of Tennessee Williams right to the front door of your home, school, church, theatre and community."/>
    <n v="20000"/>
    <n v="21905"/>
    <x v="1"/>
    <x v="0"/>
    <s v="USD"/>
    <n v="1462125358"/>
    <n v="1459533358"/>
    <b v="0"/>
    <n v="238"/>
    <b v="1"/>
    <s v="theater/plays"/>
    <n v="109.52500000000001"/>
    <n v="92.037815126050418"/>
    <x v="2"/>
    <x v="7"/>
  </r>
  <r>
    <n v="1298"/>
    <s v="Dinosaur Dreams"/>
    <s v="A play that raises awareness for mental health and explores the psychological effects childhood abuse can have on an adult."/>
    <n v="2000"/>
    <n v="2093"/>
    <x v="1"/>
    <x v="1"/>
    <s v="GBP"/>
    <n v="1461860432"/>
    <n v="1459268432"/>
    <b v="0"/>
    <n v="33"/>
    <b v="1"/>
    <s v="theater/plays"/>
    <n v="104.65"/>
    <n v="63.424242424242422"/>
    <x v="2"/>
    <x v="7"/>
  </r>
  <r>
    <n v="1299"/>
    <s v="The (out)Siders Project"/>
    <s v="A new work inspired by the classic novel and created by Dallas teens under the direction of professional artists."/>
    <n v="3500"/>
    <n v="4340"/>
    <x v="1"/>
    <x v="0"/>
    <s v="USD"/>
    <n v="1436902359"/>
    <n v="1434310359"/>
    <b v="0"/>
    <n v="32"/>
    <b v="1"/>
    <s v="theater/plays"/>
    <n v="124"/>
    <n v="135.625"/>
    <x v="2"/>
    <x v="7"/>
  </r>
  <r>
    <n v="1300"/>
    <s v="Before The Lights Go Up"/>
    <s v="What would you do with the time ticking and the pressure building to make a choice?! Find out what happens in this hilarious new play!!"/>
    <n v="3000"/>
    <n v="4050"/>
    <x v="1"/>
    <x v="0"/>
    <s v="USD"/>
    <n v="1464807420"/>
    <n v="1461427938"/>
    <b v="0"/>
    <n v="24"/>
    <b v="1"/>
    <s v="theater/plays"/>
    <n v="135"/>
    <n v="168.75"/>
    <x v="2"/>
    <x v="7"/>
  </r>
  <r>
    <n v="1301"/>
    <s v="the dreamer examines his pillow"/>
    <s v="The Attic Theater Company presents John Patrick Shanley's THE DREAMER EXAMINES HIS PILLOW, the first official revival since 1986"/>
    <n v="2000"/>
    <n v="2055"/>
    <x v="1"/>
    <x v="0"/>
    <s v="USD"/>
    <n v="1437447600"/>
    <n v="1436551178"/>
    <b v="0"/>
    <n v="29"/>
    <b v="1"/>
    <s v="theater/plays"/>
    <n v="102.75000000000001"/>
    <n v="70.862068965517238"/>
    <x v="2"/>
    <x v="7"/>
  </r>
  <r>
    <n v="1302"/>
    <s v="Help bring Boys of a Certain Age back to NYC!"/>
    <s v="Boys of a Certain Age is a unique and special show that we're trying to remount in New York City in 2017."/>
    <n v="2500"/>
    <n v="2500"/>
    <x v="1"/>
    <x v="0"/>
    <s v="USD"/>
    <n v="1480559011"/>
    <n v="1477963411"/>
    <b v="0"/>
    <n v="50"/>
    <b v="1"/>
    <s v="theater/plays"/>
    <n v="100"/>
    <n v="50"/>
    <x v="2"/>
    <x v="7"/>
  </r>
  <r>
    <n v="1303"/>
    <s v="Forward Arena Theatre Company: Summer Season"/>
    <s v="Groundbreaking queer theatre."/>
    <n v="3500"/>
    <n v="4559.13"/>
    <x v="1"/>
    <x v="1"/>
    <s v="GBP"/>
    <n v="1469962800"/>
    <n v="1468578920"/>
    <b v="0"/>
    <n v="108"/>
    <b v="1"/>
    <s v="theater/plays"/>
    <n v="130.26085714285716"/>
    <n v="42.214166666666671"/>
    <x v="2"/>
    <x v="7"/>
  </r>
  <r>
    <n v="1304"/>
    <s v="HEAT-O â€“ Wearable Modular Heating System (Canceled)"/>
    <s v="Deal with the cold like a boss with battery-powered heating device that will heat you up in the most extreme environment."/>
    <n v="40000"/>
    <n v="15851"/>
    <x v="3"/>
    <x v="1"/>
    <s v="GBP"/>
    <n v="1489376405"/>
    <n v="1484196005"/>
    <b v="0"/>
    <n v="104"/>
    <b v="0"/>
    <s v="technology/wearables"/>
    <n v="39.627499999999998"/>
    <n v="152.41346153846155"/>
    <x v="3"/>
    <x v="9"/>
  </r>
  <r>
    <n v="1305"/>
    <s v="Instantly Call for Help with Wearable SOS Ring - Mangos Ring"/>
    <s v="Instantly alert and show friends and family where you are during an assault or an emergency with a ring that fits on your finger"/>
    <n v="30000"/>
    <n v="7793"/>
    <x v="3"/>
    <x v="0"/>
    <s v="USD"/>
    <n v="1469122200"/>
    <n v="1466611108"/>
    <b v="0"/>
    <n v="86"/>
    <b v="0"/>
    <s v="technology/wearables"/>
    <n v="25.976666666666663"/>
    <n v="90.616279069767444"/>
    <x v="3"/>
    <x v="9"/>
  </r>
  <r>
    <n v="1306"/>
    <s v="BUHEL Sunglasses &amp; headphones with bone conduction &amp; more"/>
    <s v="Buhel SOUNDglassâ„¢SG05 Sunglasses &amp; headphones with BCTâ„¢ (Bone Conduction), high impact lenses (Z87.1+) &amp; exclusive patented technology"/>
    <n v="110000"/>
    <n v="71771"/>
    <x v="3"/>
    <x v="0"/>
    <s v="USD"/>
    <n v="1417690734"/>
    <n v="1415098734"/>
    <b v="0"/>
    <n v="356"/>
    <b v="0"/>
    <s v="technology/wearables"/>
    <n v="65.24636363636364"/>
    <n v="201.60393258426967"/>
    <x v="3"/>
    <x v="9"/>
  </r>
  <r>
    <n v="1307"/>
    <s v="VR Card - Customized Virtual Reality Viewer (Canceled)"/>
    <s v="Get VR to Everyone with Mailable, Ready to Use Viewers"/>
    <n v="50000"/>
    <n v="5757"/>
    <x v="3"/>
    <x v="0"/>
    <s v="USD"/>
    <n v="1455710679"/>
    <n v="1453118679"/>
    <b v="0"/>
    <n v="45"/>
    <b v="0"/>
    <s v="technology/wearables"/>
    <n v="11.514000000000001"/>
    <n v="127.93333333333334"/>
    <x v="3"/>
    <x v="9"/>
  </r>
  <r>
    <n v="1308"/>
    <s v="Boost Band: Wristband Phone Charger (Canceled)"/>
    <s v="Boost Band, a wristband that charges any device"/>
    <n v="10000"/>
    <n v="1136"/>
    <x v="3"/>
    <x v="0"/>
    <s v="USD"/>
    <n v="1475937812"/>
    <n v="1472481812"/>
    <b v="0"/>
    <n v="38"/>
    <b v="0"/>
    <s v="technology/wearables"/>
    <n v="11.360000000000001"/>
    <n v="29.894736842105264"/>
    <x v="3"/>
    <x v="9"/>
  </r>
  <r>
    <n v="1309"/>
    <s v="CORE : Roam (Canceled)"/>
    <s v="Wicked fun and built for excitement, CORE is the safest and most versatile speaker you've ever worn."/>
    <n v="11500"/>
    <n v="12879"/>
    <x v="3"/>
    <x v="0"/>
    <s v="USD"/>
    <n v="1444943468"/>
    <n v="1441919468"/>
    <b v="0"/>
    <n v="35"/>
    <b v="0"/>
    <s v="technology/wearables"/>
    <n v="111.99130434782609"/>
    <n v="367.97142857142859"/>
    <x v="3"/>
    <x v="9"/>
  </r>
  <r>
    <n v="1310"/>
    <s v="k5-jkt.by kiger (Canceled)"/>
    <s v="An essential hoodie that holds all sized smart phones and keep your headphone wires tangle free."/>
    <n v="20000"/>
    <n v="3100"/>
    <x v="3"/>
    <x v="0"/>
    <s v="USD"/>
    <n v="1471622450"/>
    <n v="1467734450"/>
    <b v="0"/>
    <n v="24"/>
    <b v="0"/>
    <s v="technology/wearables"/>
    <n v="15.5"/>
    <n v="129.16666666666666"/>
    <x v="3"/>
    <x v="9"/>
  </r>
  <r>
    <n v="1311"/>
    <s v="Aladdin Lucid Dreaming Stimulator (Canceled)"/>
    <s v="Control Dreams: Design Adventures, Improve Waking Performance, Explore Spirituality, Recall Dreams and Awaken Refreshed with Aladdin."/>
    <n v="250000"/>
    <n v="80070"/>
    <x v="3"/>
    <x v="0"/>
    <s v="USD"/>
    <n v="1480536919"/>
    <n v="1477509319"/>
    <b v="0"/>
    <n v="100"/>
    <b v="0"/>
    <s v="technology/wearables"/>
    <n v="32.027999999999999"/>
    <n v="800.7"/>
    <x v="3"/>
    <x v="9"/>
  </r>
  <r>
    <n v="1312"/>
    <s v="GoSolo Hat for GoPro (Canceled)"/>
    <s v="People loved the original Black and Gray GoSolo hats and asked for more. So we received sample for 3 more colors!"/>
    <n v="4600"/>
    <n v="28"/>
    <x v="3"/>
    <x v="0"/>
    <s v="USD"/>
    <n v="1429375922"/>
    <n v="1426783922"/>
    <b v="0"/>
    <n v="1"/>
    <b v="0"/>
    <s v="technology/wearables"/>
    <n v="0.60869565217391308"/>
    <n v="28"/>
    <x v="3"/>
    <x v="9"/>
  </r>
  <r>
    <n v="1313"/>
    <s v="Serenity: The World's First Intelligent Bag Guardian."/>
    <s v="Clip on owner recognition for any bag with 100db+ deterrence of others from opening or moving it. Plus forget-me-not notifications."/>
    <n v="40000"/>
    <n v="12446"/>
    <x v="3"/>
    <x v="0"/>
    <s v="USD"/>
    <n v="1457024514"/>
    <n v="1454432514"/>
    <b v="0"/>
    <n v="122"/>
    <b v="0"/>
    <s v="technology/wearables"/>
    <n v="31.114999999999998"/>
    <n v="102.01639344262296"/>
    <x v="3"/>
    <x v="9"/>
  </r>
  <r>
    <n v="1314"/>
    <s v="CulBox - Open Source Smart Watch for Arduino (Canceled)"/>
    <s v="CulBox is an Open Source wrist watch for Arduino with built in Bluetooth and bunch of Hi-Tech sensors and tons of features for Makers"/>
    <n v="180000"/>
    <n v="2028"/>
    <x v="3"/>
    <x v="0"/>
    <s v="USD"/>
    <n v="1477065860"/>
    <n v="1471881860"/>
    <b v="0"/>
    <n v="11"/>
    <b v="0"/>
    <s v="technology/wearables"/>
    <n v="1.1266666666666667"/>
    <n v="184.36363636363637"/>
    <x v="3"/>
    <x v="9"/>
  </r>
  <r>
    <n v="1315"/>
    <s v="World's First Amphibious Heart Rate &amp; Fitness Wearable"/>
    <s v="Zoom will happen - THANK YOU! Received outside funding due amazing early success!"/>
    <n v="100000"/>
    <n v="40404"/>
    <x v="3"/>
    <x v="0"/>
    <s v="USD"/>
    <n v="1446771600"/>
    <n v="1443700648"/>
    <b v="0"/>
    <n v="248"/>
    <b v="0"/>
    <s v="technology/wearables"/>
    <n v="40.404000000000003"/>
    <n v="162.91935483870967"/>
    <x v="3"/>
    <x v="9"/>
  </r>
  <r>
    <n v="1316"/>
    <s v="Future Belt (Canceled)"/>
    <s v="Future Belt comes in just 3 sizes, but yet, is designed to fit waists ranging from 25-55 inches. No batteries, no gimmicks."/>
    <n v="75000"/>
    <n v="1"/>
    <x v="3"/>
    <x v="0"/>
    <s v="USD"/>
    <n v="1456700709"/>
    <n v="1453676709"/>
    <b v="0"/>
    <n v="1"/>
    <b v="0"/>
    <s v="technology/wearables"/>
    <n v="1.3333333333333333E-3"/>
    <n v="1"/>
    <x v="3"/>
    <x v="9"/>
  </r>
  <r>
    <n v="1317"/>
    <s v="Lorem ipsum dolor sit amet, consectetuer adipiscing elit. Ae"/>
    <s v="Lorem ipsum dolor sit amet, consectetuer adipiscing elit. Aenean commodo ligula eget dolor. Aenean massa. Cum sociis natoque penatibus."/>
    <n v="200000"/>
    <n v="11467"/>
    <x v="3"/>
    <x v="8"/>
    <s v="DKK"/>
    <n v="1469109600"/>
    <n v="1464586746"/>
    <b v="0"/>
    <n v="19"/>
    <b v="0"/>
    <s v="technology/wearables"/>
    <n v="5.7334999999999994"/>
    <n v="603.52631578947364"/>
    <x v="3"/>
    <x v="9"/>
  </r>
  <r>
    <n v="1318"/>
    <s v="Lucky Tag: A Smart Dog Wearable That Cares (Canceled)"/>
    <s v="Your Dog's Best Friend._x000a_Revolutionize the way you care about your pups and brings you peace of mind."/>
    <n v="40000"/>
    <n v="6130"/>
    <x v="3"/>
    <x v="0"/>
    <s v="USD"/>
    <n v="1420938172"/>
    <n v="1418346172"/>
    <b v="0"/>
    <n v="135"/>
    <b v="0"/>
    <s v="technology/wearables"/>
    <n v="15.324999999999999"/>
    <n v="45.407407407407405"/>
    <x v="3"/>
    <x v="9"/>
  </r>
  <r>
    <n v="1319"/>
    <s v="Pixel Shades by R A V E Z (Canceled)"/>
    <s v="Stand out at festivals, get people talking and support our latest campaign to augment your style with the latest LED technology."/>
    <n v="5800"/>
    <n v="876"/>
    <x v="3"/>
    <x v="1"/>
    <s v="GBP"/>
    <n v="1405094400"/>
    <n v="1403810965"/>
    <b v="0"/>
    <n v="9"/>
    <b v="0"/>
    <s v="technology/wearables"/>
    <n v="15.103448275862069"/>
    <n v="97.333333333333329"/>
    <x v="3"/>
    <x v="9"/>
  </r>
  <r>
    <n v="1320"/>
    <s v="A wearable for elderly that detects falls and sends alerts (Canceled)"/>
    <s v="Falls are the main cause of injury to elderly. Our wearable detects falls, sends notifications and streams health data in real time."/>
    <n v="100000"/>
    <n v="503"/>
    <x v="3"/>
    <x v="9"/>
    <s v="EUR"/>
    <n v="1483138800"/>
    <n v="1480610046"/>
    <b v="0"/>
    <n v="3"/>
    <b v="0"/>
    <s v="technology/wearables"/>
    <n v="0.503"/>
    <n v="167.66666666666666"/>
    <x v="3"/>
    <x v="9"/>
  </r>
  <r>
    <n v="1321"/>
    <s v="Fashion Forward Headphones &amp; Membership Platform (Canceled)"/>
    <s v="Experience true sound quality and a membership platform that puts you in control of future headphones, features, design and prices."/>
    <n v="462000"/>
    <n v="6019"/>
    <x v="3"/>
    <x v="11"/>
    <s v="SEK"/>
    <n v="1482515937"/>
    <n v="1479923937"/>
    <b v="0"/>
    <n v="7"/>
    <b v="0"/>
    <s v="technology/wearables"/>
    <n v="1.3028138528138529"/>
    <n v="859.85714285714289"/>
    <x v="3"/>
    <x v="9"/>
  </r>
  <r>
    <n v="1322"/>
    <s v="Invisible Reins - Let your children roam free (Canceled)"/>
    <s v="Invisible Reins - A Bluetooth innovation that links your child to your smart phone via an app. A safe zone can be set from 1-30 metres."/>
    <n v="35000"/>
    <n v="106"/>
    <x v="3"/>
    <x v="1"/>
    <s v="GBP"/>
    <n v="1432223125"/>
    <n v="1429631125"/>
    <b v="0"/>
    <n v="4"/>
    <b v="0"/>
    <s v="technology/wearables"/>
    <n v="0.30285714285714288"/>
    <n v="26.5"/>
    <x v="3"/>
    <x v="9"/>
  </r>
  <r>
    <n v="1323"/>
    <s v="PIGGYBACK Earbuds Designed for Sharing! (Canceled)"/>
    <s v="High quality earbuds with a built-in splitter. Share with more than one friend. Music, movies, conversations. Any audio, any device!"/>
    <n v="15000"/>
    <n v="1332"/>
    <x v="3"/>
    <x v="0"/>
    <s v="USD"/>
    <n v="1461653700"/>
    <n v="1458665146"/>
    <b v="0"/>
    <n v="44"/>
    <b v="0"/>
    <s v="technology/wearables"/>
    <n v="8.8800000000000008"/>
    <n v="30.272727272727273"/>
    <x v="3"/>
    <x v="9"/>
  </r>
  <r>
    <n v="1324"/>
    <s v="Sunclipse Shadow â€¢ It's your skin, protect it (Canceled)"/>
    <s v="Monitor your actual UV exposure in real time and get notified when it's time to get out of the sun or when to reapply your sunscreen"/>
    <n v="50000"/>
    <n v="4920"/>
    <x v="3"/>
    <x v="0"/>
    <s v="USD"/>
    <n v="1476371552"/>
    <n v="1473779552"/>
    <b v="0"/>
    <n v="90"/>
    <b v="0"/>
    <s v="technology/wearables"/>
    <n v="9.84"/>
    <n v="54.666666666666664"/>
    <x v="3"/>
    <x v="9"/>
  </r>
  <r>
    <n v="1325"/>
    <s v="Solar PowerCap USB Cell Phone Charging Hats (Canceled)"/>
    <s v="The PowerCap is a device able to charge most mobile devices, and contains a battery for situations when the sun just isn't enough."/>
    <n v="20000"/>
    <n v="486"/>
    <x v="3"/>
    <x v="0"/>
    <s v="USD"/>
    <n v="1483063435"/>
    <n v="1480471435"/>
    <b v="0"/>
    <n v="8"/>
    <b v="0"/>
    <s v="technology/wearables"/>
    <n v="2.4299999999999997"/>
    <n v="60.75"/>
    <x v="3"/>
    <x v="9"/>
  </r>
  <r>
    <n v="1326"/>
    <s v="Fitness, Boxing and Sports Wearable Sensor Technology"/>
    <s v="StrikeTec will revolutionize both the boxing scene and fitness industry by allowing you to track the progress of hand speed and force."/>
    <n v="100000"/>
    <n v="1130"/>
    <x v="3"/>
    <x v="0"/>
    <s v="USD"/>
    <n v="1421348428"/>
    <n v="1417460428"/>
    <b v="0"/>
    <n v="11"/>
    <b v="0"/>
    <s v="technology/wearables"/>
    <n v="1.1299999999999999"/>
    <n v="102.72727272727273"/>
    <x v="3"/>
    <x v="9"/>
  </r>
  <r>
    <n v="1327"/>
    <s v="CyClip - The Handlebar Adapter for Apple Watch (Canceled)"/>
    <s v="CyClip is a way to mount the Apple Watch to your handlebars; ideal for navigation, notifications, and music control on the fly."/>
    <n v="48000"/>
    <n v="1705"/>
    <x v="3"/>
    <x v="0"/>
    <s v="USD"/>
    <n v="1432916235"/>
    <n v="1430324235"/>
    <b v="0"/>
    <n v="41"/>
    <b v="0"/>
    <s v="technology/wearables"/>
    <n v="3.5520833333333335"/>
    <n v="41.585365853658537"/>
    <x v="3"/>
    <x v="9"/>
  </r>
  <r>
    <n v="1328"/>
    <s v="Hydrate Edge | Hydration Monitoring Wearable (Canceled)"/>
    <s v="Hydrate Edge is the first wearable that provides real-time, continuous hydration feedback. This is the new hydration gold standard."/>
    <n v="75000"/>
    <n v="1748"/>
    <x v="3"/>
    <x v="0"/>
    <s v="USD"/>
    <n v="1476458734"/>
    <n v="1472570734"/>
    <b v="0"/>
    <n v="15"/>
    <b v="0"/>
    <s v="technology/wearables"/>
    <n v="2.3306666666666667"/>
    <n v="116.53333333333333"/>
    <x v="3"/>
    <x v="9"/>
  </r>
  <r>
    <n v="1329"/>
    <s v="Xtnd: Use your cell phone, tablet, or camera hands free"/>
    <s v="Xtnd is a hands free multifunctional device for your tablet, cell phone, &amp; camera. It's also a convenient backpack for storage."/>
    <n v="50000"/>
    <n v="408"/>
    <x v="3"/>
    <x v="0"/>
    <s v="USD"/>
    <n v="1417501145"/>
    <n v="1414041545"/>
    <b v="0"/>
    <n v="9"/>
    <b v="0"/>
    <s v="technology/wearables"/>
    <n v="0.81600000000000006"/>
    <n v="45.333333333333336"/>
    <x v="3"/>
    <x v="9"/>
  </r>
  <r>
    <n v="1330"/>
    <s v="The 3G Smartwatch for Kids that Encourages Outdoor Play"/>
    <s v="Outdoor play is essential. Wanderwatch helps to make it fun and safe! Fun for kids, great for parents. Time to Play!"/>
    <n v="35000"/>
    <n v="7873"/>
    <x v="3"/>
    <x v="0"/>
    <s v="USD"/>
    <n v="1467432000"/>
    <n v="1464763109"/>
    <b v="0"/>
    <n v="50"/>
    <b v="0"/>
    <s v="technology/wearables"/>
    <n v="22.494285714285713"/>
    <n v="157.46"/>
    <x v="3"/>
    <x v="9"/>
  </r>
  <r>
    <n v="1331"/>
    <s v="WORLD'S BEST BATTERY BACKUP: EXO WEARABLE POWER! (Canceled)"/>
    <s v="The World's First Wearable Battery Backup - wireless, modular, flexible, and ultra-lightweight! Click, charge, go!!!"/>
    <n v="250000"/>
    <n v="3417"/>
    <x v="3"/>
    <x v="0"/>
    <s v="USD"/>
    <n v="1471435554"/>
    <n v="1468843554"/>
    <b v="0"/>
    <n v="34"/>
    <b v="0"/>
    <s v="technology/wearables"/>
    <n v="1.3668"/>
    <n v="100.5"/>
    <x v="3"/>
    <x v="9"/>
  </r>
  <r>
    <n v="1332"/>
    <s v="Belt with Legs Invention (Canceled)"/>
    <s v="Long bus queue and no seats around? This light weight seating device can be worn anywhere and at anytime! Belt that converts into seat."/>
    <n v="10115"/>
    <n v="0"/>
    <x v="3"/>
    <x v="16"/>
    <s v="CHF"/>
    <n v="1485480408"/>
    <n v="1482888408"/>
    <b v="0"/>
    <n v="0"/>
    <b v="0"/>
    <s v="technology/wearables"/>
    <n v="0"/>
    <e v="#DIV/0!"/>
    <x v="3"/>
    <x v="9"/>
  </r>
  <r>
    <n v="1333"/>
    <s v="Bio Hazard Suit for Everyman (Canceled)"/>
    <s v="Im in the process of creating a biohazard suit that can be worn like an extra layer, unlike these bulky units that are currently in use"/>
    <n v="2500"/>
    <n v="0"/>
    <x v="3"/>
    <x v="2"/>
    <s v="AUD"/>
    <n v="1405478025"/>
    <n v="1402886025"/>
    <b v="0"/>
    <n v="0"/>
    <b v="0"/>
    <s v="technology/wearables"/>
    <n v="0"/>
    <e v="#DIV/0!"/>
    <x v="3"/>
    <x v="9"/>
  </r>
  <r>
    <n v="1334"/>
    <s v="My TUSK â„¢ (Telephone Utility Support Kit!) (Canceled)"/>
    <s v="A wearable device that allows you to dock and operate your phone hands-free anywhere and everywhere!"/>
    <n v="133000"/>
    <n v="14303"/>
    <x v="3"/>
    <x v="0"/>
    <s v="USD"/>
    <n v="1457721287"/>
    <n v="1455129287"/>
    <b v="0"/>
    <n v="276"/>
    <b v="0"/>
    <s v="technology/wearables"/>
    <n v="10.754135338345865"/>
    <n v="51.822463768115945"/>
    <x v="3"/>
    <x v="9"/>
  </r>
  <r>
    <n v="1335"/>
    <s v="UB Fit (Canceled)"/>
    <s v="Dial up your performance with UB Fit: 1st wearable resistance technology that allows you to tone muscles while doing a cardio workout"/>
    <n v="25000"/>
    <n v="4940"/>
    <x v="3"/>
    <x v="0"/>
    <s v="USD"/>
    <n v="1449354502"/>
    <n v="1446762502"/>
    <b v="0"/>
    <n v="16"/>
    <b v="0"/>
    <s v="technology/wearables"/>
    <n v="19.759999999999998"/>
    <n v="308.75"/>
    <x v="3"/>
    <x v="9"/>
  </r>
  <r>
    <n v="1336"/>
    <s v="Jumpy, The World First Edutainment Smartwatch For Kids"/>
    <s v="JUMPY, a cool smart watch with open platform SDK brings limitless edutainment to kids' wrist and encourages parent-child interaction."/>
    <n v="100000"/>
    <n v="84947"/>
    <x v="3"/>
    <x v="0"/>
    <s v="USD"/>
    <n v="1418849028"/>
    <n v="1415825028"/>
    <b v="0"/>
    <n v="224"/>
    <b v="0"/>
    <s v="technology/wearables"/>
    <n v="84.946999999999989"/>
    <n v="379.22767857142856"/>
    <x v="3"/>
    <x v="9"/>
  </r>
  <r>
    <n v="1337"/>
    <s v="Ripple: World's Most Dependable Safety Device (Canceled)"/>
    <s v="Discreet safety device connects you to a dedicated 24/7 monitoring team, keeping you safe anywhere in the United States"/>
    <n v="50000"/>
    <n v="24691"/>
    <x v="3"/>
    <x v="0"/>
    <s v="USD"/>
    <n v="1488549079"/>
    <n v="1485957079"/>
    <b v="0"/>
    <n v="140"/>
    <b v="0"/>
    <s v="technology/wearables"/>
    <n v="49.381999999999998"/>
    <n v="176.36428571428573"/>
    <x v="3"/>
    <x v="9"/>
  </r>
  <r>
    <n v="1338"/>
    <s v="A New Case In Town | HAND Liberation | HANDL (Canceled)"/>
    <s v="HandL makes your phone feel like an organic extension of your hand. Elastic and brace system supports your device with just two fingers"/>
    <n v="30000"/>
    <n v="991"/>
    <x v="3"/>
    <x v="0"/>
    <s v="USD"/>
    <n v="1438543033"/>
    <n v="1435951033"/>
    <b v="0"/>
    <n v="15"/>
    <b v="0"/>
    <s v="technology/wearables"/>
    <n v="3.3033333333333332"/>
    <n v="66.066666666666663"/>
    <x v="3"/>
    <x v="9"/>
  </r>
  <r>
    <n v="1339"/>
    <s v="Linkoo (Canceled)"/>
    <s v="World's Smallest customizable Phone &amp; GPS Watch for kids !"/>
    <n v="50000"/>
    <n v="3317"/>
    <x v="3"/>
    <x v="0"/>
    <s v="USD"/>
    <n v="1418056315"/>
    <n v="1414164715"/>
    <b v="0"/>
    <n v="37"/>
    <b v="0"/>
    <s v="technology/wearables"/>
    <n v="6.6339999999999995"/>
    <n v="89.648648648648646"/>
    <x v="3"/>
    <x v="9"/>
  </r>
  <r>
    <n v="1340"/>
    <s v="Glass Designs (Canceled)"/>
    <s v="I would like to make nicer, more stylish looking frames for the Google Glass using 3D printing technology."/>
    <n v="1680"/>
    <n v="0"/>
    <x v="3"/>
    <x v="0"/>
    <s v="USD"/>
    <n v="1408112253"/>
    <n v="1405520253"/>
    <b v="0"/>
    <n v="0"/>
    <b v="0"/>
    <s v="technology/wearables"/>
    <n v="0"/>
    <e v="#DIV/0!"/>
    <x v="3"/>
    <x v="9"/>
  </r>
  <r>
    <n v="1341"/>
    <s v="BRILLAR: World's First Kids' Smart Wearable Companion."/>
    <s v="BRILLAR: Your Kids Ultimate Wearable Companion. Educates, Rewards, Entertains, Calls, Motivates, Messages + Tracks Location &amp; Steps."/>
    <n v="25000"/>
    <n v="17590"/>
    <x v="3"/>
    <x v="1"/>
    <s v="GBP"/>
    <n v="1475333917"/>
    <n v="1472569117"/>
    <b v="0"/>
    <n v="46"/>
    <b v="0"/>
    <s v="technology/wearables"/>
    <n v="70.36"/>
    <n v="382.39130434782606"/>
    <x v="3"/>
    <x v="9"/>
  </r>
  <r>
    <n v="1342"/>
    <s v="Vuzion: An Actual Overlaid Heads Up Display Wearable"/>
    <s v="Method50 aims to prototype a revolutionary true heads up display to create a new way of living in, playing in, and viewing the world."/>
    <n v="50000"/>
    <n v="100"/>
    <x v="3"/>
    <x v="0"/>
    <s v="USD"/>
    <n v="1437161739"/>
    <n v="1434569739"/>
    <b v="0"/>
    <n v="1"/>
    <b v="0"/>
    <s v="technology/wearables"/>
    <n v="0.2"/>
    <n v="100"/>
    <x v="3"/>
    <x v="9"/>
  </r>
  <r>
    <n v="1343"/>
    <s v="Sleepman: The First Sleep Enhancement &amp; Fatigue Alert Device"/>
    <s v="Sleepman is a bio-signal monitoring wristwatch featuring smart alarm with the unique sleep enhancement and fatigue detection options!"/>
    <n v="50000"/>
    <n v="51149"/>
    <x v="3"/>
    <x v="0"/>
    <s v="USD"/>
    <n v="1471579140"/>
    <n v="1466512683"/>
    <b v="0"/>
    <n v="323"/>
    <b v="0"/>
    <s v="technology/wearables"/>
    <n v="102.298"/>
    <n v="158.35603715170279"/>
    <x v="3"/>
    <x v="9"/>
  </r>
  <r>
    <n v="1344"/>
    <s v="A Masters Guide to The Way of the Warrior"/>
    <s v="The is the ultimate guide to applied Eastern philosophy, martial arts, and the path of the warrior from a scientific perspective."/>
    <n v="1500"/>
    <n v="5666"/>
    <x v="1"/>
    <x v="5"/>
    <s v="CAD"/>
    <n v="1467313039"/>
    <n v="1464807439"/>
    <b v="0"/>
    <n v="139"/>
    <b v="1"/>
    <s v="publishing/nonfiction"/>
    <n v="377.73333333333335"/>
    <n v="40.762589928057551"/>
    <x v="4"/>
    <x v="10"/>
  </r>
  <r>
    <n v="1345"/>
    <s v="Tell the World - My journey from Islam to Christianity"/>
    <s v="Peacefully taking you through my journey of being raised as a Muslim then becoming Christian, and sharing the truths I unveiled."/>
    <n v="300"/>
    <n v="375"/>
    <x v="1"/>
    <x v="0"/>
    <s v="USD"/>
    <n v="1405366359"/>
    <n v="1402342359"/>
    <b v="0"/>
    <n v="7"/>
    <b v="1"/>
    <s v="publishing/nonfiction"/>
    <n v="125"/>
    <n v="53.571428571428569"/>
    <x v="4"/>
    <x v="10"/>
  </r>
  <r>
    <n v="1346"/>
    <s v="Anthology of Stories from LGBT Nepal"/>
    <s v="An anthology of nonfiction stories written by Nepal's Lesbian, Gay, Bisexual, and Transgender (LGBT) community."/>
    <n v="4900"/>
    <n v="7219"/>
    <x v="1"/>
    <x v="0"/>
    <s v="USD"/>
    <n v="1372297751"/>
    <n v="1369705751"/>
    <b v="0"/>
    <n v="149"/>
    <b v="1"/>
    <s v="publishing/nonfiction"/>
    <n v="147.32653061224491"/>
    <n v="48.449664429530202"/>
    <x v="4"/>
    <x v="10"/>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s v="publishing/nonfiction"/>
    <n v="102.2"/>
    <n v="82.41935483870968"/>
    <x v="4"/>
    <x v="10"/>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s v="publishing/nonfiction"/>
    <n v="101.8723404255319"/>
    <n v="230.19230769230768"/>
    <x v="4"/>
    <x v="10"/>
  </r>
  <r>
    <n v="1349"/>
    <s v="Northern Exposure A Jasper Rock Climbing Guidebook"/>
    <s v="The first modern Jasper guidebook including over five hundred rock routes from alpine to bouldering, sport to trad multipitch and more."/>
    <n v="5000"/>
    <n v="10210"/>
    <x v="1"/>
    <x v="5"/>
    <s v="CAD"/>
    <n v="1450249140"/>
    <n v="1447055935"/>
    <b v="0"/>
    <n v="172"/>
    <b v="1"/>
    <s v="publishing/nonfiction"/>
    <n v="204.2"/>
    <n v="59.360465116279073"/>
    <x v="4"/>
    <x v="10"/>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s v="publishing/nonfiction"/>
    <n v="104.05"/>
    <n v="66.698717948717942"/>
    <x v="4"/>
    <x v="10"/>
  </r>
  <r>
    <n v="1351"/>
    <s v="Purpose: Your Journey To Find Meaning"/>
    <s v="Discover your purpose, live a more fulfilling life, leave a positive footprint on society."/>
    <n v="20000"/>
    <n v="20253"/>
    <x v="1"/>
    <x v="0"/>
    <s v="USD"/>
    <n v="1455299144"/>
    <n v="1452707144"/>
    <b v="0"/>
    <n v="120"/>
    <b v="1"/>
    <s v="publishing/nonfiction"/>
    <n v="101.265"/>
    <n v="168.77500000000001"/>
    <x v="4"/>
    <x v="10"/>
  </r>
  <r>
    <n v="1352"/>
    <s v="Will's SmileBook Project"/>
    <s v="An important book, based on research, to make you and your learners smile again. Better smile sheets, better feedback, better learning!"/>
    <n v="10000"/>
    <n v="13614"/>
    <x v="1"/>
    <x v="0"/>
    <s v="USD"/>
    <n v="1441425540"/>
    <n v="1436968366"/>
    <b v="0"/>
    <n v="227"/>
    <b v="1"/>
    <s v="publishing/nonfiction"/>
    <n v="136.13999999999999"/>
    <n v="59.973568281938327"/>
    <x v="4"/>
    <x v="10"/>
  </r>
  <r>
    <n v="1353"/>
    <s v="Finish The Script! - A College Writing Course in Book Form"/>
    <s v="A book that teaches aspiring writers how to get from a basic idea to a fully rewritten screenplay."/>
    <n v="1000"/>
    <n v="1336"/>
    <x v="1"/>
    <x v="0"/>
    <s v="USD"/>
    <n v="1362960000"/>
    <n v="1359946188"/>
    <b v="0"/>
    <n v="42"/>
    <b v="1"/>
    <s v="publishing/nonfiction"/>
    <n v="133.6"/>
    <n v="31.80952380952381"/>
    <x v="4"/>
    <x v="10"/>
  </r>
  <r>
    <n v="1354"/>
    <s v="We Beat Leukaemia: my family's journey with childhood cancer"/>
    <s v="Raising awareness of childhood cancer by publishing my diary of Andrew's diagnosis and his journey to remission 1235 days later."/>
    <n v="1200"/>
    <n v="1563"/>
    <x v="1"/>
    <x v="1"/>
    <s v="GBP"/>
    <n v="1465672979"/>
    <n v="1463080979"/>
    <b v="0"/>
    <n v="64"/>
    <b v="1"/>
    <s v="publishing/nonfiction"/>
    <n v="130.25"/>
    <n v="24.421875"/>
    <x v="4"/>
    <x v="10"/>
  </r>
  <r>
    <n v="1355"/>
    <s v="Internationalisation of Sherlock's Home: The Empty House"/>
    <s v="Sherlock's Home was the most important Sherlock Holmes book of 2012 - about Undershaw - this project is to release language versions."/>
    <n v="2500"/>
    <n v="3067"/>
    <x v="1"/>
    <x v="1"/>
    <s v="GBP"/>
    <n v="1354269600"/>
    <n v="1351663605"/>
    <b v="0"/>
    <n v="121"/>
    <b v="1"/>
    <s v="publishing/nonfiction"/>
    <n v="122.67999999999999"/>
    <n v="25.347107438016529"/>
    <x v="4"/>
    <x v="10"/>
  </r>
  <r>
    <n v="1356"/>
    <s v="Kick-in-the-A** Starter: Between the Lines, the Book"/>
    <s v="At age 30, my husband Dan died from cancer. Left to recreate my life, I drew a line in my heart; became a nomad. This is a love story."/>
    <n v="3400"/>
    <n v="6215.56"/>
    <x v="1"/>
    <x v="0"/>
    <s v="USD"/>
    <n v="1372985760"/>
    <n v="1370393760"/>
    <b v="0"/>
    <n v="87"/>
    <b v="1"/>
    <s v="publishing/nonfiction"/>
    <n v="182.81058823529412"/>
    <n v="71.443218390804603"/>
    <x v="4"/>
    <x v="10"/>
  </r>
  <r>
    <n v="1357"/>
    <s v="Becoming Alicia"/>
    <s v="The search for identity leads one young woman to Mexico, where she follows her grandfather's journey back to America."/>
    <n v="2000"/>
    <n v="2506"/>
    <x v="1"/>
    <x v="0"/>
    <s v="USD"/>
    <n v="1362117540"/>
    <n v="1359587137"/>
    <b v="0"/>
    <n v="65"/>
    <b v="1"/>
    <s v="publishing/nonfiction"/>
    <n v="125.29999999999998"/>
    <n v="38.553846153846152"/>
    <x v="4"/>
    <x v="10"/>
  </r>
  <r>
    <n v="1358"/>
    <s v="The Masada Story Project"/>
    <s v="I am working on a book about what people do when they visit Masada, an ancient fortress in the Judean desert."/>
    <n v="3000"/>
    <n v="3350"/>
    <x v="1"/>
    <x v="0"/>
    <s v="USD"/>
    <n v="1309009323"/>
    <n v="1306417323"/>
    <b v="0"/>
    <n v="49"/>
    <b v="1"/>
    <s v="publishing/nonfiction"/>
    <n v="111.66666666666667"/>
    <n v="68.367346938775512"/>
    <x v="4"/>
    <x v="10"/>
  </r>
  <r>
    <n v="1359"/>
    <s v="UnConventional - Worldcon 2011 Research"/>
    <s v="Funding for a 2011 trip to Worldcon for research for &quot;UnConventional,&quot; a book on the history of the American fan convention."/>
    <n v="660"/>
    <n v="764"/>
    <x v="1"/>
    <x v="0"/>
    <s v="USD"/>
    <n v="1309980790"/>
    <n v="1304623990"/>
    <b v="0"/>
    <n v="19"/>
    <b v="1"/>
    <s v="publishing/nonfiction"/>
    <n v="115.75757575757575"/>
    <n v="40.210526315789473"/>
    <x v="4"/>
    <x v="10"/>
  </r>
  <r>
    <n v="1360"/>
    <s v="So Bad, It's Good! - A Book of Bad Movies"/>
    <s v="So Bad, It's Good! is a guide to finding the best films for your bad movie night."/>
    <n v="1500"/>
    <n v="2598"/>
    <x v="1"/>
    <x v="0"/>
    <s v="USD"/>
    <n v="1343943420"/>
    <n v="1341524220"/>
    <b v="0"/>
    <n v="81"/>
    <b v="1"/>
    <s v="publishing/nonfiction"/>
    <n v="173.2"/>
    <n v="32.074074074074076"/>
    <x v="4"/>
    <x v="10"/>
  </r>
  <r>
    <n v="1361"/>
    <s v="Me, Myself &amp; I - the dark art of big wall soloing"/>
    <s v="The forbidden dark art of roped soloing, for climbers who need to know in order to make the ultimate climb come true!"/>
    <n v="6000"/>
    <n v="7559"/>
    <x v="1"/>
    <x v="1"/>
    <s v="GBP"/>
    <n v="1403370772"/>
    <n v="1400778772"/>
    <b v="0"/>
    <n v="264"/>
    <b v="1"/>
    <s v="publishing/nonfiction"/>
    <n v="125.98333333333333"/>
    <n v="28.632575757575758"/>
    <x v="4"/>
    <x v="10"/>
  </r>
  <r>
    <n v="1362"/>
    <s v="A Fantastic Affair: Karl Barth in America 1962â€“Research"/>
    <s v="The never-before-told story of Karl Barth's (first and only) journey to the United States in 1962."/>
    <n v="1000"/>
    <n v="1091"/>
    <x v="1"/>
    <x v="0"/>
    <s v="USD"/>
    <n v="1378592731"/>
    <n v="1373408731"/>
    <b v="0"/>
    <n v="25"/>
    <b v="1"/>
    <s v="publishing/nonfiction"/>
    <n v="109.1"/>
    <n v="43.64"/>
    <x v="4"/>
    <x v="10"/>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s v="publishing/nonfiction"/>
    <n v="100"/>
    <n v="40"/>
    <x v="4"/>
    <x v="10"/>
  </r>
  <r>
    <n v="1364"/>
    <s v="&quot;The Rock History Through J.S.Fuck&quot; ExtremeRock Double Album"/>
    <s v="Help us Make Rock History with this Epic J.S.Fuck Extremerock Album written by Sune &quot;KÃ¸ter&quot; KÃ¸lster and produced by Flemming Rasmussen."/>
    <n v="42000"/>
    <n v="49830"/>
    <x v="1"/>
    <x v="8"/>
    <s v="DKK"/>
    <n v="1420648906"/>
    <n v="1415464906"/>
    <b v="0"/>
    <n v="144"/>
    <b v="1"/>
    <s v="music/rock"/>
    <n v="118.64285714285714"/>
    <n v="346.04166666666669"/>
    <x v="0"/>
    <x v="12"/>
  </r>
  <r>
    <n v="1365"/>
    <s v="MYFEVER's First Studio EP &quot;See The Light&quot;"/>
    <s v="Our first professional studio album &quot;See The Light&quot; will be released this spring! Help us record, mix, master, and release the album!"/>
    <n v="7500"/>
    <n v="7520"/>
    <x v="1"/>
    <x v="0"/>
    <s v="USD"/>
    <n v="1426523752"/>
    <n v="1423935352"/>
    <b v="0"/>
    <n v="92"/>
    <b v="1"/>
    <s v="music/rock"/>
    <n v="100.26666666666667"/>
    <n v="81.739130434782609"/>
    <x v="0"/>
    <x v="12"/>
  </r>
  <r>
    <n v="1366"/>
    <s v="Kick It! A Tribute to the A.K.s"/>
    <s v="A musical memorial for Alexi Petersen."/>
    <n v="7500"/>
    <n v="9486.69"/>
    <x v="1"/>
    <x v="0"/>
    <s v="USD"/>
    <n v="1417049663"/>
    <n v="1413158063"/>
    <b v="0"/>
    <n v="147"/>
    <b v="1"/>
    <s v="music/rock"/>
    <n v="126.48920000000001"/>
    <n v="64.535306122448986"/>
    <x v="0"/>
    <x v="12"/>
  </r>
  <r>
    <n v="1367"/>
    <s v="House of Rabbits  - &quot;Songs of Charivari&quot;"/>
    <s v="House of Rabbits are recording our full-length, debut album! Support independent music, receive great rewards!"/>
    <n v="5000"/>
    <n v="5713"/>
    <x v="1"/>
    <x v="0"/>
    <s v="USD"/>
    <n v="1447463050"/>
    <n v="1444867450"/>
    <b v="0"/>
    <n v="90"/>
    <b v="1"/>
    <s v="music/rock"/>
    <n v="114.26"/>
    <n v="63.477777777777774"/>
    <x v="0"/>
    <x v="12"/>
  </r>
  <r>
    <n v="1368"/>
    <s v="Saturate &quot; The Separation Effect &quot; CD"/>
    <s v="We are in the final stages of the creation of our 4th record, The Separation Effect. our most passionate record to date."/>
    <n v="5000"/>
    <n v="5535"/>
    <x v="1"/>
    <x v="0"/>
    <s v="USD"/>
    <n v="1434342894"/>
    <n v="1432269294"/>
    <b v="0"/>
    <n v="87"/>
    <b v="1"/>
    <s v="music/rock"/>
    <n v="110.7"/>
    <n v="63.620689655172413"/>
    <x v="0"/>
    <x v="12"/>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s v="music/rock"/>
    <n v="105.34805315203954"/>
    <n v="83.967068965517228"/>
    <x v="0"/>
    <x v="12"/>
  </r>
  <r>
    <n v="1370"/>
    <s v="Food On You presents Baby's First Parental Advisory"/>
    <s v="Songs about the first year of parenthood, often inappropriate for children"/>
    <n v="1500"/>
    <n v="1555"/>
    <x v="1"/>
    <x v="0"/>
    <s v="USD"/>
    <n v="1381881890"/>
    <n v="1380585890"/>
    <b v="0"/>
    <n v="20"/>
    <b v="1"/>
    <s v="music/rock"/>
    <n v="103.66666666666666"/>
    <n v="77.75"/>
    <x v="0"/>
    <x v="12"/>
  </r>
  <r>
    <n v="1371"/>
    <s v="The Defiant Tour Documentary with LoNero"/>
    <s v="The Defiant Tour Documentary is a never before examination of the finances of a touring band and what it takes to go on the road."/>
    <n v="6999"/>
    <n v="7495"/>
    <x v="1"/>
    <x v="0"/>
    <s v="USD"/>
    <n v="1431022342"/>
    <n v="1428430342"/>
    <b v="0"/>
    <n v="70"/>
    <b v="1"/>
    <s v="music/rock"/>
    <n v="107.08672667523933"/>
    <n v="107.07142857142857"/>
    <x v="0"/>
    <x v="12"/>
  </r>
  <r>
    <n v="1372"/>
    <s v="Ted Lukas &amp; the Misled new CD - &quot;FEED&quot;"/>
    <s v="Please help us raise funds to press our new CD!"/>
    <n v="500"/>
    <n v="620"/>
    <x v="1"/>
    <x v="0"/>
    <s v="USD"/>
    <n v="1342115132"/>
    <n v="1339523132"/>
    <b v="0"/>
    <n v="16"/>
    <b v="1"/>
    <s v="music/rock"/>
    <n v="124"/>
    <n v="38.75"/>
    <x v="0"/>
    <x v="12"/>
  </r>
  <r>
    <n v="1373"/>
    <s v="Broccoli Samurai: Tour Van or Bust!"/>
    <s v="Help Broccoli Samurai raise money to get a new van and continue bringing you the jams!"/>
    <n v="10000"/>
    <n v="10501"/>
    <x v="1"/>
    <x v="0"/>
    <s v="USD"/>
    <n v="1483138233"/>
    <n v="1480546233"/>
    <b v="0"/>
    <n v="52"/>
    <b v="1"/>
    <s v="music/rock"/>
    <n v="105.01"/>
    <n v="201.94230769230768"/>
    <x v="0"/>
    <x v="12"/>
  </r>
  <r>
    <n v="1374"/>
    <s v="Sisters of Murphyâ€™s full-length album"/>
    <s v="After two successful EPs, Sisters of Murphy is back in the studio to release our first full-length album. We want YOU to be part of it!"/>
    <n v="1500"/>
    <n v="2842"/>
    <x v="1"/>
    <x v="0"/>
    <s v="USD"/>
    <n v="1458874388"/>
    <n v="1456285988"/>
    <b v="0"/>
    <n v="66"/>
    <b v="1"/>
    <s v="music/rock"/>
    <n v="189.46666666666667"/>
    <n v="43.060606060606062"/>
    <x v="0"/>
    <x v="12"/>
  </r>
  <r>
    <n v="1375"/>
    <s v="PAMPA FOLKS - 1st &quot;Indie Pop Western&quot; Album"/>
    <s v="Pampa Folks, l'album aux couleurs de dÃ©serts. Le quatuor, crÃ©Ã© en 2015  livre une Ã©nergie brute et prÃ©pare son premier album"/>
    <n v="4000"/>
    <n v="6853"/>
    <x v="1"/>
    <x v="6"/>
    <s v="EUR"/>
    <n v="1484444119"/>
    <n v="1481852119"/>
    <b v="0"/>
    <n v="109"/>
    <b v="1"/>
    <s v="music/rock"/>
    <n v="171.32499999999999"/>
    <n v="62.871559633027523"/>
    <x v="0"/>
    <x v="12"/>
  </r>
  <r>
    <n v="1376"/>
    <s v="Dead Pirates / HIGHMARE LP 2nd pressing"/>
    <s v="Dead Pirates are planning a second pressing of HIGHMARE LP, who wants one ?"/>
    <n v="3700"/>
    <n v="9342"/>
    <x v="1"/>
    <x v="1"/>
    <s v="GBP"/>
    <n v="1480784606"/>
    <n v="1478189006"/>
    <b v="0"/>
    <n v="168"/>
    <b v="1"/>
    <s v="music/rock"/>
    <n v="252.48648648648651"/>
    <n v="55.607142857142854"/>
    <x v="0"/>
    <x v="12"/>
  </r>
  <r>
    <n v="1377"/>
    <s v="Official Debut EP for Stereo Jo"/>
    <s v="Stereo Jo is set to release a 5 song EP. Your donation will directly help w/ recording, design, production, &amp; duplication. Thank You :)"/>
    <n v="1300"/>
    <n v="1510"/>
    <x v="1"/>
    <x v="0"/>
    <s v="USD"/>
    <n v="1486095060"/>
    <n v="1484198170"/>
    <b v="0"/>
    <n v="31"/>
    <b v="1"/>
    <s v="music/rock"/>
    <n v="116.15384615384616"/>
    <n v="48.70967741935484"/>
    <x v="0"/>
    <x v="12"/>
  </r>
  <r>
    <n v="1378"/>
    <s v="SIX BY SEVEN"/>
    <s v="A psychedelic post rock masterpiece!"/>
    <n v="2000"/>
    <n v="4067"/>
    <x v="1"/>
    <x v="1"/>
    <s v="GBP"/>
    <n v="1470075210"/>
    <n v="1468779210"/>
    <b v="0"/>
    <n v="133"/>
    <b v="1"/>
    <s v="music/rock"/>
    <n v="203.35000000000002"/>
    <n v="30.578947368421051"/>
    <x v="0"/>
    <x v="12"/>
  </r>
  <r>
    <n v="1379"/>
    <s v="J. Walter Makes a Record"/>
    <s v="---------The long-awaited debut full-length from Justin Ruddy--------"/>
    <n v="10000"/>
    <n v="11160"/>
    <x v="1"/>
    <x v="0"/>
    <s v="USD"/>
    <n v="1433504876"/>
    <n v="1430912876"/>
    <b v="0"/>
    <n v="151"/>
    <b v="1"/>
    <s v="music/rock"/>
    <n v="111.60000000000001"/>
    <n v="73.907284768211923"/>
    <x v="0"/>
    <x v="12"/>
  </r>
  <r>
    <n v="1380"/>
    <s v="BARNFEST 2015"/>
    <s v="A DIY MUSIC FESTIVAL FROM ST. LOUIS MO! Bands make their own festival, help make it legit!"/>
    <n v="25"/>
    <n v="106"/>
    <x v="1"/>
    <x v="0"/>
    <s v="USD"/>
    <n v="1433815200"/>
    <n v="1431886706"/>
    <b v="0"/>
    <n v="5"/>
    <b v="1"/>
    <s v="music/rock"/>
    <n v="424"/>
    <n v="21.2"/>
    <x v="0"/>
    <x v="12"/>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s v="music/rock"/>
    <n v="107.1"/>
    <n v="73.356164383561648"/>
    <x v="0"/>
    <x v="12"/>
  </r>
  <r>
    <n v="1382"/>
    <s v="The Floorwalkers New Album!"/>
    <s v="We're making a new record -- independently! We've got some great new songs we're really excited to bring to you!"/>
    <n v="8000"/>
    <n v="8349"/>
    <x v="1"/>
    <x v="0"/>
    <s v="USD"/>
    <n v="1367867536"/>
    <n v="1365275536"/>
    <b v="0"/>
    <n v="148"/>
    <b v="1"/>
    <s v="music/rock"/>
    <n v="104.3625"/>
    <n v="56.412162162162161"/>
    <x v="0"/>
    <x v="12"/>
  </r>
  <r>
    <n v="1383"/>
    <s v="Help Monochrome Seasons Fund His New Album ''Space Culture''"/>
    <s v="Instrumental Post-Rock meets Progressive Rock &amp; Cinematic atmospheres. Get your dose of blissful guitar tones, grooves &amp; live strings!"/>
    <n v="2200"/>
    <n v="4673"/>
    <x v="1"/>
    <x v="5"/>
    <s v="CAD"/>
    <n v="1482457678"/>
    <n v="1480729678"/>
    <b v="0"/>
    <n v="93"/>
    <b v="1"/>
    <s v="music/rock"/>
    <n v="212.40909090909091"/>
    <n v="50.247311827956992"/>
    <x v="0"/>
    <x v="12"/>
  </r>
  <r>
    <n v="1384"/>
    <s v="Manny Manriquez' new rock opera journey: Outland Warrior"/>
    <s v="Outland Warrior is my first solo musical project, featuring songs written by me and recorded at my home studio."/>
    <n v="3500"/>
    <n v="4343"/>
    <x v="1"/>
    <x v="0"/>
    <s v="USD"/>
    <n v="1436117922"/>
    <n v="1433525922"/>
    <b v="0"/>
    <n v="63"/>
    <b v="1"/>
    <s v="music/rock"/>
    <n v="124.08571428571429"/>
    <n v="68.936507936507937"/>
    <x v="0"/>
    <x v="12"/>
  </r>
  <r>
    <n v="1385"/>
    <s v="Chi Might Project"/>
    <s v="Musicians, singers &amp; songwriters from all over the world collaborate via YouTube in order to create an amazing album!"/>
    <n v="8000"/>
    <n v="8832.49"/>
    <x v="1"/>
    <x v="12"/>
    <s v="EUR"/>
    <n v="1461931860"/>
    <n v="1457109121"/>
    <b v="0"/>
    <n v="134"/>
    <b v="1"/>
    <s v="music/rock"/>
    <n v="110.406125"/>
    <n v="65.914104477611943"/>
    <x v="0"/>
    <x v="12"/>
  </r>
  <r>
    <n v="1386"/>
    <s v="MALTESE CROSS: The First Album"/>
    <s v="We are a classic hard rock/heavy metal band just trying to keep rock alive!"/>
    <n v="400"/>
    <n v="875"/>
    <x v="1"/>
    <x v="0"/>
    <s v="USD"/>
    <n v="1438183889"/>
    <n v="1435591889"/>
    <b v="0"/>
    <n v="14"/>
    <b v="1"/>
    <s v="music/rock"/>
    <n v="218.75"/>
    <n v="62.5"/>
    <x v="0"/>
    <x v="12"/>
  </r>
  <r>
    <n v="1387"/>
    <s v="FAMILY BUSINESS KICKSTARTER"/>
    <s v="Less than one week to PLEDGE YOUR SUPPORT for THE FAMILY BUSINESS as the band raises funds for the next full length rock album."/>
    <n v="4000"/>
    <n v="5465"/>
    <x v="1"/>
    <x v="0"/>
    <s v="USD"/>
    <n v="1433305800"/>
    <n v="1430604395"/>
    <b v="0"/>
    <n v="78"/>
    <b v="1"/>
    <s v="music/rock"/>
    <n v="136.625"/>
    <n v="70.064102564102569"/>
    <x v="0"/>
    <x v="12"/>
  </r>
  <r>
    <n v="1388"/>
    <s v="Ghosts of Jupiter: The Great Bright Horses"/>
    <s v="&quot;The Great Bright Horses&quot; is finished and ready for release! Help us put on the finishing touches and share it with the universe."/>
    <n v="5000"/>
    <n v="6740.37"/>
    <x v="1"/>
    <x v="0"/>
    <s v="USD"/>
    <n v="1476720840"/>
    <n v="1474469117"/>
    <b v="0"/>
    <n v="112"/>
    <b v="1"/>
    <s v="music/rock"/>
    <n v="134.8074"/>
    <n v="60.181874999999998"/>
    <x v="0"/>
    <x v="12"/>
  </r>
  <r>
    <n v="1389"/>
    <s v="Pre-order DANCEHALL's first record!!!"/>
    <s v="Help fund the pressing of DANCEHALL's first record by pre-ordering it in advance!!!"/>
    <n v="500"/>
    <n v="727"/>
    <x v="1"/>
    <x v="1"/>
    <s v="GBP"/>
    <n v="1471087957"/>
    <n v="1468495957"/>
    <b v="0"/>
    <n v="34"/>
    <b v="1"/>
    <s v="music/rock"/>
    <n v="145.4"/>
    <n v="21.382352941176471"/>
    <x v="0"/>
    <x v="12"/>
  </r>
  <r>
    <n v="1390"/>
    <s v="New Music Video/Artist Development"/>
    <s v="Breakout Artist Management will be working with us on a brand new music video and we need your help!"/>
    <n v="2800"/>
    <n v="3055"/>
    <x v="1"/>
    <x v="0"/>
    <s v="USD"/>
    <n v="1430154720"/>
    <n v="1427224606"/>
    <b v="0"/>
    <n v="19"/>
    <b v="1"/>
    <s v="music/rock"/>
    <n v="109.10714285714285"/>
    <n v="160.78947368421052"/>
    <x v="0"/>
    <x v="12"/>
  </r>
  <r>
    <n v="1391"/>
    <s v="Rules and Regulations"/>
    <s v="With the money donated through this project we intend on investing in sound equipment for live shows"/>
    <n v="500"/>
    <n v="551"/>
    <x v="1"/>
    <x v="0"/>
    <s v="USD"/>
    <n v="1440219540"/>
    <n v="1436369818"/>
    <b v="0"/>
    <n v="13"/>
    <b v="1"/>
    <s v="music/rock"/>
    <n v="110.2"/>
    <n v="42.384615384615387"/>
    <x v="0"/>
    <x v="12"/>
  </r>
  <r>
    <n v="1392"/>
    <s v="Telesomniac's Debut Album"/>
    <s v="Telesomniac is a rock band from Provo, UT releasing their debut album Thirty-One Flashes in the Dark."/>
    <n v="2500"/>
    <n v="2841"/>
    <x v="1"/>
    <x v="0"/>
    <s v="USD"/>
    <n v="1456976586"/>
    <n v="1454298186"/>
    <b v="0"/>
    <n v="104"/>
    <b v="1"/>
    <s v="music/rock"/>
    <n v="113.64000000000001"/>
    <n v="27.317307692307693"/>
    <x v="0"/>
    <x v="12"/>
  </r>
  <r>
    <n v="1393"/>
    <s v="WolfHunt | Social Commentary Rock Project"/>
    <s v="Rock n' Roll tales of our times"/>
    <n v="10000"/>
    <n v="10235"/>
    <x v="1"/>
    <x v="0"/>
    <s v="USD"/>
    <n v="1470068523"/>
    <n v="1467476523"/>
    <b v="0"/>
    <n v="52"/>
    <b v="1"/>
    <s v="music/rock"/>
    <n v="102.35000000000001"/>
    <n v="196.82692307692307"/>
    <x v="0"/>
    <x v="12"/>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s v="music/rock"/>
    <n v="122.13333333333334"/>
    <n v="53.882352941176471"/>
    <x v="0"/>
    <x v="12"/>
  </r>
  <r>
    <n v="1395"/>
    <s v="Quiet Oaks Full Length Album"/>
    <s v="Help Quiet Oaks record their debut album!!!"/>
    <n v="3500"/>
    <n v="3916"/>
    <x v="1"/>
    <x v="0"/>
    <s v="USD"/>
    <n v="1484430481"/>
    <n v="1481838481"/>
    <b v="0"/>
    <n v="82"/>
    <b v="1"/>
    <s v="music/rock"/>
    <n v="111.88571428571427"/>
    <n v="47.756097560975611"/>
    <x v="0"/>
    <x v="12"/>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s v="music/rock"/>
    <n v="107.3"/>
    <n v="88.191780821917803"/>
    <x v="0"/>
    <x v="12"/>
  </r>
  <r>
    <n v="1397"/>
    <s v="Halls of the Machine - All Tribal Dignitaries"/>
    <s v="HALLS OF THE MACHINE needs your support for the final production and release of their latest work titled, ALL TRIBAL DIGNITARIES."/>
    <n v="10000"/>
    <n v="11385"/>
    <x v="1"/>
    <x v="0"/>
    <s v="USD"/>
    <n v="1477603140"/>
    <n v="1475013710"/>
    <b v="0"/>
    <n v="158"/>
    <b v="1"/>
    <s v="music/rock"/>
    <n v="113.85000000000001"/>
    <n v="72.056962025316452"/>
    <x v="0"/>
    <x v="12"/>
  </r>
  <r>
    <n v="1398"/>
    <s v="We Invite You to Come &quot;Back to the 80's with StonyCold!&quot;"/>
    <s v="'StonyCold', a Kansas-based 80's Rock Band, is recording their first all-cover tunes CD, 'Back To the 80's With StonyCold!'"/>
    <n v="4400"/>
    <n v="4826"/>
    <x v="1"/>
    <x v="0"/>
    <s v="USD"/>
    <n v="1467752334"/>
    <n v="1465160334"/>
    <b v="0"/>
    <n v="65"/>
    <b v="1"/>
    <s v="music/rock"/>
    <n v="109.68181818181819"/>
    <n v="74.246153846153845"/>
    <x v="0"/>
    <x v="12"/>
  </r>
  <r>
    <n v="1399"/>
    <s v="Rocket And A Bomb Live DVD/Album + new Michael Knott 7&quot;EP"/>
    <s v="20 years of Rocket &amp; a Bomb live DVD and download + a brand new Michael Knott EP released on 7&quot; vinyl, Cd, and download!"/>
    <n v="9000"/>
    <n v="11353"/>
    <x v="1"/>
    <x v="0"/>
    <s v="USD"/>
    <n v="1412640373"/>
    <n v="1410048373"/>
    <b v="0"/>
    <n v="184"/>
    <b v="1"/>
    <s v="music/rock"/>
    <n v="126.14444444444443"/>
    <n v="61.701086956521742"/>
    <x v="0"/>
    <x v="12"/>
  </r>
  <r>
    <n v="1400"/>
    <s v="Stone Kings: From Creation To Devastation"/>
    <s v="We're looking to our fans to help partially fund the new album. It's 12 tracks in length &amp; will be a musical trip like no other!"/>
    <n v="350"/>
    <n v="586"/>
    <x v="1"/>
    <x v="1"/>
    <s v="GBP"/>
    <n v="1465709400"/>
    <n v="1462695073"/>
    <b v="0"/>
    <n v="34"/>
    <b v="1"/>
    <s v="music/rock"/>
    <n v="167.42857142857144"/>
    <n v="17.235294117647058"/>
    <x v="0"/>
    <x v="12"/>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s v="music/rock"/>
    <n v="496.52000000000004"/>
    <n v="51.720833333333331"/>
    <x v="0"/>
    <x v="12"/>
  </r>
  <r>
    <n v="1402"/>
    <s v="Nineteen Fifty Eight - Untitled EP"/>
    <s v="Help us fund our latest project - a 5 track EP: fast-paced, hard-hitting, female-fronted rock with catchy choruses and lyrics to match!"/>
    <n v="2500"/>
    <n v="2729"/>
    <x v="1"/>
    <x v="1"/>
    <s v="GBP"/>
    <n v="1430439411"/>
    <n v="1425259011"/>
    <b v="0"/>
    <n v="113"/>
    <b v="1"/>
    <s v="music/rock"/>
    <n v="109.16"/>
    <n v="24.150442477876105"/>
    <x v="0"/>
    <x v="12"/>
  </r>
  <r>
    <n v="1403"/>
    <s v="Gregorian Rock"/>
    <s v="Gregorian Rock merges Gregorian chant with modern music. It is serene, yet pummeling. It's not for everyone, but it might be for you."/>
    <n v="4000"/>
    <n v="4103"/>
    <x v="1"/>
    <x v="0"/>
    <s v="USD"/>
    <n v="1374802235"/>
    <n v="1372210235"/>
    <b v="0"/>
    <n v="66"/>
    <b v="1"/>
    <s v="music/rock"/>
    <n v="102.57499999999999"/>
    <n v="62.166666666666664"/>
    <x v="0"/>
    <x v="12"/>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4"/>
    <x v="23"/>
  </r>
  <r>
    <n v="1405"/>
    <s v="The Bible translated into Emoticons"/>
    <s v="Will more people read the Bible if it were translated into Emoticons?"/>
    <n v="25000"/>
    <n v="105"/>
    <x v="2"/>
    <x v="0"/>
    <s v="USD"/>
    <n v="1417195201"/>
    <n v="1414599601"/>
    <b v="1"/>
    <n v="17"/>
    <b v="0"/>
    <s v="publishing/translations"/>
    <n v="0.42"/>
    <n v="6.1764705882352944"/>
    <x v="4"/>
    <x v="23"/>
  </r>
  <r>
    <n v="1406"/>
    <s v="Man Down! Translation project"/>
    <s v="The White coat and the battle dress uniform"/>
    <n v="12000"/>
    <n v="15"/>
    <x v="2"/>
    <x v="13"/>
    <s v="EUR"/>
    <n v="1449914400"/>
    <n v="1445336607"/>
    <b v="0"/>
    <n v="3"/>
    <b v="0"/>
    <s v="publishing/translations"/>
    <n v="0.125"/>
    <n v="5"/>
    <x v="4"/>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4"/>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4"/>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4"/>
    <x v="2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4"/>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4"/>
    <x v="23"/>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4"/>
    <x v="2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4"/>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4"/>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4"/>
    <x v="23"/>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4"/>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4"/>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4"/>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4"/>
    <x v="23"/>
  </r>
  <r>
    <n v="1420"/>
    <s v="Shakespeare in the Hood - Romeo and Juliet"/>
    <s v="Help me butcher Shakespeare in a satirical fashion."/>
    <n v="110"/>
    <n v="3"/>
    <x v="2"/>
    <x v="0"/>
    <s v="USD"/>
    <n v="1467129686"/>
    <n v="1464969686"/>
    <b v="0"/>
    <n v="3"/>
    <b v="0"/>
    <s v="publishing/translations"/>
    <n v="2.7272727272727271"/>
    <n v="1"/>
    <x v="4"/>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4"/>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4"/>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4"/>
    <x v="23"/>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4"/>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4"/>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4"/>
    <x v="23"/>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4"/>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4"/>
    <x v="23"/>
  </r>
  <r>
    <n v="1429"/>
    <s v="10 P.M."/>
    <s v="A guy in his 30's tries to live his &quot;American Dream&quot;, but quickly it turns into a nightmare. (A Novel)"/>
    <n v="10000"/>
    <n v="0"/>
    <x v="2"/>
    <x v="0"/>
    <s v="USD"/>
    <n v="1428629242"/>
    <n v="1426037242"/>
    <b v="0"/>
    <n v="0"/>
    <b v="0"/>
    <s v="publishing/translations"/>
    <n v="0"/>
    <e v="#DIV/0!"/>
    <x v="4"/>
    <x v="23"/>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4"/>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4"/>
    <x v="23"/>
  </r>
  <r>
    <n v="1432"/>
    <s v="The Holy Bib-el"/>
    <s v="THE HOLY BIB-EL Translated By Leon Cook. The Creation: CHAPTER 1.  1* In the beginning Gods created The Heavens and The Planet Earth."/>
    <n v="40000"/>
    <n v="0"/>
    <x v="2"/>
    <x v="0"/>
    <s v="USD"/>
    <n v="1437417828"/>
    <n v="1434825828"/>
    <b v="0"/>
    <n v="0"/>
    <b v="0"/>
    <s v="publishing/translations"/>
    <n v="0"/>
    <e v="#DIV/0!"/>
    <x v="4"/>
    <x v="2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4"/>
    <x v="2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4"/>
    <x v="23"/>
  </r>
  <r>
    <n v="1435"/>
    <s v="Trilogy of Crystals, book 1, translation"/>
    <s v="English translation of the first book from a sword and sorcery Fantasy trilogy, by Paolo Parente"/>
    <n v="15000"/>
    <n v="15"/>
    <x v="2"/>
    <x v="13"/>
    <s v="EUR"/>
    <n v="1444589020"/>
    <n v="1441997020"/>
    <b v="0"/>
    <n v="2"/>
    <b v="0"/>
    <s v="publishing/translations"/>
    <n v="0.1"/>
    <n v="7.5"/>
    <x v="4"/>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4"/>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4"/>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4"/>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4"/>
    <x v="2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4"/>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4"/>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4"/>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4"/>
    <x v="23"/>
  </r>
  <r>
    <n v="1444"/>
    <s v="Expand the MillionairesLetter in the US Market!"/>
    <s v="We as a successfull german stock market newsletter publisher want expand in the US market!"/>
    <n v="4950"/>
    <n v="0"/>
    <x v="2"/>
    <x v="12"/>
    <s v="EUR"/>
    <n v="1442091462"/>
    <n v="1436907462"/>
    <b v="0"/>
    <n v="0"/>
    <b v="0"/>
    <s v="publishing/translations"/>
    <n v="0"/>
    <e v="#DIV/0!"/>
    <x v="4"/>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4"/>
    <x v="2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4"/>
    <x v="23"/>
  </r>
  <r>
    <n v="1447"/>
    <s v="Indian Language Dictionary"/>
    <s v="I'm creating a dictionary of multiple Indian languages."/>
    <n v="500000"/>
    <n v="75"/>
    <x v="2"/>
    <x v="0"/>
    <s v="USD"/>
    <n v="1467999134"/>
    <n v="1465407134"/>
    <b v="0"/>
    <n v="3"/>
    <b v="0"/>
    <s v="publishing/translations"/>
    <n v="1.4999999999999999E-2"/>
    <n v="25"/>
    <x v="4"/>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4"/>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4"/>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4"/>
    <x v="23"/>
  </r>
  <r>
    <n v="1451"/>
    <s v="Modern Literal Torah Translation (Canceled)"/>
    <s v="Modern Literal Translation of the Torah in English and Russian with sub-linear and interlinear layout."/>
    <n v="18950"/>
    <n v="2"/>
    <x v="3"/>
    <x v="0"/>
    <s v="USD"/>
    <n v="1416355259"/>
    <n v="1413759659"/>
    <b v="0"/>
    <n v="2"/>
    <b v="0"/>
    <s v="publishing/translations"/>
    <n v="1.0554089709762533E-2"/>
    <n v="1"/>
    <x v="4"/>
    <x v="23"/>
  </r>
  <r>
    <n v="1452"/>
    <s v="The Judo Preservation Project (Canceled)"/>
    <s v="I am gathering rare, out-of-print Judo books for preservation, translation and sharing."/>
    <n v="14000"/>
    <n v="0"/>
    <x v="3"/>
    <x v="0"/>
    <s v="USD"/>
    <n v="1406566363"/>
    <n v="1403974363"/>
    <b v="0"/>
    <n v="0"/>
    <b v="0"/>
    <s v="publishing/translations"/>
    <n v="0"/>
    <e v="#DIV/0!"/>
    <x v="4"/>
    <x v="23"/>
  </r>
  <r>
    <n v="1453"/>
    <s v="ON THE DISSECTION OF THE PARTS OF THE HUMAN BODY (1545-1546) (Canceled)"/>
    <s v="The ambitious translation of one of the most important books in the history of medicine by Charles Estienne, the classmate of Vesalius"/>
    <n v="25000"/>
    <n v="0"/>
    <x v="3"/>
    <x v="6"/>
    <s v="EUR"/>
    <n v="1492270947"/>
    <n v="1488386547"/>
    <b v="0"/>
    <n v="0"/>
    <b v="0"/>
    <s v="publishing/translations"/>
    <n v="0"/>
    <e v="#DIV/0!"/>
    <x v="4"/>
    <x v="23"/>
  </r>
  <r>
    <n v="1454"/>
    <s v="Beginner's Guide to Fibromyalgia translation - fibromialgia"/>
    <s v="Our Beginner's Guide to Fibromyalgia is to be translated into English. Endorsed by leading Rheumatology &amp; Psychology Societies in Spain"/>
    <n v="1750"/>
    <n v="15"/>
    <x v="3"/>
    <x v="3"/>
    <s v="EUR"/>
    <n v="1461535140"/>
    <n v="1459716480"/>
    <b v="0"/>
    <n v="1"/>
    <b v="0"/>
    <s v="publishing/translations"/>
    <n v="0.85714285714285721"/>
    <n v="15"/>
    <x v="4"/>
    <x v="23"/>
  </r>
  <r>
    <n v="1455"/>
    <s v="Heart Jewel: Advice from a Modern Tibetan Master (Canceled)"/>
    <s v="The teachings of Tulku Sanjay Tsering, the body, speech and mind emanation of the esteemed 20th century Dzogchen Master Khenpo Ngaga"/>
    <n v="15000"/>
    <n v="1575"/>
    <x v="3"/>
    <x v="0"/>
    <s v="USD"/>
    <n v="1409924340"/>
    <n v="1405181320"/>
    <b v="0"/>
    <n v="7"/>
    <b v="0"/>
    <s v="publishing/translations"/>
    <n v="10.5"/>
    <n v="225"/>
    <x v="4"/>
    <x v="23"/>
  </r>
  <r>
    <n v="1456"/>
    <s v="Sometimes you don't need love (Canceled)"/>
    <s v="English Version of my auto-published novel"/>
    <n v="5000"/>
    <n v="145"/>
    <x v="3"/>
    <x v="13"/>
    <s v="EUR"/>
    <n v="1483459365"/>
    <n v="1480867365"/>
    <b v="0"/>
    <n v="3"/>
    <b v="0"/>
    <s v="publishing/translations"/>
    <n v="2.9000000000000004"/>
    <n v="48.333333333333336"/>
    <x v="4"/>
    <x v="23"/>
  </r>
  <r>
    <n v="1457"/>
    <s v="Hey! I&quot;m not invisable, I am Just Old (Canceled)"/>
    <s v="Age is more than just a number, I hope your younger than you feel."/>
    <n v="6000"/>
    <n v="0"/>
    <x v="3"/>
    <x v="0"/>
    <s v="USD"/>
    <n v="1447281044"/>
    <n v="1444685444"/>
    <b v="0"/>
    <n v="0"/>
    <b v="0"/>
    <s v="publishing/translations"/>
    <n v="0"/>
    <e v="#DIV/0!"/>
    <x v="4"/>
    <x v="23"/>
  </r>
  <r>
    <n v="1458"/>
    <s v="The Atheist/Agnostic Translation Guide to the AA's Big Book"/>
    <s v="I decided to get help. I respect AA and recognize the value of it's methods but the overwhelming religious language is a big hurdle. ."/>
    <n v="5000"/>
    <n v="0"/>
    <x v="3"/>
    <x v="0"/>
    <s v="USD"/>
    <n v="1407729600"/>
    <n v="1405097760"/>
    <b v="0"/>
    <n v="0"/>
    <b v="0"/>
    <s v="publishing/translations"/>
    <n v="0"/>
    <e v="#DIV/0!"/>
    <x v="4"/>
    <x v="23"/>
  </r>
  <r>
    <n v="1459"/>
    <s v="Like all the others (Canceled)"/>
    <s v="What if you suddenly found out, that your life wasnÂ´t the life you thought you had? What if you were like all the others!"/>
    <n v="37000"/>
    <n v="0"/>
    <x v="3"/>
    <x v="8"/>
    <s v="DKK"/>
    <n v="1449077100"/>
    <n v="1446612896"/>
    <b v="0"/>
    <n v="0"/>
    <b v="0"/>
    <s v="publishing/translations"/>
    <n v="0"/>
    <e v="#DIV/0!"/>
    <x v="4"/>
    <x v="23"/>
  </r>
  <r>
    <n v="1460"/>
    <s v="KJV2015 (Canceled)"/>
    <s v="KJV2015 Easier to understand for our kids and family not leaving out one verse or changing a meaning one bit."/>
    <n v="25000000"/>
    <n v="0"/>
    <x v="3"/>
    <x v="0"/>
    <s v="USD"/>
    <n v="1417391100"/>
    <n v="1412371898"/>
    <b v="0"/>
    <n v="0"/>
    <b v="0"/>
    <s v="publishing/translations"/>
    <n v="0"/>
    <e v="#DIV/0!"/>
    <x v="4"/>
    <x v="23"/>
  </r>
  <r>
    <n v="1461"/>
    <s v="Relatively Prime Series 2"/>
    <s v="Series 2 of Relatively Prime, a podcast of stories from the Mathematical Domain"/>
    <n v="15000"/>
    <n v="15186.69"/>
    <x v="1"/>
    <x v="0"/>
    <s v="USD"/>
    <n v="1413849600"/>
    <n v="1410967754"/>
    <b v="1"/>
    <n v="340"/>
    <b v="1"/>
    <s v="publishing/radio &amp; podcasts"/>
    <n v="101.24459999999999"/>
    <n v="44.66673529411765"/>
    <x v="4"/>
    <x v="24"/>
  </r>
  <r>
    <n v="1462"/>
    <s v="Unbound: Fiction on the Radio"/>
    <s v="A new radio show focused on short fiction produced by Louisville Public Media"/>
    <n v="4000"/>
    <n v="4340.7"/>
    <x v="1"/>
    <x v="0"/>
    <s v="USD"/>
    <n v="1365609271"/>
    <n v="1363017271"/>
    <b v="1"/>
    <n v="150"/>
    <b v="1"/>
    <s v="publishing/radio &amp; podcasts"/>
    <n v="108.5175"/>
    <n v="28.937999999999999"/>
    <x v="4"/>
    <x v="24"/>
  </r>
  <r>
    <n v="1463"/>
    <s v="The River Runs Through Us, a Six-Part Public Radio Series"/>
    <s v="The River Runs Through Us is a six-part, yearlong radio series exploring the meaning and metaphor of the Connecticut River."/>
    <n v="600"/>
    <n v="886"/>
    <x v="1"/>
    <x v="0"/>
    <s v="USD"/>
    <n v="1365367938"/>
    <n v="1361483538"/>
    <b v="1"/>
    <n v="25"/>
    <b v="1"/>
    <s v="publishing/radio &amp; podcasts"/>
    <n v="147.66666666666666"/>
    <n v="35.44"/>
    <x v="4"/>
    <x v="24"/>
  </r>
  <r>
    <n v="1464"/>
    <s v="Science Studio"/>
    <s v="The Best Science Media on the Web"/>
    <n v="5000"/>
    <n v="8160"/>
    <x v="1"/>
    <x v="0"/>
    <s v="USD"/>
    <n v="1361029958"/>
    <n v="1358437958"/>
    <b v="1"/>
    <n v="234"/>
    <b v="1"/>
    <s v="publishing/radio &amp; podcasts"/>
    <n v="163.19999999999999"/>
    <n v="34.871794871794869"/>
    <x v="4"/>
    <x v="24"/>
  </r>
  <r>
    <n v="1465"/>
    <s v="Idle Thumbs Video Game Podcast"/>
    <s v="Idle Thumbs was a podcast that ran for two years. People liked it, and we liked doing it. We want to bring it back, better than before."/>
    <n v="30000"/>
    <n v="136924.35"/>
    <x v="1"/>
    <x v="0"/>
    <s v="USD"/>
    <n v="1332385200"/>
    <n v="1329759452"/>
    <b v="1"/>
    <n v="2602"/>
    <b v="1"/>
    <s v="publishing/radio &amp; podcasts"/>
    <n v="456.41449999999998"/>
    <n v="52.622732513451197"/>
    <x v="4"/>
    <x v="24"/>
  </r>
  <r>
    <n v="1466"/>
    <s v="WAYO 104.3 FM ROCHESTER, NY"/>
    <s v="WAYO needs your financial support to operate in 2016. Help keep the creativity and ideas of the Rochester community on the radio!"/>
    <n v="16000"/>
    <n v="17260.37"/>
    <x v="1"/>
    <x v="0"/>
    <s v="USD"/>
    <n v="1452574800"/>
    <n v="1449029266"/>
    <b v="1"/>
    <n v="248"/>
    <b v="1"/>
    <s v="publishing/radio &amp; podcasts"/>
    <n v="107.87731249999999"/>
    <n v="69.598266129032254"/>
    <x v="4"/>
    <x v="24"/>
  </r>
  <r>
    <n v="1467"/>
    <s v="Radio Ambulante"/>
    <s v="We are a new Spanish language podcast telling uniquely Latin American stories."/>
    <n v="40000"/>
    <n v="46032"/>
    <x v="1"/>
    <x v="0"/>
    <s v="USD"/>
    <n v="1332699285"/>
    <n v="1327518885"/>
    <b v="1"/>
    <n v="600"/>
    <b v="1"/>
    <s v="publishing/radio &amp; podcasts"/>
    <n v="115.08"/>
    <n v="76.72"/>
    <x v="4"/>
    <x v="24"/>
  </r>
  <r>
    <n v="1468"/>
    <s v="A New Season of Destination DIY"/>
    <s v="Destination DIY is a radio show &amp; podcast showcasing all kinds of creativity. Please help us make a new season of shows for your ears!"/>
    <n v="9500"/>
    <n v="9725"/>
    <x v="1"/>
    <x v="0"/>
    <s v="USD"/>
    <n v="1307838049"/>
    <n v="1302654049"/>
    <b v="1"/>
    <n v="293"/>
    <b v="1"/>
    <s v="publishing/radio &amp; podcasts"/>
    <n v="102.36842105263158"/>
    <n v="33.191126279863482"/>
    <x v="4"/>
    <x v="24"/>
  </r>
  <r>
    <n v="1469"/>
    <s v="The Local Global Mashup Show"/>
    <s v="Get the inside edge on the stories that connect Americans to the world -- in your ear every week."/>
    <n v="44250"/>
    <n v="47978"/>
    <x v="1"/>
    <x v="0"/>
    <s v="USD"/>
    <n v="1360938109"/>
    <n v="1358346109"/>
    <b v="1"/>
    <n v="321"/>
    <b v="1"/>
    <s v="publishing/radio &amp; podcasts"/>
    <n v="108.42485875706214"/>
    <n v="149.46417445482865"/>
    <x v="4"/>
    <x v="24"/>
  </r>
  <r>
    <n v="1470"/>
    <s v="The CASAMENA Radio Hour Volume 1 CDx2"/>
    <s v="Carlos Mena presents the CASAMENA Radio Hour Vol 1, a  2-CD Mix and Compilation featuring new and unreleased Deep and Afro house."/>
    <n v="1500"/>
    <n v="1877"/>
    <x v="1"/>
    <x v="0"/>
    <s v="USD"/>
    <n v="1356724263"/>
    <n v="1354909863"/>
    <b v="1"/>
    <n v="81"/>
    <b v="1"/>
    <s v="publishing/radio &amp; podcasts"/>
    <n v="125.13333333333334"/>
    <n v="23.172839506172838"/>
    <x v="4"/>
    <x v="24"/>
  </r>
  <r>
    <n v="1471"/>
    <s v="93.5 KNCE: True Taos Radio"/>
    <s v="Help improve the equipment, signal, and reach of 93.5 KNCE True Taos Radio, a new experiment in grassroots community media."/>
    <n v="32000"/>
    <n v="33229"/>
    <x v="1"/>
    <x v="0"/>
    <s v="USD"/>
    <n v="1428620334"/>
    <n v="1426028334"/>
    <b v="1"/>
    <n v="343"/>
    <b v="1"/>
    <s v="publishing/radio &amp; podcasts"/>
    <n v="103.840625"/>
    <n v="96.877551020408163"/>
    <x v="4"/>
    <x v="24"/>
  </r>
  <r>
    <n v="1472"/>
    <s v="The Longest Shortest Time: Season 2"/>
    <s v="A podcast about surprising struggles in early parenthood, created and hosted by award-winning author and radio producer Hillary Frank."/>
    <n v="25000"/>
    <n v="34676"/>
    <x v="1"/>
    <x v="0"/>
    <s v="USD"/>
    <n v="1381928503"/>
    <n v="1379336503"/>
    <b v="1"/>
    <n v="336"/>
    <b v="1"/>
    <s v="publishing/radio &amp; podcasts"/>
    <n v="138.70400000000001"/>
    <n v="103.20238095238095"/>
    <x v="4"/>
    <x v="24"/>
  </r>
  <r>
    <n v="1473"/>
    <s v="ONE LOVES ONLY FORM"/>
    <s v="Public Radio Project"/>
    <n v="1500"/>
    <n v="1807.74"/>
    <x v="1"/>
    <x v="0"/>
    <s v="USD"/>
    <n v="1330644639"/>
    <n v="1328052639"/>
    <b v="1"/>
    <n v="47"/>
    <b v="1"/>
    <s v="publishing/radio &amp; podcasts"/>
    <n v="120.51600000000001"/>
    <n v="38.462553191489363"/>
    <x v="4"/>
    <x v="24"/>
  </r>
  <r>
    <n v="1474"/>
    <s v="Bring the Seattle Geekly podcast back!"/>
    <s v="We ended the Seattle Geekly podcast back in mid 2011, We've been thinking of bringing it back but we need help monetarily."/>
    <n v="3000"/>
    <n v="3368"/>
    <x v="1"/>
    <x v="0"/>
    <s v="USD"/>
    <n v="1379093292"/>
    <n v="1376501292"/>
    <b v="1"/>
    <n v="76"/>
    <b v="1"/>
    <s v="publishing/radio &amp; podcasts"/>
    <n v="112.26666666666667"/>
    <n v="44.315789473684212"/>
    <x v="4"/>
    <x v="24"/>
  </r>
  <r>
    <n v="1475"/>
    <s v="30-Hour Comedy Podcast Marathon and Tour"/>
    <s v="We're raising money to create a 30-hour comedy marathon and an upcoming tour to celebrate our 10-year podcast anniversary."/>
    <n v="15000"/>
    <n v="28300.45"/>
    <x v="1"/>
    <x v="0"/>
    <s v="USD"/>
    <n v="1419051540"/>
    <n v="1416244863"/>
    <b v="1"/>
    <n v="441"/>
    <b v="1"/>
    <s v="publishing/radio &amp; podcasts"/>
    <n v="188.66966666666667"/>
    <n v="64.173356009070289"/>
    <x v="4"/>
    <x v="24"/>
  </r>
  <r>
    <n v="1476"/>
    <s v="The Comedy Button Podcast"/>
    <s v="The Comedy Button is a brand new nerd pop culture podcast with weekly video sketches."/>
    <n v="6000"/>
    <n v="39693.279999999999"/>
    <x v="1"/>
    <x v="0"/>
    <s v="USD"/>
    <n v="1315616422"/>
    <n v="1313024422"/>
    <b v="1"/>
    <n v="916"/>
    <b v="1"/>
    <s v="publishing/radio &amp; podcasts"/>
    <n v="661.55466666666666"/>
    <n v="43.333275109170302"/>
    <x v="4"/>
    <x v="24"/>
  </r>
  <r>
    <n v="1477"/>
    <s v="Keep Live Music on WMSE"/>
    <s v="WMSE, a community-funded radio station in Milwaukee, WI needs to replace its in-house digital studio to keep live music on the air."/>
    <n v="30000"/>
    <n v="33393"/>
    <x v="1"/>
    <x v="0"/>
    <s v="USD"/>
    <n v="1324609200"/>
    <n v="1319467604"/>
    <b v="1"/>
    <n v="369"/>
    <b v="1"/>
    <s v="publishing/radio &amp; podcasts"/>
    <n v="111.31"/>
    <n v="90.495934959349597"/>
    <x v="4"/>
    <x v="24"/>
  </r>
  <r>
    <n v="1478"/>
    <s v="Planet Money T-shirt"/>
    <s v="We are a team of multimedia reporters covering the global economy. We are going to make a t-shirt and tell the story of its creation."/>
    <n v="50000"/>
    <n v="590807.11"/>
    <x v="1"/>
    <x v="0"/>
    <s v="USD"/>
    <n v="1368564913"/>
    <n v="1367355313"/>
    <b v="1"/>
    <n v="20242"/>
    <b v="1"/>
    <s v="publishing/radio &amp; podcasts"/>
    <n v="1181.6142199999999"/>
    <n v="29.187190495010373"/>
    <x v="4"/>
    <x v="24"/>
  </r>
  <r>
    <n v="1479"/>
    <s v="Let's Talk Calmly About Security and Privacy"/>
    <s v="A former intelligence analyst/government transparency advocate talks to his colleagues about the past year's NSA revelations."/>
    <n v="1600"/>
    <n v="2198"/>
    <x v="1"/>
    <x v="0"/>
    <s v="USD"/>
    <n v="1399694340"/>
    <n v="1398448389"/>
    <b v="1"/>
    <n v="71"/>
    <b v="1"/>
    <s v="publishing/radio &amp; podcasts"/>
    <n v="137.375"/>
    <n v="30.95774647887324"/>
    <x v="4"/>
    <x v="24"/>
  </r>
  <r>
    <n v="1480"/>
    <s v="The Stage at KDHX"/>
    <s v="The Stage at KDHX will be a beacon for artistic independence in the heart of the country, showcasing new artists and old favorites."/>
    <n v="50000"/>
    <n v="58520.2"/>
    <x v="1"/>
    <x v="0"/>
    <s v="USD"/>
    <n v="1374858000"/>
    <n v="1373408699"/>
    <b v="1"/>
    <n v="635"/>
    <b v="1"/>
    <s v="publishing/radio &amp; podcasts"/>
    <n v="117.04040000000001"/>
    <n v="92.157795275590544"/>
    <x v="4"/>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4"/>
    <x v="1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4"/>
    <x v="11"/>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4"/>
    <x v="11"/>
  </r>
  <r>
    <n v="1484"/>
    <s v="a book called filtered down thru the stars"/>
    <s v="The mussings of an old wizard"/>
    <n v="2000"/>
    <n v="0"/>
    <x v="2"/>
    <x v="0"/>
    <s v="USD"/>
    <n v="1342882260"/>
    <n v="1337834963"/>
    <b v="0"/>
    <n v="0"/>
    <b v="0"/>
    <s v="publishing/fiction"/>
    <n v="0"/>
    <e v="#DIV/0!"/>
    <x v="4"/>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4"/>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4"/>
    <x v="11"/>
  </r>
  <r>
    <n v="1487"/>
    <s v="You Killed Me First"/>
    <s v="A lover becomes an enemy when a line has been crossed. Torn between memories and reality, his mask of sanity is slipping."/>
    <n v="10000"/>
    <n v="0"/>
    <x v="2"/>
    <x v="0"/>
    <s v="USD"/>
    <n v="1470175271"/>
    <n v="1467583271"/>
    <b v="0"/>
    <n v="0"/>
    <b v="0"/>
    <s v="publishing/fiction"/>
    <n v="0"/>
    <e v="#DIV/0!"/>
    <x v="4"/>
    <x v="11"/>
  </r>
  <r>
    <n v="1488"/>
    <s v="Nanolution"/>
    <s v="A blockbuster sci-fi adventure. What would you do if one day your life changed to beyond the imaginable?"/>
    <n v="15000"/>
    <n v="360"/>
    <x v="2"/>
    <x v="2"/>
    <s v="AUD"/>
    <n v="1388928660"/>
    <n v="1386336660"/>
    <b v="0"/>
    <n v="6"/>
    <b v="0"/>
    <s v="publishing/fiction"/>
    <n v="2.4"/>
    <n v="60"/>
    <x v="4"/>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4"/>
    <x v="1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4"/>
    <x v="11"/>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4"/>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4"/>
    <x v="11"/>
  </r>
  <r>
    <n v="1493"/>
    <s v="The Great Grand Zeppelin Chase"/>
    <s v="Help illustrate the sequel to the bestselling _x000a_The Transylvania Flying Squad of Detectives"/>
    <n v="2400"/>
    <n v="0"/>
    <x v="2"/>
    <x v="0"/>
    <s v="USD"/>
    <n v="1371415675"/>
    <n v="1368823675"/>
    <b v="0"/>
    <n v="0"/>
    <b v="0"/>
    <s v="publishing/fiction"/>
    <n v="0"/>
    <e v="#DIV/0!"/>
    <x v="4"/>
    <x v="1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4"/>
    <x v="11"/>
  </r>
  <r>
    <n v="1495"/>
    <s v="A Magical Bildungsroman with a Female Heroine"/>
    <s v="The Adventures of Penelope Hawthorne. Part One: The Spellbook of Dracone."/>
    <n v="2000"/>
    <n v="0"/>
    <x v="2"/>
    <x v="0"/>
    <s v="USD"/>
    <n v="1314471431"/>
    <n v="1311879431"/>
    <b v="0"/>
    <n v="0"/>
    <b v="0"/>
    <s v="publishing/fiction"/>
    <n v="0"/>
    <e v="#DIV/0!"/>
    <x v="4"/>
    <x v="11"/>
  </r>
  <r>
    <n v="1496"/>
    <s v="Tainted Steel (Series 1 - 4)"/>
    <s v="Capturing the awe-inspiring magic of the likes of LoTR, Tainted Steel tells the story of one mans' struggle against Destiny."/>
    <n v="1500"/>
    <n v="0"/>
    <x v="2"/>
    <x v="0"/>
    <s v="USD"/>
    <n v="1410866659"/>
    <n v="1405682659"/>
    <b v="0"/>
    <n v="0"/>
    <b v="0"/>
    <s v="publishing/fiction"/>
    <n v="0"/>
    <e v="#DIV/0!"/>
    <x v="4"/>
    <x v="11"/>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4"/>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4"/>
    <x v="11"/>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4"/>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4"/>
    <x v="11"/>
  </r>
  <r>
    <n v="1501"/>
    <s v="This is Nowhere"/>
    <s v="A hardcover book of surf, outdoor and nature photos from the British Columbia coast."/>
    <n v="52000"/>
    <n v="86492"/>
    <x v="1"/>
    <x v="5"/>
    <s v="CAD"/>
    <n v="1436364023"/>
    <n v="1433772023"/>
    <b v="1"/>
    <n v="885"/>
    <b v="1"/>
    <s v="photography/photobooks"/>
    <n v="166.33076923076925"/>
    <n v="97.731073446327684"/>
    <x v="8"/>
    <x v="21"/>
  </r>
  <r>
    <n v="1502"/>
    <s v="Cosmic Surgery"/>
    <s v="Cosmic Surgery is a photo book, set in the not too distant future where the world of cosmetic surgery is about to be transformed"/>
    <n v="22000"/>
    <n v="22318"/>
    <x v="1"/>
    <x v="1"/>
    <s v="GBP"/>
    <n v="1458943200"/>
    <n v="1456491680"/>
    <b v="1"/>
    <n v="329"/>
    <b v="1"/>
    <s v="photography/photobooks"/>
    <n v="101.44545454545455"/>
    <n v="67.835866261398181"/>
    <x v="8"/>
    <x v="21"/>
  </r>
  <r>
    <n v="1503"/>
    <s v="&quot;Iconic Sea Birds&quot; a photobook project"/>
    <s v="A self-published photobook starring the Puffin and the Gannet and the islands they live on; Skokholm Island (Wales) and Helgoland."/>
    <n v="3750"/>
    <n v="4045.93"/>
    <x v="1"/>
    <x v="18"/>
    <s v="EUR"/>
    <n v="1477210801"/>
    <n v="1472026801"/>
    <b v="1"/>
    <n v="71"/>
    <b v="1"/>
    <s v="photography/photobooks"/>
    <n v="107.89146666666667"/>
    <n v="56.98492957746479"/>
    <x v="8"/>
    <x v="21"/>
  </r>
  <r>
    <n v="1504"/>
    <s v="RYU X RIO"/>
    <s v="A football photography book like no other about the 2014 World Cup in Brazil, by Ryu Voelkel."/>
    <n v="6500"/>
    <n v="18066"/>
    <x v="1"/>
    <x v="1"/>
    <s v="GBP"/>
    <n v="1402389180"/>
    <n v="1399996024"/>
    <b v="1"/>
    <n v="269"/>
    <b v="1"/>
    <s v="photography/photobooks"/>
    <n v="277.93846153846158"/>
    <n v="67.159851301115239"/>
    <x v="8"/>
    <x v="21"/>
  </r>
  <r>
    <n v="1505"/>
    <s v="Clear of People â€” A photobook by Michal Iwanowski"/>
    <s v="Michal Iwanowskiâ€™s photobook documents a 2,200 km solitary journey that echoes his grandfatherâ€™s daring escape from a PoW camp."/>
    <n v="16000"/>
    <n v="16573"/>
    <x v="1"/>
    <x v="12"/>
    <s v="EUR"/>
    <n v="1458676860"/>
    <n v="1455446303"/>
    <b v="1"/>
    <n v="345"/>
    <b v="1"/>
    <s v="photography/photobooks"/>
    <n v="103.58125"/>
    <n v="48.037681159420288"/>
    <x v="8"/>
    <x v="21"/>
  </r>
  <r>
    <n v="1506"/>
    <s v="Holden Lane High School photobook"/>
    <s v="A photographic book consisting of 36 colour photographs that explore Holden Lane High School in its final state."/>
    <n v="1500"/>
    <n v="1671"/>
    <x v="1"/>
    <x v="1"/>
    <s v="GBP"/>
    <n v="1406227904"/>
    <n v="1403635904"/>
    <b v="1"/>
    <n v="43"/>
    <b v="1"/>
    <s v="photography/photobooks"/>
    <n v="111.4"/>
    <n v="38.860465116279073"/>
    <x v="8"/>
    <x v="21"/>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s v="photography/photobooks"/>
    <n v="215"/>
    <n v="78.181818181818187"/>
    <x v="8"/>
    <x v="21"/>
  </r>
  <r>
    <n v="1508"/>
    <s v="Destino by Michelle Frankfurter: A Photo Book About Destiny"/>
    <s v="Destino tells the story of Central American migrants on the arduous trek across Mexico in pursuit of the American Dream."/>
    <n v="18500"/>
    <n v="20491"/>
    <x v="1"/>
    <x v="0"/>
    <s v="USD"/>
    <n v="1403880281"/>
    <n v="1401201881"/>
    <b v="1"/>
    <n v="211"/>
    <b v="1"/>
    <s v="photography/photobooks"/>
    <n v="110.76216216216217"/>
    <n v="97.113744075829388"/>
    <x v="8"/>
    <x v="21"/>
  </r>
  <r>
    <n v="1509"/>
    <s v="Claudius Schulze: STATE OF NATURE"/>
    <s v="A photobook about climate change, natural catastrophes, and to what extent disaster management became part of our landscape."/>
    <n v="17500"/>
    <n v="21637.22"/>
    <x v="1"/>
    <x v="12"/>
    <s v="EUR"/>
    <n v="1487113140"/>
    <n v="1484570885"/>
    <b v="1"/>
    <n v="196"/>
    <b v="1"/>
    <s v="photography/photobooks"/>
    <n v="123.64125714285714"/>
    <n v="110.39397959183674"/>
    <x v="8"/>
    <x v="21"/>
  </r>
  <r>
    <n v="1510"/>
    <s v="OUT OF ORDER - NEW REVISED EDITION"/>
    <s v="A unique insider 10-year photo-diary of rave culture-people-places. 1st edition sold out; new edition available in the USA &amp; Europe."/>
    <n v="16000"/>
    <n v="16165.6"/>
    <x v="1"/>
    <x v="1"/>
    <s v="GBP"/>
    <n v="1405761278"/>
    <n v="1403169278"/>
    <b v="1"/>
    <n v="405"/>
    <b v="1"/>
    <s v="photography/photobooks"/>
    <n v="101.03500000000001"/>
    <n v="39.91506172839506"/>
    <x v="8"/>
    <x v="21"/>
  </r>
  <r>
    <n v="1511"/>
    <s v="Hidden Mother"/>
    <s v="A book that presents an account of my daughterâ€™s adoption through an examination of 19th-century &quot;hidden mother&quot; photographs"/>
    <n v="14000"/>
    <n v="15651"/>
    <x v="1"/>
    <x v="0"/>
    <s v="USD"/>
    <n v="1447858804"/>
    <n v="1445263204"/>
    <b v="1"/>
    <n v="206"/>
    <b v="1"/>
    <s v="photography/photobooks"/>
    <n v="111.79285714285714"/>
    <n v="75.975728155339809"/>
    <x v="8"/>
    <x v="21"/>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s v="photography/photobooks"/>
    <n v="558.7714285714286"/>
    <n v="58.379104477611939"/>
    <x v="8"/>
    <x v="21"/>
  </r>
  <r>
    <n v="1513"/>
    <s v="Russian Interiors"/>
    <s v="An intimate portrait of Russian women in their private spaces by late photographer Andy Rocchelli published by Cesura."/>
    <n v="8000"/>
    <n v="12001.5"/>
    <x v="1"/>
    <x v="1"/>
    <s v="GBP"/>
    <n v="1405523866"/>
    <n v="1402931866"/>
    <b v="1"/>
    <n v="215"/>
    <b v="1"/>
    <s v="photography/photobooks"/>
    <n v="150.01875000000001"/>
    <n v="55.82093023255814"/>
    <x v="8"/>
    <x v="21"/>
  </r>
  <r>
    <n v="1514"/>
    <s v="Racing Age"/>
    <s v="Racing Age is a documentary photography book about masters track &amp; field athletes of retirement age and older."/>
    <n v="25000"/>
    <n v="26619"/>
    <x v="1"/>
    <x v="0"/>
    <s v="USD"/>
    <n v="1443363640"/>
    <n v="1439907640"/>
    <b v="1"/>
    <n v="176"/>
    <b v="1"/>
    <s v="photography/photobooks"/>
    <n v="106.476"/>
    <n v="151.24431818181819"/>
    <x v="8"/>
    <x v="21"/>
  </r>
  <r>
    <n v="1515"/>
    <s v="Eyes as Big as Plates"/>
    <s v="Eyes as Big as Plates - The book! Featuring over 50 portraits, field notes and behind the scenes stories from seniors around the world."/>
    <n v="300000"/>
    <n v="471567"/>
    <x v="1"/>
    <x v="10"/>
    <s v="NOK"/>
    <n v="1458104697"/>
    <n v="1455516297"/>
    <b v="1"/>
    <n v="555"/>
    <b v="1"/>
    <s v="photography/photobooks"/>
    <n v="157.18899999999999"/>
    <n v="849.67027027027029"/>
    <x v="8"/>
    <x v="21"/>
  </r>
  <r>
    <n v="1516"/>
    <s v="WELCOME HOME // a multipath photobook by Judith Stenneken"/>
    <s v="'Everything flows' - Heraclitus   // A visual poem on lifeâ€™s transitory nature, told through the lens of a contemporary nomad."/>
    <n v="17000"/>
    <n v="18472"/>
    <x v="1"/>
    <x v="0"/>
    <s v="USD"/>
    <n v="1475762400"/>
    <n v="1473160292"/>
    <b v="1"/>
    <n v="116"/>
    <b v="1"/>
    <s v="photography/photobooks"/>
    <n v="108.65882352941176"/>
    <n v="159.24137931034483"/>
    <x v="8"/>
    <x v="21"/>
  </r>
  <r>
    <n v="1517"/>
    <s v="THE WATCHERS:  a book of the Wait Watchers photographs"/>
    <s v="THE WATCHERS is the first book of photos by Haley Morris-Cafiero.  It will contain the images from Wait Watchers and new photos."/>
    <n v="15000"/>
    <n v="24297"/>
    <x v="1"/>
    <x v="0"/>
    <s v="USD"/>
    <n v="1417845600"/>
    <n v="1415194553"/>
    <b v="1"/>
    <n v="615"/>
    <b v="1"/>
    <s v="photography/photobooks"/>
    <n v="161.97999999999999"/>
    <n v="39.507317073170732"/>
    <x v="8"/>
    <x v="21"/>
  </r>
  <r>
    <n v="1518"/>
    <s v="Amelia and the Animals: Photographs by Robin Schwartz"/>
    <s v="A photobook of Robin Schwartz's ongoing series with her daughter Amelia."/>
    <n v="15000"/>
    <n v="30805"/>
    <x v="1"/>
    <x v="0"/>
    <s v="USD"/>
    <n v="1401565252"/>
    <n v="1398973252"/>
    <b v="1"/>
    <n v="236"/>
    <b v="1"/>
    <s v="photography/photobooks"/>
    <n v="205.36666666666665"/>
    <n v="130.52966101694915"/>
    <x v="8"/>
    <x v="21"/>
  </r>
  <r>
    <n v="1519"/>
    <s v="Jesus Days, 1978-1983"/>
    <s v="A documentary photobook that captures the late 70s in evangelical America seen thru the eyes of a closeted and religious young man."/>
    <n v="9000"/>
    <n v="9302.75"/>
    <x v="1"/>
    <x v="0"/>
    <s v="USD"/>
    <n v="1403301540"/>
    <n v="1400867283"/>
    <b v="1"/>
    <n v="145"/>
    <b v="1"/>
    <s v="photography/photobooks"/>
    <n v="103.36388888888889"/>
    <n v="64.156896551724131"/>
    <x v="8"/>
    <x v="21"/>
  </r>
  <r>
    <n v="1520"/>
    <s v="TULIPS"/>
    <s v="A self-published photography book by Andrew Miksys from his new series about Belarus"/>
    <n v="18000"/>
    <n v="18625"/>
    <x v="1"/>
    <x v="0"/>
    <s v="USD"/>
    <n v="1418961600"/>
    <n v="1415824513"/>
    <b v="1"/>
    <n v="167"/>
    <b v="1"/>
    <s v="photography/photobooks"/>
    <n v="103.47222222222223"/>
    <n v="111.52694610778443"/>
    <x v="8"/>
    <x v="21"/>
  </r>
  <r>
    <n v="1521"/>
    <s v="STREET, New York City, The 70's, 80's, 90's"/>
    <s v="STREET, a hard-bound book 9 1/2&quot;x 11&quot; 106 black and white photographs shot in New York City from 1975 through 1998."/>
    <n v="37500"/>
    <n v="40055"/>
    <x v="1"/>
    <x v="0"/>
    <s v="USD"/>
    <n v="1465272091"/>
    <n v="1462248091"/>
    <b v="1"/>
    <n v="235"/>
    <b v="1"/>
    <s v="photography/photobooks"/>
    <n v="106.81333333333333"/>
    <n v="170.44680851063831"/>
    <x v="8"/>
    <x v="21"/>
  </r>
  <r>
    <n v="1522"/>
    <s v="INSIDE TRACKS: Alone Across the Outback"/>
    <s v="A stunning Smartphone enabled coffee table book based on Robyn Davidsonâ€™s legendary 1,700 mile camel trek across the Australian Outback"/>
    <n v="43500"/>
    <n v="60450.1"/>
    <x v="1"/>
    <x v="0"/>
    <s v="USD"/>
    <n v="1413575739"/>
    <n v="1410983739"/>
    <b v="1"/>
    <n v="452"/>
    <b v="1"/>
    <s v="photography/photobooks"/>
    <n v="138.96574712643678"/>
    <n v="133.7391592920354"/>
    <x v="8"/>
    <x v="21"/>
  </r>
  <r>
    <n v="1523"/>
    <s v="Contact by Jake Shivery"/>
    <s v="Monograph featuring PDX photographer Jake Shivery's 8x10 contact portraits; 1/2 plates and 1/2 extensive essay.  Approx. 9x12, 108 pgs."/>
    <n v="18500"/>
    <n v="23096"/>
    <x v="1"/>
    <x v="0"/>
    <s v="USD"/>
    <n v="1419292800"/>
    <n v="1416592916"/>
    <b v="1"/>
    <n v="241"/>
    <b v="1"/>
    <s v="photography/photobooks"/>
    <n v="124.84324324324325"/>
    <n v="95.834024896265561"/>
    <x v="8"/>
    <x v="21"/>
  </r>
  <r>
    <n v="1524"/>
    <s v="Heath - Limited Edition Split Zine - Make 100"/>
    <s v="Limited edition split zine by photographers AdeY and Kersti K. 100 signed and hand numbered copies!"/>
    <n v="3000"/>
    <n v="6210"/>
    <x v="1"/>
    <x v="11"/>
    <s v="SEK"/>
    <n v="1487592090"/>
    <n v="1485000090"/>
    <b v="1"/>
    <n v="28"/>
    <b v="1"/>
    <s v="photography/photobooks"/>
    <n v="206.99999999999997"/>
    <n v="221.78571428571428"/>
    <x v="8"/>
    <x v="21"/>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s v="photography/photobooks"/>
    <n v="174.00576923076923"/>
    <n v="32.315357142857138"/>
    <x v="8"/>
    <x v="21"/>
  </r>
  <r>
    <n v="1526"/>
    <s v="BODYSCAPES II: Theater of Life"/>
    <s v="Landscapes &amp; human bodies; striking images from Jean-Paul Bourdier. What you see is real; no digital altering; all analog photography."/>
    <n v="23000"/>
    <n v="27675"/>
    <x v="1"/>
    <x v="0"/>
    <s v="USD"/>
    <n v="1453185447"/>
    <n v="1448951847"/>
    <b v="1"/>
    <n v="280"/>
    <b v="1"/>
    <s v="photography/photobooks"/>
    <n v="120.32608695652173"/>
    <n v="98.839285714285708"/>
    <x v="8"/>
    <x v="21"/>
  </r>
  <r>
    <n v="1527"/>
    <s v="Island - Japan, from the view point of many"/>
    <s v="Eight creatives visited Japan. This is a unique photo-book of their separate but collected experiences."/>
    <n v="3500"/>
    <n v="3865.55"/>
    <x v="1"/>
    <x v="0"/>
    <s v="USD"/>
    <n v="1489497886"/>
    <n v="1487082286"/>
    <b v="1"/>
    <n v="70"/>
    <b v="1"/>
    <s v="photography/photobooks"/>
    <n v="110.44428571428573"/>
    <n v="55.222142857142863"/>
    <x v="8"/>
    <x v="21"/>
  </r>
  <r>
    <n v="1528"/>
    <s v="Don't Go Outside: Tokyo Street Photos"/>
    <s v="A book of street photos from around Shibuya that I've made between 2011-2016."/>
    <n v="3000"/>
    <n v="8447"/>
    <x v="1"/>
    <x v="0"/>
    <s v="USD"/>
    <n v="1485907200"/>
    <n v="1483292122"/>
    <b v="1"/>
    <n v="160"/>
    <b v="1"/>
    <s v="photography/photobooks"/>
    <n v="281.56666666666666"/>
    <n v="52.793750000000003"/>
    <x v="8"/>
    <x v="21"/>
  </r>
  <r>
    <n v="1529"/>
    <s v="&quot;(more than) dust.&quot; - a feminist photo book"/>
    <s v="An empowering photo book that transforms hurtful experiences into strength and solidarity."/>
    <n v="19000"/>
    <n v="19129"/>
    <x v="1"/>
    <x v="0"/>
    <s v="USD"/>
    <n v="1426773920"/>
    <n v="1424185520"/>
    <b v="1"/>
    <n v="141"/>
    <b v="1"/>
    <s v="photography/photobooks"/>
    <n v="100.67894736842105"/>
    <n v="135.66666666666666"/>
    <x v="8"/>
    <x v="21"/>
  </r>
  <r>
    <n v="1530"/>
    <s v="A 4-year-old's Portrait of the American West"/>
    <s v="A photobook made by 4-year-old Hawkeye Huey: National Geographic's youngest photographer and Rolling Stone's top 100 on Instagram"/>
    <n v="35000"/>
    <n v="47189"/>
    <x v="1"/>
    <x v="0"/>
    <s v="USD"/>
    <n v="1445624695"/>
    <n v="1443464695"/>
    <b v="1"/>
    <n v="874"/>
    <b v="1"/>
    <s v="photography/photobooks"/>
    <n v="134.82571428571427"/>
    <n v="53.991990846681922"/>
    <x v="8"/>
    <x v="21"/>
  </r>
  <r>
    <n v="1531"/>
    <s v="Smell the [City of] Roses"/>
    <s v="A street level, film, photographic representation of the character of the City of Roses, from a native Portlander's honest perspective."/>
    <n v="2350"/>
    <n v="4135"/>
    <x v="1"/>
    <x v="0"/>
    <s v="USD"/>
    <n v="1417402800"/>
    <n v="1414610126"/>
    <b v="1"/>
    <n v="73"/>
    <b v="1"/>
    <s v="photography/photobooks"/>
    <n v="175.95744680851064"/>
    <n v="56.643835616438359"/>
    <x v="8"/>
    <x v="21"/>
  </r>
  <r>
    <n v="1532"/>
    <s v="Geiko and Maiko of Kyoto"/>
    <s v="Award winning photography celebrating the artistry of geiko and maiko and the exquisite traditions of their Kyoto communities."/>
    <n v="5000"/>
    <n v="24201"/>
    <x v="1"/>
    <x v="2"/>
    <s v="AUD"/>
    <n v="1455548400"/>
    <n v="1453461865"/>
    <b v="1"/>
    <n v="294"/>
    <b v="1"/>
    <s v="photography/photobooks"/>
    <n v="484.02000000000004"/>
    <n v="82.316326530612244"/>
    <x v="8"/>
    <x v="21"/>
  </r>
  <r>
    <n v="1533"/>
    <s v="The Cancer Family Book Project"/>
    <s v="This is an intimate story about a family, focusing on their love and strength in the face of mortality."/>
    <n v="45000"/>
    <n v="65313"/>
    <x v="1"/>
    <x v="0"/>
    <s v="USD"/>
    <n v="1462161540"/>
    <n v="1457913777"/>
    <b v="1"/>
    <n v="740"/>
    <b v="1"/>
    <s v="photography/photobooks"/>
    <n v="145.14000000000001"/>
    <n v="88.26081081081081"/>
    <x v="8"/>
    <x v="21"/>
  </r>
  <r>
    <n v="1534"/>
    <s v="The Art of Abandonment - Photo Book by Walter Arnold"/>
    <s v="The Art of Abandonment is an award winning photographic series that explores the beauty and history of our modern ruins."/>
    <n v="7500"/>
    <n v="31330"/>
    <x v="1"/>
    <x v="0"/>
    <s v="USD"/>
    <n v="1441383062"/>
    <n v="1438791062"/>
    <b v="1"/>
    <n v="369"/>
    <b v="1"/>
    <s v="photography/photobooks"/>
    <n v="417.73333333333335"/>
    <n v="84.905149051490511"/>
    <x v="8"/>
    <x v="21"/>
  </r>
  <r>
    <n v="1535"/>
    <s v="Small Steps Are Giant Leaps"/>
    <s v="&quot;Small Steps are Giant Leaps&quot; is about reminding parents that to our kids this is a new and exciting world just waiting to be explored."/>
    <n v="4000"/>
    <n v="5297"/>
    <x v="1"/>
    <x v="0"/>
    <s v="USD"/>
    <n v="1464040800"/>
    <n v="1461527631"/>
    <b v="1"/>
    <n v="110"/>
    <b v="1"/>
    <s v="photography/photobooks"/>
    <n v="132.42499999999998"/>
    <n v="48.154545454545456"/>
    <x v="8"/>
    <x v="21"/>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s v="photography/photobooks"/>
    <n v="250.30841666666666"/>
    <n v="66.015406593406595"/>
    <x v="8"/>
    <x v="21"/>
  </r>
  <r>
    <n v="1537"/>
    <s v="FACE TO FAITH | MOUNT KAILASH | TIBET photobook"/>
    <s v="A Photobook about one of the most fascinating places on earth -     the sacred Mount Kailash in Tibet."/>
    <n v="12000"/>
    <n v="21588"/>
    <x v="1"/>
    <x v="12"/>
    <s v="EUR"/>
    <n v="1470506400"/>
    <n v="1467358427"/>
    <b v="1"/>
    <n v="224"/>
    <b v="1"/>
    <s v="photography/photobooks"/>
    <n v="179.9"/>
    <n v="96.375"/>
    <x v="8"/>
    <x v="21"/>
  </r>
  <r>
    <n v="1538"/>
    <s v="US National Parks: Picturing the Little Things"/>
    <s v="I want to travel through the National Parks to take pictures of the little things, the &quot;missed&quot; things, that people overlook."/>
    <n v="7000"/>
    <n v="7184"/>
    <x v="1"/>
    <x v="0"/>
    <s v="USD"/>
    <n v="1421952370"/>
    <n v="1418064370"/>
    <b v="1"/>
    <n v="46"/>
    <b v="1"/>
    <s v="photography/photobooks"/>
    <n v="102.62857142857142"/>
    <n v="156.17391304347825"/>
    <x v="8"/>
    <x v="21"/>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s v="photography/photobooks"/>
    <n v="135.98609999999999"/>
    <n v="95.764859154929582"/>
    <x v="8"/>
    <x v="21"/>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s v="photography/photobooks"/>
    <n v="117.86666666666667"/>
    <n v="180.40816326530611"/>
    <x v="8"/>
    <x v="21"/>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5"/>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5"/>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5"/>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5"/>
  </r>
  <r>
    <n v="1545"/>
    <s v="Nevada County Hearts"/>
    <s v="&quot;He will not be a wise man who does not study human hearts!&quot;_x000a_Hope in natural art, creation!"/>
    <n v="3000"/>
    <n v="1"/>
    <x v="2"/>
    <x v="0"/>
    <s v="USD"/>
    <n v="1425330960"/>
    <n v="1422393234"/>
    <b v="0"/>
    <n v="1"/>
    <b v="0"/>
    <s v="photography/nature"/>
    <n v="3.3333333333333333E-2"/>
    <n v="1"/>
    <x v="8"/>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5"/>
  </r>
  <r>
    <n v="1547"/>
    <s v="Sound Photography"/>
    <s v="I have produced a limited number (100) of five 8x10 prints of mixed photography I would like to share with you."/>
    <n v="20"/>
    <n v="0"/>
    <x v="2"/>
    <x v="0"/>
    <s v="USD"/>
    <n v="1487844882"/>
    <n v="1487240082"/>
    <b v="0"/>
    <n v="0"/>
    <b v="0"/>
    <s v="photography/nature"/>
    <n v="0"/>
    <e v="#DIV/0!"/>
    <x v="8"/>
    <x v="25"/>
  </r>
  <r>
    <n v="1548"/>
    <s v="Change the World through Color"/>
    <s v="Beauty is in the eye of the beholder and I want to inspire conservation through color."/>
    <n v="700"/>
    <n v="60"/>
    <x v="2"/>
    <x v="0"/>
    <s v="USD"/>
    <n v="1447020620"/>
    <n v="1444425020"/>
    <b v="0"/>
    <n v="1"/>
    <b v="0"/>
    <s v="photography/nature"/>
    <n v="8.5714285714285712"/>
    <n v="60"/>
    <x v="8"/>
    <x v="25"/>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5"/>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5"/>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5"/>
  </r>
  <r>
    <n v="1555"/>
    <s v="Coffee Table Book of Maine"/>
    <s v="I am traveling the coastline of Maine and will be taking pictures of all the scenery and lighthouses in the area."/>
    <n v="750"/>
    <n v="0"/>
    <x v="2"/>
    <x v="0"/>
    <s v="USD"/>
    <n v="1442509200"/>
    <n v="1440513832"/>
    <b v="0"/>
    <n v="0"/>
    <b v="0"/>
    <s v="photography/nature"/>
    <n v="0"/>
    <e v="#DIV/0!"/>
    <x v="8"/>
    <x v="25"/>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5"/>
  </r>
  <r>
    <n v="1557"/>
    <s v="Reflecting Light Photo"/>
    <s v="I have always been captivated by photography, Now I am trying to set up my own company and publish my pictures."/>
    <n v="2500"/>
    <n v="100"/>
    <x v="2"/>
    <x v="0"/>
    <s v="USD"/>
    <n v="1411227633"/>
    <n v="1408549233"/>
    <b v="0"/>
    <n v="1"/>
    <b v="0"/>
    <s v="photography/nature"/>
    <n v="4"/>
    <n v="100"/>
    <x v="8"/>
    <x v="25"/>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5"/>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5"/>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5"/>
  </r>
  <r>
    <n v="1561"/>
    <s v="The Content of Character Book Series, Volume I, 1750 - 1940"/>
    <s v="An illustrated retrospective of the journey from African to African American using a collection of fine art engravings &amp; photographs."/>
    <n v="10000"/>
    <n v="67"/>
    <x v="3"/>
    <x v="0"/>
    <s v="USD"/>
    <n v="1383789603"/>
    <n v="1381194003"/>
    <b v="0"/>
    <n v="1"/>
    <b v="0"/>
    <s v="publishing/art books"/>
    <n v="0.67"/>
    <n v="67"/>
    <x v="4"/>
    <x v="26"/>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n v="1253712916"/>
    <b v="0"/>
    <n v="0"/>
    <b v="0"/>
    <s v="publishing/art books"/>
    <n v="0"/>
    <e v="#DIV/0!"/>
    <x v="4"/>
    <x v="26"/>
  </r>
  <r>
    <n v="1563"/>
    <s v="Expedition into the Empty Quarter - The Book (Canceled)"/>
    <s v="Unique book revealing my discoveries in the Empty Quarter of Oman. Collection of travel writing, poetry, artwork and science!"/>
    <n v="6000"/>
    <n v="85"/>
    <x v="3"/>
    <x v="1"/>
    <s v="GBP"/>
    <n v="1394815751"/>
    <n v="1389635351"/>
    <b v="0"/>
    <n v="2"/>
    <b v="0"/>
    <s v="publishing/art books"/>
    <n v="1.4166666666666665"/>
    <n v="42.5"/>
    <x v="4"/>
    <x v="26"/>
  </r>
  <r>
    <n v="1564"/>
    <s v="coming apart at the stitches... (Canceled)"/>
    <s v="This is a book of art and poetry that highlights the highs and lows of a young 20 something coming to terms with her bipolar."/>
    <n v="10000"/>
    <n v="10"/>
    <x v="3"/>
    <x v="0"/>
    <s v="USD"/>
    <n v="1432843500"/>
    <n v="1430124509"/>
    <b v="0"/>
    <n v="1"/>
    <b v="0"/>
    <s v="publishing/art books"/>
    <n v="0.1"/>
    <n v="10"/>
    <x v="4"/>
    <x v="26"/>
  </r>
  <r>
    <n v="1565"/>
    <s v="The National Forests Passport Project (Canceled)"/>
    <s v="Award-winning artists compete to have their art featured in the National Forests Passport Book depicting 9 Forest Regions of the US."/>
    <n v="4000"/>
    <n v="100"/>
    <x v="3"/>
    <x v="0"/>
    <s v="USD"/>
    <n v="1307554261"/>
    <n v="1304962261"/>
    <b v="0"/>
    <n v="1"/>
    <b v="0"/>
    <s v="publishing/art books"/>
    <n v="2.5"/>
    <n v="100"/>
    <x v="4"/>
    <x v="26"/>
  </r>
  <r>
    <n v="1566"/>
    <s v="DeVito Art Skull Island Kongstarter (Canceled)"/>
    <s v="Joe DeVito's first Art Book and original King Kong novellas available in both Limited and Deluxe Editions."/>
    <n v="30000"/>
    <n v="6375"/>
    <x v="3"/>
    <x v="0"/>
    <s v="USD"/>
    <n v="1469656800"/>
    <n v="1467151204"/>
    <b v="0"/>
    <n v="59"/>
    <b v="0"/>
    <s v="publishing/art books"/>
    <n v="21.25"/>
    <n v="108.05084745762711"/>
    <x v="4"/>
    <x v="26"/>
  </r>
  <r>
    <n v="1567"/>
    <s v="Kickstart a Traveling Heart (Canceled)"/>
    <s v="Traveling to create a book of my photography! Help support my trip and buy a book! Also limited edition t-shirts and prints for sale!"/>
    <n v="8500"/>
    <n v="350"/>
    <x v="3"/>
    <x v="0"/>
    <s v="USD"/>
    <n v="1392595200"/>
    <n v="1391293745"/>
    <b v="0"/>
    <n v="13"/>
    <b v="0"/>
    <s v="publishing/art books"/>
    <n v="4.117647058823529"/>
    <n v="26.923076923076923"/>
    <x v="4"/>
    <x v="26"/>
  </r>
  <r>
    <n v="1568"/>
    <s v="Map &amp; Palette: Chronicling The Voyage of Three Young Artists"/>
    <s v="A world adventure to seek culture and inspiration through art. Putting a visual documentation of our journey into a book."/>
    <n v="25000"/>
    <n v="3410"/>
    <x v="3"/>
    <x v="0"/>
    <s v="USD"/>
    <n v="1419384585"/>
    <n v="1416360585"/>
    <b v="0"/>
    <n v="22"/>
    <b v="0"/>
    <s v="publishing/art books"/>
    <n v="13.639999999999999"/>
    <n v="155"/>
    <x v="4"/>
    <x v="26"/>
  </r>
  <r>
    <n v="1569"/>
    <s v="to be removed (Canceled)"/>
    <s v="to be removed"/>
    <n v="30000"/>
    <n v="0"/>
    <x v="3"/>
    <x v="0"/>
    <s v="USD"/>
    <n v="1369498714"/>
    <n v="1366906714"/>
    <b v="0"/>
    <n v="0"/>
    <b v="0"/>
    <s v="publishing/art books"/>
    <n v="0"/>
    <e v="#DIV/0!"/>
    <x v="4"/>
    <x v="26"/>
  </r>
  <r>
    <n v="1570"/>
    <s v="BEAUTIFUL DREAMERS: An Adult Coloring Book (Canceled)"/>
    <s v="A Coloring Book of Breathtaking Beauties_x000a_To Calm the Heart and Soul"/>
    <n v="6000"/>
    <n v="2484"/>
    <x v="3"/>
    <x v="0"/>
    <s v="USD"/>
    <n v="1460140282"/>
    <n v="1457551882"/>
    <b v="0"/>
    <n v="52"/>
    <b v="0"/>
    <s v="publishing/art books"/>
    <n v="41.4"/>
    <n v="47.769230769230766"/>
    <x v="4"/>
    <x v="26"/>
  </r>
  <r>
    <n v="1571"/>
    <s v="CAUCASUS - on the untrodden roads (Canceled)"/>
    <s v="An inspiring photo book about an unique Caucasus Expedition by two backpackers - Erna Gaspar (photographer) &amp; Adrian Lorincz (writer)."/>
    <n v="12100"/>
    <n v="80"/>
    <x v="3"/>
    <x v="1"/>
    <s v="GBP"/>
    <n v="1434738483"/>
    <n v="1432146483"/>
    <b v="0"/>
    <n v="4"/>
    <b v="0"/>
    <s v="publishing/art books"/>
    <n v="0.66115702479338845"/>
    <n v="20"/>
    <x v="4"/>
    <x v="26"/>
  </r>
  <r>
    <n v="1572"/>
    <s v="A Countrified Wedding: A Guide to an English Country Wedding"/>
    <s v="So many brides want a country wedding, but where to start? Whether you want a barn or a tipi, this guide can help you plan your day."/>
    <n v="2500"/>
    <n v="125"/>
    <x v="3"/>
    <x v="1"/>
    <s v="GBP"/>
    <n v="1456703940"/>
    <n v="1454546859"/>
    <b v="0"/>
    <n v="3"/>
    <b v="0"/>
    <s v="publishing/art books"/>
    <n v="5"/>
    <n v="41.666666666666664"/>
    <x v="4"/>
    <x v="26"/>
  </r>
  <r>
    <n v="1573"/>
    <s v="150 Years of Awesome Canada: Trading Card Coffee Table Book (Canceled)"/>
    <s v="This is a first-of-its-kind 12&quot;x12&quot; trading card coffee table book featuring over 100 cards celebrating the awesomeness of Canada"/>
    <n v="9000"/>
    <n v="223"/>
    <x v="3"/>
    <x v="5"/>
    <s v="CAD"/>
    <n v="1491019140"/>
    <n v="1487548802"/>
    <b v="0"/>
    <n v="3"/>
    <b v="0"/>
    <s v="publishing/art books"/>
    <n v="2.4777777777777779"/>
    <n v="74.333333333333329"/>
    <x v="4"/>
    <x v="26"/>
  </r>
  <r>
    <n v="1574"/>
    <s v="BLK/MTL the Illustrated Works of Carmine Diaz (Canceled)"/>
    <s v="BLK/MTL's Illustrated Works 100's of Hi-Res Pics ft. Custom Artist Carmine Diaz's popular Paintings packed into 1 Coffee table Art Book"/>
    <n v="10000"/>
    <n v="506"/>
    <x v="3"/>
    <x v="0"/>
    <s v="USD"/>
    <n v="1424211329"/>
    <n v="1421187329"/>
    <b v="0"/>
    <n v="6"/>
    <b v="0"/>
    <s v="publishing/art books"/>
    <n v="5.0599999999999996"/>
    <n v="84.333333333333329"/>
    <x v="4"/>
    <x v="26"/>
  </r>
  <r>
    <n v="1575"/>
    <s v="Underwater Colors Of The Channel Islands (Canceled)"/>
    <s v="A stunning, limited-edition photography book displaying the colorful and exotic marine life in the waters along the Channel Islands"/>
    <n v="10000"/>
    <n v="2291"/>
    <x v="3"/>
    <x v="0"/>
    <s v="USD"/>
    <n v="1404909296"/>
    <n v="1402317296"/>
    <b v="0"/>
    <n v="35"/>
    <b v="0"/>
    <s v="publishing/art books"/>
    <n v="22.91"/>
    <n v="65.457142857142856"/>
    <x v="4"/>
    <x v="26"/>
  </r>
  <r>
    <n v="1576"/>
    <s v="The Obsessive Line Collection (Canceled)"/>
    <s v="For the publication of my first 3 books: an Art book, a graphic novel, and a coloring book"/>
    <n v="5000"/>
    <n v="650"/>
    <x v="3"/>
    <x v="0"/>
    <s v="USD"/>
    <n v="1435698368"/>
    <n v="1431810368"/>
    <b v="0"/>
    <n v="10"/>
    <b v="0"/>
    <s v="publishing/art books"/>
    <n v="13"/>
    <n v="65"/>
    <x v="4"/>
    <x v="26"/>
  </r>
  <r>
    <n v="1577"/>
    <s v="Abstract Image Photography Coffee Table Book (Canceled)"/>
    <s v="I've been putting together a portfolio of fine abstract photography of the highest quality, color, and design. A vision of beauty!"/>
    <n v="10000"/>
    <n v="55"/>
    <x v="3"/>
    <x v="0"/>
    <s v="USD"/>
    <n v="1343161248"/>
    <n v="1337977248"/>
    <b v="0"/>
    <n v="2"/>
    <b v="0"/>
    <s v="publishing/art books"/>
    <n v="0.54999999999999993"/>
    <n v="27.5"/>
    <x v="4"/>
    <x v="26"/>
  </r>
  <r>
    <n v="1578"/>
    <s v="LATENT TALENT: Leaping from de Poverty Line (Canceled)"/>
    <s v="2 artists, 1 month, 1 laptop, minimum wage, plenty of coffee proving a transmedia production worth noticing doesn't need a million dollar budget."/>
    <n v="1897"/>
    <n v="205"/>
    <x v="3"/>
    <x v="0"/>
    <s v="USD"/>
    <n v="1283392800"/>
    <n v="1281317691"/>
    <b v="0"/>
    <n v="4"/>
    <b v="0"/>
    <s v="publishing/art books"/>
    <n v="10.806536636794938"/>
    <n v="51.25"/>
    <x v="4"/>
    <x v="26"/>
  </r>
  <r>
    <n v="1579"/>
    <s v="psyÂ·choÂ·miÂ·metÂ·ic: The EsÂ·sence of Life (Canceled)"/>
    <s v="'Compilation of visual and literary art through fine art photography, graphic art, and poetry."/>
    <n v="3333"/>
    <n v="28"/>
    <x v="3"/>
    <x v="0"/>
    <s v="USD"/>
    <n v="1377734091"/>
    <n v="1374882891"/>
    <b v="0"/>
    <n v="2"/>
    <b v="0"/>
    <s v="publishing/art books"/>
    <n v="0.84008400840084008"/>
    <n v="14"/>
    <x v="4"/>
    <x v="26"/>
  </r>
  <r>
    <n v="1580"/>
    <s v="Faces &amp; Places In Brevard County (Canceled)"/>
    <s v="Creating my 2nd book depicting the people and places in Brevard County w/current images + traveling to obtain new ones."/>
    <n v="1750"/>
    <n v="0"/>
    <x v="3"/>
    <x v="0"/>
    <s v="USD"/>
    <n v="1337562726"/>
    <n v="1332378726"/>
    <b v="0"/>
    <n v="0"/>
    <b v="0"/>
    <s v="publishing/art books"/>
    <n v="0"/>
    <e v="#DIV/0!"/>
    <x v="4"/>
    <x v="26"/>
  </r>
  <r>
    <n v="1581"/>
    <s v="The Sharper Image"/>
    <s v="Photographic canvas prints depicting different scenes from around the globe, including local images taken in Sussex England."/>
    <n v="1000"/>
    <n v="5"/>
    <x v="2"/>
    <x v="1"/>
    <s v="GBP"/>
    <n v="1450521990"/>
    <n v="1447757190"/>
    <b v="0"/>
    <n v="1"/>
    <b v="0"/>
    <s v="photography/places"/>
    <n v="0.5"/>
    <n v="5"/>
    <x v="8"/>
    <x v="27"/>
  </r>
  <r>
    <n v="1582"/>
    <s v="Scenes from New Orleans"/>
    <s v="I create canvas prints of images from in and around New Orleans"/>
    <n v="1000"/>
    <n v="93"/>
    <x v="2"/>
    <x v="0"/>
    <s v="USD"/>
    <n v="1445894400"/>
    <n v="1440961053"/>
    <b v="0"/>
    <n v="3"/>
    <b v="0"/>
    <s v="photography/places"/>
    <n v="9.3000000000000007"/>
    <n v="31"/>
    <x v="8"/>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7"/>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7"/>
  </r>
  <r>
    <n v="1586"/>
    <s v="Missouri In Pictures"/>
    <s v="Show the world the beauty that is in all of our back yards!"/>
    <n v="1500"/>
    <n v="0"/>
    <x v="2"/>
    <x v="0"/>
    <s v="USD"/>
    <n v="1428197422"/>
    <n v="1425609022"/>
    <b v="0"/>
    <n v="0"/>
    <b v="0"/>
    <s v="photography/places"/>
    <n v="0"/>
    <e v="#DIV/0!"/>
    <x v="8"/>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7"/>
  </r>
  <r>
    <n v="1588"/>
    <s v="The Right Side of Texas"/>
    <s v="Southeast Texas as seen through the lens of a cell phone camera"/>
    <n v="516"/>
    <n v="0"/>
    <x v="2"/>
    <x v="0"/>
    <s v="USD"/>
    <n v="1422735120"/>
    <n v="1420091999"/>
    <b v="0"/>
    <n v="0"/>
    <b v="0"/>
    <s v="photography/places"/>
    <n v="0"/>
    <e v="#DIV/0!"/>
    <x v="8"/>
    <x v="27"/>
  </r>
  <r>
    <n v="1589"/>
    <s v="A Side Of The World In Canvas"/>
    <s v="I want to be able to have my own photography inside a canvas and have it be displayed everywhere."/>
    <n v="1200"/>
    <n v="0"/>
    <x v="2"/>
    <x v="0"/>
    <s v="USD"/>
    <n v="1444433886"/>
    <n v="1441841886"/>
    <b v="0"/>
    <n v="0"/>
    <b v="0"/>
    <s v="photography/places"/>
    <n v="0"/>
    <e v="#DIV/0!"/>
    <x v="8"/>
    <x v="27"/>
  </r>
  <r>
    <n v="1590"/>
    <s v="An Italian Adventure"/>
    <s v="Discover Italy through photography."/>
    <n v="60000"/>
    <n v="1020"/>
    <x v="2"/>
    <x v="13"/>
    <s v="EUR"/>
    <n v="1443040464"/>
    <n v="1440448464"/>
    <b v="0"/>
    <n v="2"/>
    <b v="0"/>
    <s v="photography/places"/>
    <n v="1.7000000000000002"/>
    <n v="510"/>
    <x v="8"/>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7"/>
  </r>
  <r>
    <n v="1592"/>
    <s v="The Views of Pittsburgh"/>
    <s v="A portfolio collage of beautiful pictures of authentic Pittsburgh locations and scenery."/>
    <n v="25"/>
    <n v="0"/>
    <x v="2"/>
    <x v="0"/>
    <s v="USD"/>
    <n v="1427503485"/>
    <n v="1423619085"/>
    <b v="0"/>
    <n v="0"/>
    <b v="0"/>
    <s v="photography/places"/>
    <n v="0"/>
    <e v="#DIV/0!"/>
    <x v="8"/>
    <x v="27"/>
  </r>
  <r>
    <n v="1593"/>
    <s v="Picturing Italy"/>
    <s v="A trip to fulfill a dream of capturing the wonders and history of ancient Italy in person."/>
    <n v="22000"/>
    <n v="3"/>
    <x v="2"/>
    <x v="0"/>
    <s v="USD"/>
    <n v="1425154655"/>
    <n v="1422562655"/>
    <b v="0"/>
    <n v="3"/>
    <b v="0"/>
    <s v="photography/places"/>
    <n v="1.3636363636363637E-2"/>
    <n v="1"/>
    <x v="8"/>
    <x v="27"/>
  </r>
  <r>
    <n v="1594"/>
    <s v="Scenes and Things from New Orleans"/>
    <s v="I photograph my love of New Orleans, create canvases and share those memories with you."/>
    <n v="1000"/>
    <n v="205"/>
    <x v="2"/>
    <x v="0"/>
    <s v="USD"/>
    <n v="1463329260"/>
    <n v="1458147982"/>
    <b v="0"/>
    <n v="10"/>
    <b v="0"/>
    <s v="photography/places"/>
    <n v="20.5"/>
    <n v="20.5"/>
    <x v="8"/>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7"/>
  </r>
  <r>
    <n v="1596"/>
    <s v="The Town We Live In"/>
    <s v="London is beautiful. I want to create a book of stunning images from in and around our great city"/>
    <n v="3250"/>
    <n v="75"/>
    <x v="2"/>
    <x v="1"/>
    <s v="GBP"/>
    <n v="1418469569"/>
    <n v="1414577969"/>
    <b v="0"/>
    <n v="3"/>
    <b v="0"/>
    <s v="photography/places"/>
    <n v="2.3076923076923079"/>
    <n v="25"/>
    <x v="8"/>
    <x v="27"/>
  </r>
  <r>
    <n v="1597"/>
    <s v="Vacation Days in Big Bear"/>
    <s v="We're starting up a new an improved way to do vacation rental management, but we need some funding to kick start it!"/>
    <n v="15000"/>
    <n v="0"/>
    <x v="2"/>
    <x v="0"/>
    <s v="USD"/>
    <n v="1474360197"/>
    <n v="1471768197"/>
    <b v="0"/>
    <n v="0"/>
    <b v="0"/>
    <s v="photography/places"/>
    <n v="0"/>
    <e v="#DIV/0!"/>
    <x v="8"/>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7"/>
  </r>
  <r>
    <n v="1599"/>
    <s v="The Londoner: Prints &amp; Canvas"/>
    <s v="A London photographer trekking 5,895m up Africa's Mount Kilimanjaro to pursue and enrich a career."/>
    <n v="500"/>
    <n v="0"/>
    <x v="2"/>
    <x v="1"/>
    <s v="GBP"/>
    <n v="1460116576"/>
    <n v="1457528176"/>
    <b v="0"/>
    <n v="0"/>
    <b v="0"/>
    <s v="photography/places"/>
    <n v="0"/>
    <e v="#DIV/0!"/>
    <x v="8"/>
    <x v="27"/>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7"/>
  </r>
  <r>
    <n v="1601"/>
    <s v="Release Soundzero's Debut Album!"/>
    <s v="We're so close to releasing our long-awaited debut album! A little help will go a long way... let's do this!"/>
    <n v="2500"/>
    <n v="2706.23"/>
    <x v="1"/>
    <x v="0"/>
    <s v="USD"/>
    <n v="1304561633"/>
    <n v="1301969633"/>
    <b v="0"/>
    <n v="56"/>
    <b v="1"/>
    <s v="music/rock"/>
    <n v="108.2492"/>
    <n v="48.325535714285714"/>
    <x v="0"/>
    <x v="12"/>
  </r>
  <r>
    <n v="1602"/>
    <s v="The Material - Let You Down music video"/>
    <s v="We need the help of fans of both music and film alike to help us create our collective vision for this song."/>
    <n v="1500"/>
    <n v="1502.5"/>
    <x v="1"/>
    <x v="0"/>
    <s v="USD"/>
    <n v="1318633200"/>
    <n v="1314947317"/>
    <b v="0"/>
    <n v="32"/>
    <b v="1"/>
    <s v="music/rock"/>
    <n v="100.16666666666667"/>
    <n v="46.953125"/>
    <x v="0"/>
    <x v="12"/>
  </r>
  <r>
    <n v="1603"/>
    <s v="Max's First Solo Album!"/>
    <s v="An exercise in the wild and dangerous world of solo musicianship by Maxwell D Feinstein."/>
    <n v="2000"/>
    <n v="2000.66"/>
    <x v="1"/>
    <x v="0"/>
    <s v="USD"/>
    <n v="1327723459"/>
    <n v="1322539459"/>
    <b v="0"/>
    <n v="30"/>
    <b v="1"/>
    <s v="music/rock"/>
    <n v="100.03299999999999"/>
    <n v="66.688666666666663"/>
    <x v="0"/>
    <x v="12"/>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s v="music/rock"/>
    <n v="122.10714285714286"/>
    <n v="48.842857142857142"/>
    <x v="0"/>
    <x v="12"/>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s v="music/rock"/>
    <n v="100.69333333333334"/>
    <n v="137.30909090909091"/>
    <x v="0"/>
    <x v="12"/>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s v="music/rock"/>
    <n v="101.004125"/>
    <n v="87.829673913043479"/>
    <x v="0"/>
    <x v="12"/>
  </r>
  <r>
    <n v="1607"/>
    <s v="New Tour Bus for The Slants"/>
    <s v="The world's only all-Asian American dance rock band, The Slants, needs a bus to tour cons, shows, and festivals."/>
    <n v="10000"/>
    <n v="14511"/>
    <x v="1"/>
    <x v="0"/>
    <s v="USD"/>
    <n v="1339701851"/>
    <n v="1337887451"/>
    <b v="0"/>
    <n v="205"/>
    <b v="1"/>
    <s v="music/rock"/>
    <n v="145.11000000000001"/>
    <n v="70.785365853658533"/>
    <x v="0"/>
    <x v="12"/>
  </r>
  <r>
    <n v="1608"/>
    <s v="The Devil &amp; Me Debut Album, &quot;...It's Not A Dream&quot;"/>
    <s v="The Devil &amp; Me's Debut album, &quot;...It's Not A Dream&quot;, featuring 9 original, Hard Rock songs."/>
    <n v="1200"/>
    <n v="1215"/>
    <x v="1"/>
    <x v="0"/>
    <s v="USD"/>
    <n v="1388553960"/>
    <n v="1385754986"/>
    <b v="0"/>
    <n v="23"/>
    <b v="1"/>
    <s v="music/rock"/>
    <n v="101.25"/>
    <n v="52.826086956521742"/>
    <x v="0"/>
    <x v="12"/>
  </r>
  <r>
    <n v="1609"/>
    <s v="Get Still the Sky's Limit on the Road! (&amp; with a new album!)"/>
    <s v="Still the Sky's Limit is finishing their first full length album and going on a full US tour, and WE NEED YOUR HELP!"/>
    <n v="1500"/>
    <n v="1775"/>
    <x v="1"/>
    <x v="0"/>
    <s v="USD"/>
    <n v="1320220800"/>
    <n v="1315612909"/>
    <b v="0"/>
    <n v="4"/>
    <b v="1"/>
    <s v="music/rock"/>
    <n v="118.33333333333333"/>
    <n v="443.75"/>
    <x v="0"/>
    <x v="12"/>
  </r>
  <r>
    <n v="1610"/>
    <s v="So The Story Goes: The New Album by &quot;Just Joe&quot; Altier"/>
    <s v="So The Story Goes is the upcoming album from &quot;Just Joe&quot; Altier."/>
    <n v="2000"/>
    <n v="5437"/>
    <x v="1"/>
    <x v="0"/>
    <s v="USD"/>
    <n v="1355609510"/>
    <n v="1353017510"/>
    <b v="0"/>
    <n v="112"/>
    <b v="1"/>
    <s v="music/rock"/>
    <n v="271.85000000000002"/>
    <n v="48.544642857142854"/>
    <x v="0"/>
    <x v="12"/>
  </r>
  <r>
    <n v="1611"/>
    <s v="Skelton-Luns CD/7&quot;             No Big Deal."/>
    <s v="Skelton-Luns CD/7&quot; No Big Deal."/>
    <n v="800"/>
    <n v="1001"/>
    <x v="1"/>
    <x v="0"/>
    <s v="USD"/>
    <n v="1370390432"/>
    <n v="1368576032"/>
    <b v="0"/>
    <n v="27"/>
    <b v="1"/>
    <s v="music/rock"/>
    <n v="125.125"/>
    <n v="37.074074074074076"/>
    <x v="0"/>
    <x v="12"/>
  </r>
  <r>
    <n v="1612"/>
    <s v="Join AT THE WAYSIDE For The &quot;Ready...Set...Snow Tour!&quot;"/>
    <s v="Help us achieve our goal to get our van repaired, gassed up, and road-ready for our winter tour!"/>
    <n v="500"/>
    <n v="550"/>
    <x v="1"/>
    <x v="0"/>
    <s v="USD"/>
    <n v="1357160384"/>
    <n v="1354568384"/>
    <b v="0"/>
    <n v="11"/>
    <b v="1"/>
    <s v="music/rock"/>
    <n v="110.00000000000001"/>
    <n v="50"/>
    <x v="0"/>
    <x v="12"/>
  </r>
  <r>
    <n v="1613"/>
    <s v="New  E.P. mastering and recording"/>
    <s v="Ghosts and Paper Hearts are getting ready to release their new EP and we want it to be sent everywhere. Help us out PLEASE!!!!!"/>
    <n v="1000"/>
    <n v="1015"/>
    <x v="1"/>
    <x v="0"/>
    <s v="USD"/>
    <n v="1342921202"/>
    <n v="1340329202"/>
    <b v="0"/>
    <n v="26"/>
    <b v="1"/>
    <s v="music/rock"/>
    <n v="101.49999999999999"/>
    <n v="39.03846153846154"/>
    <x v="0"/>
    <x v="12"/>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s v="music/rock"/>
    <n v="102.69999999999999"/>
    <n v="66.688311688311686"/>
    <x v="0"/>
    <x v="12"/>
  </r>
  <r>
    <n v="1615"/>
    <s v="PRE ORDER Reno Divorce Digital CD &quot;Stuck On You&quot; $15 or more"/>
    <s v="We are Reno Divorce!! Here is a taste of our upcoming release and we invite you to be a part of it."/>
    <n v="8000"/>
    <n v="9130"/>
    <x v="1"/>
    <x v="0"/>
    <s v="USD"/>
    <n v="1323742396"/>
    <n v="1319850796"/>
    <b v="0"/>
    <n v="136"/>
    <b v="1"/>
    <s v="music/rock"/>
    <n v="114.12500000000001"/>
    <n v="67.132352941176464"/>
    <x v="0"/>
    <x v="12"/>
  </r>
  <r>
    <n v="1616"/>
    <s v="Aly Jados: the New EP rOckNrOLLa"/>
    <s v="HELP! We don't have much time.....Join Aly Jados in making her new EP a reality before the world ends!!!!"/>
    <n v="10000"/>
    <n v="10420"/>
    <x v="1"/>
    <x v="0"/>
    <s v="USD"/>
    <n v="1353621600"/>
    <n v="1350061821"/>
    <b v="0"/>
    <n v="157"/>
    <b v="1"/>
    <s v="music/rock"/>
    <n v="104.2"/>
    <n v="66.369426751592357"/>
    <x v="0"/>
    <x v="12"/>
  </r>
  <r>
    <n v="1617"/>
    <s v="The Coffis Brothers 2nd Album!"/>
    <s v="The Coffis Brothers &amp;The Mountain Men are recording a brand new full length record."/>
    <n v="7000"/>
    <n v="10210"/>
    <x v="1"/>
    <x v="0"/>
    <s v="USD"/>
    <n v="1383332400"/>
    <n v="1380470188"/>
    <b v="0"/>
    <n v="158"/>
    <b v="1"/>
    <s v="music/rock"/>
    <n v="145.85714285714286"/>
    <n v="64.620253164556956"/>
    <x v="0"/>
    <x v="12"/>
  </r>
  <r>
    <n v="1618"/>
    <s v="Janus Word Album"/>
    <s v="Janus Word combines hard rock with melodic acoustic music for a unique and awesome sound."/>
    <n v="1500"/>
    <n v="1576"/>
    <x v="1"/>
    <x v="0"/>
    <s v="USD"/>
    <n v="1362757335"/>
    <n v="1359301335"/>
    <b v="0"/>
    <n v="27"/>
    <b v="1"/>
    <s v="music/rock"/>
    <n v="105.06666666666666"/>
    <n v="58.370370370370374"/>
    <x v="0"/>
    <x v="12"/>
  </r>
  <r>
    <n v="1619"/>
    <s v="Casual Encounters: The Quest For a PA"/>
    <s v="Creating a live show experience that does justice to the musicianship and time spent rehearsing.  Help us weave this sonic tapestry!"/>
    <n v="1500"/>
    <n v="2000"/>
    <x v="1"/>
    <x v="0"/>
    <s v="USD"/>
    <n v="1410755286"/>
    <n v="1408940886"/>
    <b v="0"/>
    <n v="23"/>
    <b v="1"/>
    <s v="music/rock"/>
    <n v="133.33333333333331"/>
    <n v="86.956521739130437"/>
    <x v="0"/>
    <x v="12"/>
  </r>
  <r>
    <n v="1620"/>
    <s v="Kickstart my music career with 300 CDs"/>
    <s v="Kickstarting my music career with 300 hard copy CDs of my first release."/>
    <n v="1000"/>
    <n v="1130"/>
    <x v="1"/>
    <x v="0"/>
    <s v="USD"/>
    <n v="1361606940"/>
    <n v="1361002140"/>
    <b v="0"/>
    <n v="17"/>
    <b v="1"/>
    <s v="music/rock"/>
    <n v="112.99999999999999"/>
    <n v="66.470588235294116"/>
    <x v="0"/>
    <x v="12"/>
  </r>
  <r>
    <n v="1621"/>
    <s v="The First Full Length Fifth Freedom Album"/>
    <s v="Its long over due! Help us fund our debut album! We need all our friends and fans support on this! Lets make it happen!"/>
    <n v="5000"/>
    <n v="6060"/>
    <x v="1"/>
    <x v="0"/>
    <s v="USD"/>
    <n v="1338177540"/>
    <n v="1333550015"/>
    <b v="0"/>
    <n v="37"/>
    <b v="1"/>
    <s v="music/rock"/>
    <n v="121.2"/>
    <n v="163.78378378378378"/>
    <x v="0"/>
    <x v="12"/>
  </r>
  <r>
    <n v="1622"/>
    <s v="PrincessFrank's MASTERSLAVE Album, EP &amp; Tour"/>
    <s v="Join in PrincessFrank's conquest of the Rock&amp;Roll kingdom! Pledge your support and help him claim the throne of Rock!"/>
    <n v="6900"/>
    <n v="7019"/>
    <x v="1"/>
    <x v="0"/>
    <s v="USD"/>
    <n v="1418803140"/>
    <n v="1415343874"/>
    <b v="0"/>
    <n v="65"/>
    <b v="1"/>
    <s v="music/rock"/>
    <n v="101.72463768115942"/>
    <n v="107.98461538461538"/>
    <x v="0"/>
    <x v="12"/>
  </r>
  <r>
    <n v="1623"/>
    <s v="The Boogaloos need to record a 4-track CD of original music."/>
    <s v="We play covers of mod and ska classics to enthusiastic crowds. Now we want to leave our own original mark on mod musical history."/>
    <n v="750"/>
    <n v="758"/>
    <x v="1"/>
    <x v="1"/>
    <s v="GBP"/>
    <n v="1377621089"/>
    <n v="1372437089"/>
    <b v="0"/>
    <n v="18"/>
    <b v="1"/>
    <s v="music/rock"/>
    <n v="101.06666666666666"/>
    <n v="42.111111111111114"/>
    <x v="0"/>
    <x v="12"/>
  </r>
  <r>
    <n v="1624"/>
    <s v="Joey De Noble needs YOUR help!"/>
    <s v="Joey De Noble is raising money to help record his latest music, and he wants YOU to be a part of it!"/>
    <n v="1000"/>
    <n v="1180"/>
    <x v="1"/>
    <x v="0"/>
    <s v="USD"/>
    <n v="1357721335"/>
    <n v="1354265335"/>
    <b v="0"/>
    <n v="25"/>
    <b v="1"/>
    <s v="music/rock"/>
    <n v="118"/>
    <n v="47.2"/>
    <x v="0"/>
    <x v="12"/>
  </r>
  <r>
    <n v="1625"/>
    <s v="Redemption's New DVD!"/>
    <s v="Progressive metal band Redemption is preparing to film its second live DVD at the Progpower festival in Atlanta, GA in September, 2012."/>
    <n v="7500"/>
    <n v="11650"/>
    <x v="1"/>
    <x v="0"/>
    <s v="USD"/>
    <n v="1347382053"/>
    <n v="1344962853"/>
    <b v="0"/>
    <n v="104"/>
    <b v="1"/>
    <s v="music/rock"/>
    <n v="155.33333333333331"/>
    <n v="112.01923076923077"/>
    <x v="0"/>
    <x v="12"/>
  </r>
  <r>
    <n v="1626"/>
    <s v="The Protest's Next Album"/>
    <s v="Help Christian Rock Band &quot;The Protest&quot; fund their new album and further their mission of positively impacting lives."/>
    <n v="8000"/>
    <n v="8095"/>
    <x v="1"/>
    <x v="0"/>
    <s v="USD"/>
    <n v="1385932867"/>
    <n v="1383337267"/>
    <b v="0"/>
    <n v="108"/>
    <b v="1"/>
    <s v="music/rock"/>
    <n v="101.18750000000001"/>
    <n v="74.953703703703709"/>
    <x v="0"/>
    <x v="12"/>
  </r>
  <r>
    <n v="1627"/>
    <s v="River Of Thorns - First CD Release"/>
    <s v="River of Thorns is a recording duo based in southeast Michigan.  We're releasing a great sounding cd recorded in a tiny home studio!"/>
    <n v="2000"/>
    <n v="2340"/>
    <x v="1"/>
    <x v="0"/>
    <s v="USD"/>
    <n v="1353905940"/>
    <n v="1351011489"/>
    <b v="0"/>
    <n v="38"/>
    <b v="1"/>
    <s v="music/rock"/>
    <n v="117"/>
    <n v="61.578947368421055"/>
    <x v="0"/>
    <x v="12"/>
  </r>
  <r>
    <n v="1628"/>
    <s v="&quot;Songs for Tsippora&quot; Byronâ€™s DEBUT EP"/>
    <s v="Original Jewish rock music on human relationships and identity"/>
    <n v="4000"/>
    <n v="4037"/>
    <x v="1"/>
    <x v="0"/>
    <s v="USD"/>
    <n v="1403026882"/>
    <n v="1400175682"/>
    <b v="0"/>
    <n v="88"/>
    <b v="1"/>
    <s v="music/rock"/>
    <n v="100.925"/>
    <n v="45.875"/>
    <x v="0"/>
    <x v="12"/>
  </r>
  <r>
    <n v="1629"/>
    <s v="Off The Turnpike | A Loud New Way to Release Loud New Music"/>
    <s v="Help Off The Turnpike release new music, and set fire to everything!"/>
    <n v="6000"/>
    <n v="6220"/>
    <x v="1"/>
    <x v="0"/>
    <s v="USD"/>
    <n v="1392929333"/>
    <n v="1389041333"/>
    <b v="0"/>
    <n v="82"/>
    <b v="1"/>
    <s v="music/rock"/>
    <n v="103.66666666666666"/>
    <n v="75.853658536585371"/>
    <x v="0"/>
    <x v="12"/>
  </r>
  <r>
    <n v="1630"/>
    <s v="Golden Grenade Records Their Debut EP"/>
    <s v="Inspired by the legacy of Tex Tucker, Golden Grenade is setting out to record their first CD with heavy hearts and intense purpose."/>
    <n v="4000"/>
    <n v="10610"/>
    <x v="1"/>
    <x v="0"/>
    <s v="USD"/>
    <n v="1330671540"/>
    <n v="1328040375"/>
    <b v="0"/>
    <n v="126"/>
    <b v="1"/>
    <s v="music/rock"/>
    <n v="265.25"/>
    <n v="84.206349206349202"/>
    <x v="0"/>
    <x v="12"/>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s v="music/rock"/>
    <n v="155.91"/>
    <n v="117.22556390977444"/>
    <x v="0"/>
    <x v="12"/>
  </r>
  <r>
    <n v="1632"/>
    <s v="Culprit needs a van!"/>
    <s v="Hey everyone! If you don't already know, we're Culprit, a 4-piece rock band from Los Angeles &amp; we are in dire need of a new tour van!"/>
    <n v="4000"/>
    <n v="4065"/>
    <x v="1"/>
    <x v="0"/>
    <s v="USD"/>
    <n v="1316851854"/>
    <n v="1311667854"/>
    <b v="0"/>
    <n v="47"/>
    <b v="1"/>
    <s v="music/rock"/>
    <n v="101.62500000000001"/>
    <n v="86.489361702127653"/>
    <x v="0"/>
    <x v="12"/>
  </r>
  <r>
    <n v="1633"/>
    <s v="ELIZABETH REX"/>
    <s v="We are a four piece rock band that has played shows in and around NYC including Mercury Lounge.  Two of our members are now in LA."/>
    <n v="10000"/>
    <n v="10000"/>
    <x v="1"/>
    <x v="0"/>
    <s v="USD"/>
    <n v="1326690000"/>
    <n v="1324329156"/>
    <b v="0"/>
    <n v="58"/>
    <b v="1"/>
    <s v="music/rock"/>
    <n v="100"/>
    <n v="172.41379310344828"/>
    <x v="0"/>
    <x v="12"/>
  </r>
  <r>
    <n v="1634"/>
    <s v="RUBEDO: Debut Full Length Album"/>
    <s v="Recording Debut  Album w/ Producer Ikey Owens from Free Moral Agents/ The Mars Volta"/>
    <n v="2000"/>
    <n v="2010"/>
    <x v="1"/>
    <x v="0"/>
    <s v="USD"/>
    <n v="1306994340"/>
    <n v="1303706001"/>
    <b v="0"/>
    <n v="32"/>
    <b v="1"/>
    <s v="music/rock"/>
    <n v="100.49999999999999"/>
    <n v="62.8125"/>
    <x v="0"/>
    <x v="12"/>
  </r>
  <r>
    <n v="1635"/>
    <s v="The World Over's New EP, &quot;MOUNTAINS&quot;."/>
    <s v="TWO will be recording their next album, MOUNTAINS, in July and need your help to make their vision a reality. Many perks are available!"/>
    <n v="2000"/>
    <n v="2506"/>
    <x v="1"/>
    <x v="0"/>
    <s v="USD"/>
    <n v="1468270261"/>
    <n v="1463086261"/>
    <b v="0"/>
    <n v="37"/>
    <b v="1"/>
    <s v="music/rock"/>
    <n v="125.29999999999998"/>
    <n v="67.729729729729726"/>
    <x v="0"/>
    <x v="12"/>
  </r>
  <r>
    <n v="1636"/>
    <s v="Butch County Rocks San Francisco Pride"/>
    <s v="Butch County is a hard rockin bunch of girls and boy-girls from Austin.  Help us show San Francisco  Pride how we do it in Texas!"/>
    <n v="4500"/>
    <n v="4660"/>
    <x v="1"/>
    <x v="0"/>
    <s v="USD"/>
    <n v="1307851200"/>
    <n v="1304129088"/>
    <b v="0"/>
    <n v="87"/>
    <b v="1"/>
    <s v="music/rock"/>
    <n v="103.55555555555556"/>
    <n v="53.5632183908046"/>
    <x v="0"/>
    <x v="12"/>
  </r>
  <r>
    <n v="1637"/>
    <s v="We Fly to Philly / Release new album / Tour west coast"/>
    <s v="We (the band Sunset) has been invited to play in Philadelphia.   Help us get there and you will receive special prizes."/>
    <n v="500"/>
    <n v="519"/>
    <x v="1"/>
    <x v="0"/>
    <s v="USD"/>
    <n v="1262302740"/>
    <n v="1257444140"/>
    <b v="0"/>
    <n v="15"/>
    <b v="1"/>
    <s v="music/rock"/>
    <n v="103.8"/>
    <n v="34.6"/>
    <x v="0"/>
    <x v="12"/>
  </r>
  <r>
    <n v="1638"/>
    <s v="Avenues EP 2013"/>
    <s v="Avenues will be going in to the studio to record a new EP with Matt Allison!"/>
    <n v="1000"/>
    <n v="1050"/>
    <x v="1"/>
    <x v="0"/>
    <s v="USD"/>
    <n v="1362086700"/>
    <n v="1358180968"/>
    <b v="0"/>
    <n v="27"/>
    <b v="1"/>
    <s v="music/rock"/>
    <n v="105"/>
    <n v="38.888888888888886"/>
    <x v="0"/>
    <x v="12"/>
  </r>
  <r>
    <n v="1639"/>
    <s v="The One Two 7s Are Recording an Album!"/>
    <s v="We've written the music and now it's time to record. We're excited to work with Nic at Different Fur studios but we need your help!"/>
    <n v="1800"/>
    <n v="1800"/>
    <x v="1"/>
    <x v="0"/>
    <s v="USD"/>
    <n v="1330789165"/>
    <n v="1328197165"/>
    <b v="0"/>
    <n v="19"/>
    <b v="1"/>
    <s v="music/rock"/>
    <n v="100"/>
    <n v="94.736842105263165"/>
    <x v="0"/>
    <x v="12"/>
  </r>
  <r>
    <n v="1640"/>
    <s v="Lovers and Poets- music video"/>
    <s v="We are a friendly neighborhood electronic pop duo from Los Angeles. We want to shoot a music video for a song from our debut album."/>
    <n v="400"/>
    <n v="679.44"/>
    <x v="1"/>
    <x v="0"/>
    <s v="USD"/>
    <n v="1280800740"/>
    <n v="1279603955"/>
    <b v="0"/>
    <n v="17"/>
    <b v="1"/>
    <s v="music/rock"/>
    <n v="169.86"/>
    <n v="39.967058823529413"/>
    <x v="0"/>
    <x v="12"/>
  </r>
  <r>
    <n v="1641"/>
    <s v="Tanya Dartson- Run for Your Life music video"/>
    <s v="Music Video For Upbeat and Inspiring Song - Run For Your Life"/>
    <n v="2500"/>
    <n v="2535"/>
    <x v="1"/>
    <x v="0"/>
    <s v="USD"/>
    <n v="1418998744"/>
    <n v="1416406744"/>
    <b v="0"/>
    <n v="26"/>
    <b v="1"/>
    <s v="music/pop"/>
    <n v="101.4"/>
    <n v="97.5"/>
    <x v="0"/>
    <x v="28"/>
  </r>
  <r>
    <n v="1642"/>
    <s v="Pop Garden Radio Presents: Season 2 CD"/>
    <s v="Pop Garden Radio Presents: The Rock on the Road Tour Season 2 CD. 23 great Pop tracks from independent Pop artists."/>
    <n v="1200"/>
    <n v="1200"/>
    <x v="1"/>
    <x v="0"/>
    <s v="USD"/>
    <n v="1308011727"/>
    <n v="1306283727"/>
    <b v="0"/>
    <n v="28"/>
    <b v="1"/>
    <s v="music/pop"/>
    <n v="100"/>
    <n v="42.857142857142854"/>
    <x v="0"/>
    <x v="28"/>
  </r>
  <r>
    <n v="1643"/>
    <s v="This Is All Now's Brand New Album!!"/>
    <s v="This Is All Now is putting out a brand new record, and we need YOUR help to do it!"/>
    <n v="5000"/>
    <n v="6235"/>
    <x v="1"/>
    <x v="0"/>
    <s v="USD"/>
    <n v="1348516012"/>
    <n v="1345924012"/>
    <b v="0"/>
    <n v="37"/>
    <b v="1"/>
    <s v="music/pop"/>
    <n v="124.70000000000002"/>
    <n v="168.51351351351352"/>
    <x v="0"/>
    <x v="28"/>
  </r>
  <r>
    <n v="1644"/>
    <s v="Kevin Wood - Out Among The Wolves"/>
    <s v="Be a part of helping Singer/Songwriter Kevin Wood bring his 3rd Album &quot;Out Among The Wolves&quot; from the studio to you!"/>
    <n v="10000"/>
    <n v="10950"/>
    <x v="1"/>
    <x v="0"/>
    <s v="USD"/>
    <n v="1353551160"/>
    <n v="1348363560"/>
    <b v="0"/>
    <n v="128"/>
    <b v="1"/>
    <s v="music/pop"/>
    <n v="109.5"/>
    <n v="85.546875"/>
    <x v="0"/>
    <x v="28"/>
  </r>
  <r>
    <n v="1645"/>
    <s v="John Clark Records His Debut Album â€œAll I Haveâ€"/>
    <s v="&quot;All I Have is filled with soaring pianos and bright guitars; heartfelt songs coupled with intuitive melodic compositions&quot;"/>
    <n v="5000"/>
    <n v="5540"/>
    <x v="1"/>
    <x v="0"/>
    <s v="USD"/>
    <n v="1379515740"/>
    <n v="1378306140"/>
    <b v="0"/>
    <n v="10"/>
    <b v="1"/>
    <s v="music/pop"/>
    <n v="110.80000000000001"/>
    <n v="554"/>
    <x v="0"/>
    <x v="28"/>
  </r>
  <r>
    <n v="1646"/>
    <s v="MADAM Album"/>
    <s v="Album 3 funds.We have 13 amazing songs ready to go . a fantastic engineer to mix them, James Aparicio(Depeche Mode/Liars.We need you xx"/>
    <n v="2000"/>
    <n v="2204"/>
    <x v="1"/>
    <x v="1"/>
    <s v="GBP"/>
    <n v="1408039860"/>
    <n v="1405248503"/>
    <b v="0"/>
    <n v="83"/>
    <b v="1"/>
    <s v="music/pop"/>
    <n v="110.2"/>
    <n v="26.554216867469879"/>
    <x v="0"/>
    <x v="28"/>
  </r>
  <r>
    <n v="1647"/>
    <s v="JAYSIN + HOT MUSIC VIDEO = EPICNESS!! GRAMMY POP SOUL"/>
    <s v="Grammy Pop Soul Artist Jaysin is raising funds to make the most EPIC Music Video ever and he wants to PUT YOU IN IT!"/>
    <n v="5000"/>
    <n v="5236"/>
    <x v="1"/>
    <x v="0"/>
    <s v="USD"/>
    <n v="1339235377"/>
    <n v="1336643377"/>
    <b v="0"/>
    <n v="46"/>
    <b v="1"/>
    <s v="music/pop"/>
    <n v="104.71999999999998"/>
    <n v="113.82608695652173"/>
    <x v="0"/>
    <x v="28"/>
  </r>
  <r>
    <n v="1648"/>
    <s v="Arches - Wide Awake on Vinyl "/>
    <s v="We've finished recording our debut LP &quot;Wide Awake&quot; and would love to have it pressed on vinyl, but we need your help"/>
    <n v="2300"/>
    <n v="2881"/>
    <x v="1"/>
    <x v="0"/>
    <s v="USD"/>
    <n v="1300636482"/>
    <n v="1298048082"/>
    <b v="0"/>
    <n v="90"/>
    <b v="1"/>
    <s v="music/pop"/>
    <n v="125.26086956521738"/>
    <n v="32.011111111111113"/>
    <x v="0"/>
    <x v="28"/>
  </r>
  <r>
    <n v="1649"/>
    <s v="Sam Lyons New Album - 2014"/>
    <s v="This is it! The new Sam Lyons album #3. Help me make it happen by pledging today - pre-order the CD and other cool stuff right here."/>
    <n v="3800"/>
    <n v="3822.33"/>
    <x v="1"/>
    <x v="0"/>
    <s v="USD"/>
    <n v="1400862355"/>
    <n v="1396974355"/>
    <b v="0"/>
    <n v="81"/>
    <b v="1"/>
    <s v="music/pop"/>
    <n v="100.58763157894737"/>
    <n v="47.189259259259259"/>
    <x v="0"/>
    <x v="28"/>
  </r>
  <r>
    <n v="1650"/>
    <s v="The Psalm Praise Project, Vol. 2"/>
    <s v="Help me record a CD that uses pop styling to give a fresh sound to ancient wisdom from scripture!"/>
    <n v="2000"/>
    <n v="2831"/>
    <x v="1"/>
    <x v="0"/>
    <s v="USD"/>
    <n v="1381314437"/>
    <n v="1378722437"/>
    <b v="0"/>
    <n v="32"/>
    <b v="1"/>
    <s v="music/pop"/>
    <n v="141.55000000000001"/>
    <n v="88.46875"/>
    <x v="0"/>
    <x v="28"/>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s v="music/pop"/>
    <n v="100.75"/>
    <n v="100.75"/>
    <x v="0"/>
    <x v="28"/>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s v="music/pop"/>
    <n v="100.66666666666666"/>
    <n v="64.714285714285708"/>
    <x v="0"/>
    <x v="28"/>
  </r>
  <r>
    <n v="1653"/>
    <s v="The Narrative 2011 Spring Tour with Eisley"/>
    <s v="On 4/26, The Narrative will head out on their 1st full US tour with Eisley and aim to raise $7,500 to cover tour expenses. "/>
    <n v="5000"/>
    <n v="8711.52"/>
    <x v="1"/>
    <x v="0"/>
    <s v="USD"/>
    <n v="1303675296"/>
    <n v="1300996896"/>
    <b v="0"/>
    <n v="168"/>
    <b v="1"/>
    <s v="music/pop"/>
    <n v="174.2304"/>
    <n v="51.854285714285716"/>
    <x v="0"/>
    <x v="28"/>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s v="music/pop"/>
    <n v="119.90909090909089"/>
    <n v="38.794117647058826"/>
    <x v="0"/>
    <x v="28"/>
  </r>
  <r>
    <n v="1655"/>
    <s v="Meg Porter Debut EP!"/>
    <s v="Berklee College of Music student, Meg Porter needs YOUR help to fund her very first EP!"/>
    <n v="1500"/>
    <n v="2143"/>
    <x v="1"/>
    <x v="0"/>
    <s v="USD"/>
    <n v="1333648820"/>
    <n v="1331060420"/>
    <b v="0"/>
    <n v="48"/>
    <b v="1"/>
    <s v="music/pop"/>
    <n v="142.86666666666667"/>
    <n v="44.645833333333336"/>
    <x v="0"/>
    <x v="28"/>
  </r>
  <r>
    <n v="1656"/>
    <s v="Jared Mitchell: The Maiden Voyage"/>
    <s v="The making of a quality, full length album journeying through a pop/folk/rock/americana sound_x000a_noisetrade.com/jaredmitchellmusic"/>
    <n v="7500"/>
    <n v="7525.12"/>
    <x v="1"/>
    <x v="0"/>
    <s v="USD"/>
    <n v="1355437052"/>
    <n v="1352845052"/>
    <b v="0"/>
    <n v="48"/>
    <b v="1"/>
    <s v="music/pop"/>
    <n v="100.33493333333334"/>
    <n v="156.77333333333334"/>
    <x v="0"/>
    <x v="28"/>
  </r>
  <r>
    <n v="1657"/>
    <s v="The Debut Album from Lynette!"/>
    <s v="The long anticipated debut album from singer/songwriter Lynette will be recorded this June in Nashville! You can help make it happen!"/>
    <n v="25000"/>
    <n v="26233.45"/>
    <x v="1"/>
    <x v="0"/>
    <s v="USD"/>
    <n v="1337885168"/>
    <n v="1335293168"/>
    <b v="0"/>
    <n v="221"/>
    <b v="1"/>
    <s v="music/pop"/>
    <n v="104.93380000000001"/>
    <n v="118.70339366515837"/>
    <x v="0"/>
    <x v="28"/>
  </r>
  <r>
    <n v="1658"/>
    <s v="New Amy Rivard album!!!"/>
    <s v="I've had numerous song ideas spinning around in my head for years now, please help me get them out- into a studio and into your homes!"/>
    <n v="6000"/>
    <n v="7934"/>
    <x v="1"/>
    <x v="0"/>
    <s v="USD"/>
    <n v="1355840400"/>
    <n v="1352524767"/>
    <b v="0"/>
    <n v="107"/>
    <b v="1"/>
    <s v="music/pop"/>
    <n v="132.23333333333335"/>
    <n v="74.149532710280369"/>
    <x v="0"/>
    <x v="28"/>
  </r>
  <r>
    <n v="1659"/>
    <s v="The Penny Arcade Quartet's Christmas EP"/>
    <s v="The long awaited Christmas EP is in session! We need your help to get it professionally mixed, produced and manufactured."/>
    <n v="500"/>
    <n v="564"/>
    <x v="1"/>
    <x v="1"/>
    <s v="GBP"/>
    <n v="1387281600"/>
    <n v="1384811721"/>
    <b v="0"/>
    <n v="45"/>
    <b v="1"/>
    <s v="music/pop"/>
    <n v="112.79999999999998"/>
    <n v="12.533333333333333"/>
    <x v="0"/>
    <x v="28"/>
  </r>
  <r>
    <n v="1660"/>
    <s v="Risotto fragole e champagne"/>
    <s v="Vogliamo realizzare un risotto fragole e champagne e condividerlo con i nostri fan. Faremo il risotto durante un concerto casalingo."/>
    <n v="80"/>
    <n v="1003"/>
    <x v="1"/>
    <x v="13"/>
    <s v="EUR"/>
    <n v="1462053540"/>
    <n v="1459355950"/>
    <b v="0"/>
    <n v="36"/>
    <b v="1"/>
    <s v="music/pop"/>
    <n v="1253.75"/>
    <n v="27.861111111111111"/>
    <x v="0"/>
    <x v="28"/>
  </r>
  <r>
    <n v="1661"/>
    <s v="Kyana"/>
    <s v="I am excited to present my debut pop project Kyana!_x000a_Piano and vocal sounds embedded in sophisticated, bold arrangements &amp; brisk beats"/>
    <n v="7900"/>
    <n v="8098"/>
    <x v="1"/>
    <x v="15"/>
    <s v="EUR"/>
    <n v="1453064400"/>
    <n v="1449359831"/>
    <b v="0"/>
    <n v="101"/>
    <b v="1"/>
    <s v="music/pop"/>
    <n v="102.50632911392405"/>
    <n v="80.178217821782184"/>
    <x v="0"/>
    <x v="28"/>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s v="music/pop"/>
    <n v="102.6375"/>
    <n v="132.43548387096774"/>
    <x v="0"/>
    <x v="28"/>
  </r>
  <r>
    <n v="1663"/>
    <s v="ghost -- a music video"/>
    <s v="music is as important to the eyes as it is to the ears. help bring ghost to life in front of your eyes."/>
    <n v="1000"/>
    <n v="1080"/>
    <x v="1"/>
    <x v="0"/>
    <s v="USD"/>
    <n v="1422750707"/>
    <n v="1420158707"/>
    <b v="0"/>
    <n v="32"/>
    <b v="1"/>
    <s v="music/pop"/>
    <n v="108"/>
    <n v="33.75"/>
    <x v="0"/>
    <x v="28"/>
  </r>
  <r>
    <n v="1664"/>
    <s v="Grace Sings Grace"/>
    <s v="Korean-American Soprano Grace's Debut Album - coming up in June 2012. Come and be part of this exciting project!"/>
    <n v="2500"/>
    <n v="3060.22"/>
    <x v="1"/>
    <x v="0"/>
    <s v="USD"/>
    <n v="1331870340"/>
    <n v="1328033818"/>
    <b v="0"/>
    <n v="89"/>
    <b v="1"/>
    <s v="music/pop"/>
    <n v="122.40879999999999"/>
    <n v="34.384494382022467"/>
    <x v="0"/>
    <x v="28"/>
  </r>
  <r>
    <n v="1665"/>
    <s v="Simply Put is recording an album!"/>
    <s v="Simply Put is recording our debut album and needs to raise funds for studio time, printing and possibly the start of a sound system.  "/>
    <n v="3500"/>
    <n v="4181"/>
    <x v="1"/>
    <x v="0"/>
    <s v="USD"/>
    <n v="1298343600"/>
    <n v="1295624113"/>
    <b v="0"/>
    <n v="93"/>
    <b v="1"/>
    <s v="music/pop"/>
    <n v="119.45714285714286"/>
    <n v="44.956989247311824"/>
    <x v="0"/>
    <x v="28"/>
  </r>
  <r>
    <n v="1666"/>
    <s v="Venus On Fire + Extraordinary Producer = Legendary New EP"/>
    <s v="Play a KEY role in Venus On Fire's success - Working with a World Class Producer to make a memorable EP."/>
    <n v="2500"/>
    <n v="4022"/>
    <x v="1"/>
    <x v="0"/>
    <s v="USD"/>
    <n v="1364447073"/>
    <n v="1361858673"/>
    <b v="0"/>
    <n v="98"/>
    <b v="1"/>
    <s v="music/pop"/>
    <n v="160.88"/>
    <n v="41.04081632653061"/>
    <x v="0"/>
    <x v="28"/>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s v="music/pop"/>
    <n v="126.85294117647059"/>
    <n v="52.597560975609753"/>
    <x v="0"/>
    <x v="28"/>
  </r>
  <r>
    <n v="1668"/>
    <s v="Jonathan Cody White Makes His Debut EP!!!"/>
    <s v="Making my debut EP &quot;Words Left In My Mind&quot; with the help of Kickstarter and all you awesome people! Thanks for the support!!"/>
    <n v="8000"/>
    <n v="8211"/>
    <x v="1"/>
    <x v="0"/>
    <s v="USD"/>
    <n v="1322454939"/>
    <n v="1319859339"/>
    <b v="0"/>
    <n v="116"/>
    <b v="1"/>
    <s v="music/pop"/>
    <n v="102.6375"/>
    <n v="70.784482758620683"/>
    <x v="0"/>
    <x v="28"/>
  </r>
  <r>
    <n v="1669"/>
    <s v="Summer Gill 'Stormy Weather' EP"/>
    <s v="Hi guys! I'll be recording a 6-7 song EP this summer and I need your help to make it happen! _x000a_Any support is appreciated!"/>
    <n v="2000"/>
    <n v="2795"/>
    <x v="1"/>
    <x v="0"/>
    <s v="USD"/>
    <n v="1464729276"/>
    <n v="1459545276"/>
    <b v="0"/>
    <n v="52"/>
    <b v="1"/>
    <s v="music/pop"/>
    <n v="139.75"/>
    <n v="53.75"/>
    <x v="0"/>
    <x v="28"/>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s v="music/pop"/>
    <n v="102.60000000000001"/>
    <n v="44.608695652173914"/>
    <x v="0"/>
    <x v="28"/>
  </r>
  <r>
    <n v="1671"/>
    <s v="Luke O'Brien's Kickstarter"/>
    <s v="I am seeking funding in order to help take my music from a hobby to a career."/>
    <n v="2000"/>
    <n v="2013.47"/>
    <x v="1"/>
    <x v="0"/>
    <s v="USD"/>
    <n v="1470056614"/>
    <n v="1467464614"/>
    <b v="0"/>
    <n v="77"/>
    <b v="1"/>
    <s v="music/pop"/>
    <n v="100.67349999999999"/>
    <n v="26.148961038961041"/>
    <x v="0"/>
    <x v="28"/>
  </r>
  <r>
    <n v="1672"/>
    <s v="High Altotude Debut Album"/>
    <s v="Sweet, sweet harmonies from Portland Oregon's premiere high school women's a cappella group."/>
    <n v="1700"/>
    <n v="1920"/>
    <x v="1"/>
    <x v="0"/>
    <s v="USD"/>
    <n v="1338824730"/>
    <n v="1336232730"/>
    <b v="0"/>
    <n v="49"/>
    <b v="1"/>
    <s v="music/pop"/>
    <n v="112.94117647058823"/>
    <n v="39.183673469387756"/>
    <x v="0"/>
    <x v="28"/>
  </r>
  <r>
    <n v="1673"/>
    <s v="Mastering and Vinyl Production for The Astronomer LP"/>
    <s v="After our exciting mixing session at the Wilco loft, we're ready to master and press vinyl for The Astronomer's newest record!"/>
    <n v="2100"/>
    <n v="2690"/>
    <x v="1"/>
    <x v="0"/>
    <s v="USD"/>
    <n v="1425675892"/>
    <n v="1423083892"/>
    <b v="0"/>
    <n v="59"/>
    <b v="1"/>
    <s v="music/pop"/>
    <n v="128.09523809523807"/>
    <n v="45.593220338983052"/>
    <x v="0"/>
    <x v="28"/>
  </r>
  <r>
    <n v="1674"/>
    <s v="Candice Russell New EP: IGNITE"/>
    <s v="This is my biggest project YET! The songs are recorded &amp; I need your help to package &amp; promote this music. Let's finish this together!"/>
    <n v="5000"/>
    <n v="10085"/>
    <x v="1"/>
    <x v="0"/>
    <s v="USD"/>
    <n v="1471503540"/>
    <n v="1468852306"/>
    <b v="0"/>
    <n v="113"/>
    <b v="1"/>
    <s v="music/pop"/>
    <n v="201.7"/>
    <n v="89.247787610619469"/>
    <x v="0"/>
    <x v="28"/>
  </r>
  <r>
    <n v="1675"/>
    <s v="The Great Party's Debut Album!"/>
    <s v="The Great Party is releasing their debut album. Here's your chance to be a part of it!"/>
    <n v="1000"/>
    <n v="1374.16"/>
    <x v="1"/>
    <x v="0"/>
    <s v="USD"/>
    <n v="1318802580"/>
    <n v="1316194540"/>
    <b v="0"/>
    <n v="34"/>
    <b v="1"/>
    <s v="music/pop"/>
    <n v="137.416"/>
    <n v="40.416470588235299"/>
    <x v="0"/>
    <x v="28"/>
  </r>
  <r>
    <n v="1676"/>
    <s v="Bridge 19 CD Release Tour"/>
    <s v="Help fund Bridge 19's tour in support of their first duo record, to be released in May 2012."/>
    <n v="3000"/>
    <n v="3460"/>
    <x v="1"/>
    <x v="0"/>
    <s v="USD"/>
    <n v="1334980740"/>
    <n v="1330968347"/>
    <b v="0"/>
    <n v="42"/>
    <b v="1"/>
    <s v="music/pop"/>
    <n v="115.33333333333333"/>
    <n v="82.38095238095238"/>
    <x v="0"/>
    <x v="28"/>
  </r>
  <r>
    <n v="1677"/>
    <s v="Andrius Pojavis new album &quot;Seven&quot;"/>
    <s v="It's time to record my new album. Studio, musicians and arranger are ready, are you coming on this journey with me?"/>
    <n v="6000"/>
    <n v="6700"/>
    <x v="1"/>
    <x v="3"/>
    <s v="EUR"/>
    <n v="1460786340"/>
    <n v="1455615976"/>
    <b v="0"/>
    <n v="42"/>
    <b v="1"/>
    <s v="music/pop"/>
    <n v="111.66666666666667"/>
    <n v="159.52380952380952"/>
    <x v="0"/>
    <x v="28"/>
  </r>
  <r>
    <n v="1678"/>
    <s v="Cassandra Violet &quot;Beyond the Fray&quot; Music Video"/>
    <s v="Help me make an amazing music video so that I can take my music to the next level and get a manager!"/>
    <n v="1500"/>
    <n v="1776"/>
    <x v="1"/>
    <x v="0"/>
    <s v="USD"/>
    <n v="1391718671"/>
    <n v="1390509071"/>
    <b v="0"/>
    <n v="49"/>
    <b v="1"/>
    <s v="music/pop"/>
    <n v="118.39999999999999"/>
    <n v="36.244897959183675"/>
    <x v="0"/>
    <x v="28"/>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s v="music/pop"/>
    <n v="175"/>
    <n v="62.5"/>
    <x v="0"/>
    <x v="28"/>
  </r>
  <r>
    <n v="1680"/>
    <s v="Kick Out a Record"/>
    <s v="Working Musician dilemma #164: how the taxman put Kick the Record 2.0 on hold"/>
    <n v="1000"/>
    <n v="1175"/>
    <x v="1"/>
    <x v="0"/>
    <s v="USD"/>
    <n v="1405188667"/>
    <n v="1402596667"/>
    <b v="0"/>
    <n v="25"/>
    <b v="1"/>
    <s v="music/pop"/>
    <n v="117.5"/>
    <n v="47"/>
    <x v="0"/>
    <x v="28"/>
  </r>
  <r>
    <n v="1681"/>
    <s v="Slugs and Bugs - TWO &quot;Sing the Bible&quot; CDs!"/>
    <s v="Slugs &amp; Bugs is making TWO NEW Sing the Bible CDs in 2017, with Scripture songs all about Jesus - His words, His life, and His mission."/>
    <n v="65000"/>
    <n v="65924.38"/>
    <x v="0"/>
    <x v="0"/>
    <s v="USD"/>
    <n v="1490752800"/>
    <n v="1486522484"/>
    <b v="0"/>
    <n v="884"/>
    <b v="0"/>
    <s v="music/faith"/>
    <n v="101.42212307692309"/>
    <n v="74.575090497737563"/>
    <x v="0"/>
    <x v="0"/>
  </r>
  <r>
    <n v="1682"/>
    <s v="Looking Up &amp; Holding On CD Project - Christian songwriter"/>
    <s v="Christian singer-wongerwriter searching for funding to record CD of original Christian music."/>
    <n v="6000"/>
    <n v="0"/>
    <x v="0"/>
    <x v="0"/>
    <s v="USD"/>
    <n v="1492142860"/>
    <n v="1486962460"/>
    <b v="0"/>
    <n v="0"/>
    <b v="0"/>
    <s v="music/faith"/>
    <n v="0"/>
    <e v="#DIV/0!"/>
    <x v="0"/>
    <x v="0"/>
  </r>
  <r>
    <n v="1683"/>
    <s v="Manman doudou tÃ©moignage d'une mÃ¨re Album"/>
    <s v="Rendre tÃ©moignage de ce que Dieu fait chaque jour pour moi et venir en  aide  aux autres, c'est  mon but."/>
    <n v="3500"/>
    <n v="760"/>
    <x v="0"/>
    <x v="6"/>
    <s v="EUR"/>
    <n v="1491590738"/>
    <n v="1489517138"/>
    <b v="0"/>
    <n v="10"/>
    <b v="0"/>
    <s v="music/faith"/>
    <n v="21.714285714285715"/>
    <n v="76"/>
    <x v="0"/>
    <x v="0"/>
  </r>
  <r>
    <n v="1685"/>
    <s v="Help Support Brad Dassey's Music"/>
    <s v="My name is Brad Dassey.  I've been composing and making music for 18 years now.  I want to get my music out there even further."/>
    <n v="350"/>
    <n v="360"/>
    <x v="0"/>
    <x v="0"/>
    <s v="USD"/>
    <n v="1490331623"/>
    <n v="1487743223"/>
    <b v="0"/>
    <n v="15"/>
    <b v="0"/>
    <s v="music/faith"/>
    <n v="102.85714285714285"/>
    <n v="24"/>
    <x v="0"/>
    <x v="0"/>
  </r>
  <r>
    <n v="1686"/>
    <s v="The Torah: World's First Complete Musical Transcription"/>
    <s v="I will transcribe, into Western musical notation and Romanized transliteration, the complete Torah as sung in the Ashkenazic tradition."/>
    <n v="5000"/>
    <n v="18"/>
    <x v="0"/>
    <x v="5"/>
    <s v="CAD"/>
    <n v="1493320519"/>
    <n v="1488140119"/>
    <b v="0"/>
    <n v="1"/>
    <b v="0"/>
    <s v="music/faith"/>
    <n v="0.36"/>
    <n v="18"/>
    <x v="0"/>
    <x v="0"/>
  </r>
  <r>
    <n v="1687"/>
    <s v="Fike // You Say Speak We Say Move"/>
    <s v="Be a part of bringing &quot;YOU SAY SPEAK WE SAY MOVE&quot; into existence with FIKE. This is our first album since moving back to Baton Rouge!"/>
    <n v="10000"/>
    <n v="3125"/>
    <x v="0"/>
    <x v="0"/>
    <s v="USD"/>
    <n v="1491855300"/>
    <n v="1488935245"/>
    <b v="0"/>
    <n v="39"/>
    <b v="0"/>
    <s v="music/faith"/>
    <n v="31.25"/>
    <n v="80.128205128205124"/>
    <x v="0"/>
    <x v="0"/>
  </r>
  <r>
    <n v="1688"/>
    <s v="Christofer Scott: Dive In EP"/>
    <s v="Professionally recording a worship and contemporary Christian music album that connects to people and connects their heart to God."/>
    <n v="4000"/>
    <n v="1772"/>
    <x v="0"/>
    <x v="0"/>
    <s v="USD"/>
    <n v="1491738594"/>
    <n v="1489150194"/>
    <b v="0"/>
    <n v="7"/>
    <b v="0"/>
    <s v="music/faith"/>
    <n v="44.3"/>
    <n v="253.14285714285714"/>
    <x v="0"/>
    <x v="0"/>
  </r>
  <r>
    <n v="1689"/>
    <s v="Fly Away"/>
    <s v="Praising the Living God in the second half of life."/>
    <n v="2400"/>
    <n v="2400"/>
    <x v="0"/>
    <x v="0"/>
    <s v="USD"/>
    <n v="1489700230"/>
    <n v="1487111830"/>
    <b v="0"/>
    <n v="14"/>
    <b v="0"/>
    <s v="music/faith"/>
    <n v="100"/>
    <n v="171.42857142857142"/>
    <x v="0"/>
    <x v="0"/>
  </r>
  <r>
    <n v="1690"/>
    <s v="NewKings Album &quot;Rise Up&quot;"/>
    <s v="Our newest project! We are hard at it trying to bring music that uplifts the spirit, and tells a story of life-changing love."/>
    <n v="2500"/>
    <n v="635"/>
    <x v="0"/>
    <x v="0"/>
    <s v="USD"/>
    <n v="1491470442"/>
    <n v="1488882042"/>
    <b v="0"/>
    <n v="11"/>
    <b v="0"/>
    <s v="music/faith"/>
    <n v="25.4"/>
    <n v="57.727272727272727"/>
    <x v="0"/>
    <x v="0"/>
  </r>
  <r>
    <n v="1691"/>
    <s v="Sing Like You Were Meant To!"/>
    <s v="TUV Online is making highly effective vocal training available &amp; affordable to churches, worship leaders and singers around the world!"/>
    <n v="30000"/>
    <n v="10042"/>
    <x v="0"/>
    <x v="0"/>
    <s v="USD"/>
    <n v="1491181200"/>
    <n v="1488387008"/>
    <b v="0"/>
    <n v="38"/>
    <b v="0"/>
    <s v="music/faith"/>
    <n v="33.473333333333329"/>
    <n v="264.26315789473682"/>
    <x v="0"/>
    <x v="0"/>
  </r>
  <r>
    <n v="1692"/>
    <s v="Get Your Hopes Up"/>
    <s v="After 3 years.....It's time for some new music! Album #2 is in motion and I can't wait to share it with all of you!"/>
    <n v="5000"/>
    <n v="2390"/>
    <x v="0"/>
    <x v="0"/>
    <s v="USD"/>
    <n v="1490572740"/>
    <n v="1487734667"/>
    <b v="0"/>
    <n v="15"/>
    <b v="0"/>
    <s v="music/faith"/>
    <n v="47.8"/>
    <n v="159.33333333333334"/>
    <x v="0"/>
    <x v="0"/>
  </r>
  <r>
    <n v="1693"/>
    <s v="Debut Studio EP // Sam Hibbard"/>
    <s v="Creating and playing music is what i love. I long to produce &amp; release fresh, raw and relevant songs that come straight from the heart."/>
    <n v="3000"/>
    <n v="280"/>
    <x v="0"/>
    <x v="1"/>
    <s v="GBP"/>
    <n v="1491768000"/>
    <n v="1489097112"/>
    <b v="0"/>
    <n v="8"/>
    <b v="0"/>
    <s v="music/faith"/>
    <n v="9.3333333333333339"/>
    <n v="35"/>
    <x v="0"/>
    <x v="0"/>
  </r>
  <r>
    <n v="1694"/>
    <s v="Thundercreek Studios"/>
    <s v="Hey all I'm building out my Christian Recording studio in a new building. I have the building but lack the funds to build it out!!!"/>
    <n v="10000"/>
    <n v="5"/>
    <x v="0"/>
    <x v="0"/>
    <s v="USD"/>
    <n v="1490589360"/>
    <n v="1488038674"/>
    <b v="0"/>
    <n v="1"/>
    <b v="0"/>
    <s v="music/faith"/>
    <n v="0.05"/>
    <n v="5"/>
    <x v="0"/>
    <x v="0"/>
  </r>
  <r>
    <n v="1695"/>
    <s v="THE PREACHER'S DAUGHTERS CD Hymns Recording Project"/>
    <s v="We are the Preacher's Daughters &amp; recording a HYMNS CD with our unique vocal duo &amp; interwoven Cello. Hymns in a fresh, beautiful way."/>
    <n v="12000"/>
    <n v="1405"/>
    <x v="0"/>
    <x v="0"/>
    <s v="USD"/>
    <n v="1491786000"/>
    <n v="1488847514"/>
    <b v="0"/>
    <n v="23"/>
    <b v="0"/>
    <s v="music/faith"/>
    <n v="11.708333333333334"/>
    <n v="61.086956521739133"/>
    <x v="0"/>
    <x v="0"/>
  </r>
  <r>
    <n v="1696"/>
    <s v="Angel Talking truth to share with the world."/>
    <s v="I was dying. No will to live. Angel spoke to me. Changed my life. Help me to Share the message with the world. My life changing story."/>
    <n v="300000"/>
    <n v="0"/>
    <x v="0"/>
    <x v="0"/>
    <s v="USD"/>
    <n v="1491007211"/>
    <n v="1488418811"/>
    <b v="0"/>
    <n v="0"/>
    <b v="0"/>
    <s v="music/faith"/>
    <n v="0"/>
    <e v="#DIV/0!"/>
    <x v="0"/>
    <x v="0"/>
  </r>
  <r>
    <n v="1697"/>
    <s v="Undivided Heart - a worship album by John Gabriel Arends"/>
    <s v="You can help create an awesome new worship album and in return get exclusive rewards ONLY for backers of this project."/>
    <n v="12500"/>
    <n v="2526"/>
    <x v="0"/>
    <x v="0"/>
    <s v="USD"/>
    <n v="1491781648"/>
    <n v="1489193248"/>
    <b v="0"/>
    <n v="22"/>
    <b v="0"/>
    <s v="music/faith"/>
    <n v="20.208000000000002"/>
    <n v="114.81818181818181"/>
    <x v="0"/>
    <x v="0"/>
  </r>
  <r>
    <n v="1698"/>
    <s v="I'M For Peace Music Ministry By R.Gerald's IMFP SOCIETY"/>
    <s v="This Music is a Powerful Tool / Ministry to the mindset_x000a_of Global Christianity in an Artistic &amp; innovative Musical_x000a_Format_ Album &amp; Tour"/>
    <n v="125000"/>
    <n v="0"/>
    <x v="0"/>
    <x v="0"/>
    <s v="USD"/>
    <n v="1490499180"/>
    <n v="1488430760"/>
    <b v="0"/>
    <n v="0"/>
    <b v="0"/>
    <s v="music/faith"/>
    <n v="0"/>
    <e v="#DIV/0!"/>
    <x v="0"/>
    <x v="0"/>
  </r>
  <r>
    <n v="1699"/>
    <s v="THE WORSHIP ALBUM!"/>
    <s v="Friends! Will you help me create a new worship album??! I want this album to give God the worship he deserves and draw people to Him."/>
    <n v="5105"/>
    <n v="216"/>
    <x v="0"/>
    <x v="0"/>
    <s v="USD"/>
    <n v="1491943445"/>
    <n v="1489351445"/>
    <b v="0"/>
    <n v="4"/>
    <b v="0"/>
    <s v="music/faith"/>
    <n v="4.2311459353574925"/>
    <n v="54"/>
    <x v="0"/>
    <x v="0"/>
  </r>
  <r>
    <n v="1700"/>
    <s v="Camp Songs: original worship songs inspired by summer camp"/>
    <s v="My debut full-length album. This album will be a new direction as we hope to capture the worship that happens when you're at camp."/>
    <n v="20000"/>
    <n v="5212"/>
    <x v="0"/>
    <x v="0"/>
    <s v="USD"/>
    <n v="1491019200"/>
    <n v="1488418990"/>
    <b v="0"/>
    <n v="79"/>
    <b v="0"/>
    <s v="music/faith"/>
    <n v="26.06"/>
    <n v="65.974683544303801"/>
    <x v="0"/>
    <x v="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0"/>
    <x v="0"/>
  </r>
  <r>
    <n v="1702"/>
    <s v="lyndale lewis and new vision prosper cd release"/>
    <s v="I can do all things through christ jesus"/>
    <n v="16500"/>
    <n v="1"/>
    <x v="2"/>
    <x v="0"/>
    <s v="USD"/>
    <n v="1427745150"/>
    <n v="1425156750"/>
    <b v="0"/>
    <n v="1"/>
    <b v="0"/>
    <s v="music/faith"/>
    <n v="6.0606060606060606E-3"/>
    <n v="1"/>
    <x v="0"/>
    <x v="0"/>
  </r>
  <r>
    <n v="1703"/>
    <s v="Joy Full Noise!"/>
    <s v="I would love for you to be a part of helping me raise money for music and video production to launch my first Worship album!"/>
    <n v="5000"/>
    <n v="51"/>
    <x v="2"/>
    <x v="0"/>
    <s v="USD"/>
    <n v="1441003537"/>
    <n v="1435819537"/>
    <b v="0"/>
    <n v="2"/>
    <b v="0"/>
    <s v="music/faith"/>
    <n v="1.02"/>
    <n v="25.5"/>
    <x v="0"/>
    <x v="0"/>
  </r>
  <r>
    <n v="1704"/>
    <s v="Jericho Down Worship Album"/>
    <s v="We want to record an album of popular praise &amp; worship songs with our own influence and style."/>
    <n v="2000"/>
    <n v="1302"/>
    <x v="2"/>
    <x v="0"/>
    <s v="USD"/>
    <n v="1424056873"/>
    <n v="1421464873"/>
    <b v="0"/>
    <n v="11"/>
    <b v="0"/>
    <s v="music/faith"/>
    <n v="65.100000000000009"/>
    <n v="118.36363636363636"/>
    <x v="0"/>
    <x v="0"/>
  </r>
  <r>
    <n v="1705"/>
    <s v="Piano Prayer Album - Russ James"/>
    <s v="An instrumental album that ranges from hymns to contemporary music. All the music is recorded by myself."/>
    <n v="2000"/>
    <n v="0"/>
    <x v="2"/>
    <x v="0"/>
    <s v="USD"/>
    <n v="1441814400"/>
    <n v="1440807846"/>
    <b v="0"/>
    <n v="0"/>
    <b v="0"/>
    <s v="music/faith"/>
    <n v="0"/>
    <e v="#DIV/0!"/>
    <x v="0"/>
    <x v="0"/>
  </r>
  <r>
    <n v="1706"/>
    <s v="Gemeinde in Bremen"/>
    <s v="Unsere &quot;Aufgabe&quot; ist es, fÃ¼r Christen da zu sein die keiner Gemeinde angehÃ¶ren. Zudem spielt Lobpreis eine Zentrale Rolle."/>
    <n v="5500"/>
    <n v="0"/>
    <x v="2"/>
    <x v="12"/>
    <s v="EUR"/>
    <n v="1440314472"/>
    <n v="1435130472"/>
    <b v="0"/>
    <n v="0"/>
    <b v="0"/>
    <s v="music/faith"/>
    <n v="0"/>
    <e v="#DIV/0!"/>
    <x v="0"/>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0"/>
    <x v="0"/>
  </r>
  <r>
    <n v="1708"/>
    <s v="Praise: It's what we do"/>
    <s v="A debut album for the New Gate Church's praise team; making a cd filled with original songs from a team of misfits with 1 goal in mind"/>
    <n v="7000"/>
    <n v="0"/>
    <x v="2"/>
    <x v="0"/>
    <s v="USD"/>
    <n v="1462135706"/>
    <n v="1458679706"/>
    <b v="0"/>
    <n v="0"/>
    <b v="0"/>
    <s v="music/faith"/>
    <n v="0"/>
    <e v="#DIV/0!"/>
    <x v="0"/>
    <x v="0"/>
  </r>
  <r>
    <n v="1709"/>
    <s v="Psalms"/>
    <s v="A project to set psalms to music. The psalms are taken from the English Standard Version (ESV) of the Bible."/>
    <n v="1750"/>
    <n v="85"/>
    <x v="2"/>
    <x v="0"/>
    <s v="USD"/>
    <n v="1409513940"/>
    <n v="1405949514"/>
    <b v="0"/>
    <n v="4"/>
    <b v="0"/>
    <s v="music/faith"/>
    <n v="4.8571428571428568"/>
    <n v="21.25"/>
    <x v="0"/>
    <x v="0"/>
  </r>
  <r>
    <n v="1710"/>
    <s v="Producing a live album of our upcoming Europe tour"/>
    <s v="We want to create a gospel live album which has never been produced before."/>
    <n v="5000"/>
    <n v="34"/>
    <x v="2"/>
    <x v="12"/>
    <s v="EUR"/>
    <n v="1453122000"/>
    <n v="1449151888"/>
    <b v="0"/>
    <n v="1"/>
    <b v="0"/>
    <s v="music/faith"/>
    <n v="0.67999999999999994"/>
    <n v="34"/>
    <x v="0"/>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0"/>
    <x v="0"/>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0"/>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0"/>
    <x v="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0"/>
    <x v="0"/>
  </r>
  <r>
    <n v="1715"/>
    <s v="The Heart of a P.K."/>
    <s v="Kimberly Stokes the daughter of Elder Baby Stokes Jr, of Bibleway C.O.G.I.C, is currently working on a EP. She is sharing her heart"/>
    <n v="5000"/>
    <n v="11"/>
    <x v="2"/>
    <x v="0"/>
    <s v="USD"/>
    <n v="1427772120"/>
    <n v="1425186785"/>
    <b v="0"/>
    <n v="2"/>
    <b v="0"/>
    <s v="music/faith"/>
    <n v="0.22"/>
    <n v="5.5"/>
    <x v="0"/>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0"/>
    <x v="0"/>
  </r>
  <r>
    <n v="1717"/>
    <s v="Shift Records A New EP!"/>
    <s v="Our first record created to reach, inspire, and ultimately express the love of Jesus to our generation."/>
    <n v="3265"/>
    <n v="1395"/>
    <x v="2"/>
    <x v="0"/>
    <s v="USD"/>
    <n v="1461211200"/>
    <n v="1459467238"/>
    <b v="0"/>
    <n v="41"/>
    <b v="0"/>
    <s v="music/faith"/>
    <n v="42.725880551301685"/>
    <n v="34.024390243902438"/>
    <x v="0"/>
    <x v="0"/>
  </r>
  <r>
    <n v="1718"/>
    <s v="The Prodigal Son"/>
    <s v="A melody for the galaxy."/>
    <n v="35000"/>
    <n v="75"/>
    <x v="2"/>
    <x v="0"/>
    <s v="USD"/>
    <n v="1463201940"/>
    <n v="1459435149"/>
    <b v="0"/>
    <n v="2"/>
    <b v="0"/>
    <s v="music/faith"/>
    <n v="0.2142857142857143"/>
    <n v="37.5"/>
    <x v="0"/>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0"/>
    <x v="0"/>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0"/>
    <x v="0"/>
  </r>
  <r>
    <n v="1721"/>
    <s v="&quot;HEAVEN'S CALLING&quot;"/>
    <s v="Heavens calling is an album for people all over the world in need of a healing for the soul, positive mindset and total prosperity"/>
    <n v="5000"/>
    <n v="0"/>
    <x v="2"/>
    <x v="0"/>
    <s v="USD"/>
    <n v="1449831863"/>
    <n v="1447239863"/>
    <b v="0"/>
    <n v="0"/>
    <b v="0"/>
    <s v="music/faith"/>
    <n v="0"/>
    <e v="#DIV/0!"/>
    <x v="0"/>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0"/>
    <x v="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0"/>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0"/>
    <x v="0"/>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0"/>
    <x v="0"/>
  </r>
  <r>
    <n v="1726"/>
    <s v="&quot;Every Day&quot; CD by Amanda Joy Hall"/>
    <s v="Amanda Joy Hall's sophomore album, &quot;Every Day&quot;. Release expected July 2014"/>
    <n v="6500"/>
    <n v="2196"/>
    <x v="2"/>
    <x v="0"/>
    <s v="USD"/>
    <n v="1403906664"/>
    <n v="1401401064"/>
    <b v="0"/>
    <n v="16"/>
    <b v="0"/>
    <s v="music/faith"/>
    <n v="33.784615384615385"/>
    <n v="137.25"/>
    <x v="0"/>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0"/>
    <x v="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0"/>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0"/>
    <x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0"/>
    <x v="0"/>
  </r>
  <r>
    <n v="1731"/>
    <s v="Sam Cox Band First Christian Tour"/>
    <s v="We are a Christin Worship band looking to midwest tour. God Bless!"/>
    <n v="1000"/>
    <n v="0"/>
    <x v="2"/>
    <x v="0"/>
    <s v="USD"/>
    <n v="1434034800"/>
    <n v="1432849552"/>
    <b v="0"/>
    <n v="0"/>
    <b v="0"/>
    <s v="music/faith"/>
    <n v="0"/>
    <e v="#DIV/0!"/>
    <x v="0"/>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0"/>
    <x v="0"/>
  </r>
  <r>
    <n v="1733"/>
    <s v="What Faith Is EP/Album"/>
    <s v="I am trying to share the music I am blessed to have written. https://www.johncox4.com or https://reverbnation.com/johncox4"/>
    <n v="10000"/>
    <n v="0"/>
    <x v="2"/>
    <x v="0"/>
    <s v="USD"/>
    <n v="1473802200"/>
    <n v="1472746374"/>
    <b v="0"/>
    <n v="0"/>
    <b v="0"/>
    <s v="music/faith"/>
    <n v="0"/>
    <e v="#DIV/0!"/>
    <x v="0"/>
    <x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0"/>
    <x v="0"/>
  </r>
  <r>
    <n v="1735"/>
    <s v="Leo's RainSong Artist program"/>
    <s v="RainSong is letting my buy a discounted guitar. I will use this to offer my talents to the ministry programs I'm a part of."/>
    <n v="1000"/>
    <n v="110"/>
    <x v="2"/>
    <x v="0"/>
    <s v="USD"/>
    <n v="1470598345"/>
    <n v="1468006345"/>
    <b v="0"/>
    <n v="2"/>
    <b v="0"/>
    <s v="music/faith"/>
    <n v="11"/>
    <n v="55"/>
    <x v="0"/>
    <x v="0"/>
  </r>
  <r>
    <n v="1736"/>
    <s v="In His Presence"/>
    <s v="A unique meditative album reflecting on the life of Christ, inviting Him into your presence"/>
    <n v="3000"/>
    <n v="22"/>
    <x v="2"/>
    <x v="0"/>
    <s v="USD"/>
    <n v="1447018833"/>
    <n v="1444423233"/>
    <b v="0"/>
    <n v="1"/>
    <b v="0"/>
    <s v="music/faith"/>
    <n v="0.73333333333333328"/>
    <n v="22"/>
    <x v="0"/>
    <x v="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0"/>
    <x v="0"/>
  </r>
  <r>
    <n v="1738"/>
    <s v="The Flashing Lights"/>
    <s v="Music that inspires and gives hope for overcoming and change. And it is good music."/>
    <n v="5000"/>
    <n v="20"/>
    <x v="2"/>
    <x v="0"/>
    <s v="USD"/>
    <n v="1412283542"/>
    <n v="1409691542"/>
    <b v="0"/>
    <n v="1"/>
    <b v="0"/>
    <s v="music/faith"/>
    <n v="0.4"/>
    <n v="20"/>
    <x v="0"/>
    <x v="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0"/>
    <x v="0"/>
  </r>
  <r>
    <n v="1740"/>
    <s v="Recording Studio Time"/>
    <s v="I recently recorded a new single. With your help I can return to the studio. Would you like to be part of my next worship project?"/>
    <n v="3000"/>
    <n v="0"/>
    <x v="2"/>
    <x v="0"/>
    <s v="USD"/>
    <n v="1437075422"/>
    <n v="1434483422"/>
    <b v="0"/>
    <n v="0"/>
    <b v="0"/>
    <s v="music/faith"/>
    <n v="0"/>
    <e v="#DIV/0!"/>
    <x v="0"/>
    <x v="0"/>
  </r>
  <r>
    <n v="1741"/>
    <s v="Caught off Guard"/>
    <s v="A photo journal documenting my experiences and travels across New Zealand"/>
    <n v="1200"/>
    <n v="1330"/>
    <x v="1"/>
    <x v="1"/>
    <s v="GBP"/>
    <n v="1433948671"/>
    <n v="1430060671"/>
    <b v="0"/>
    <n v="52"/>
    <b v="1"/>
    <s v="photography/photobooks"/>
    <n v="110.83333333333334"/>
    <n v="25.576923076923077"/>
    <x v="8"/>
    <x v="21"/>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s v="photography/photobooks"/>
    <n v="108.74999999999999"/>
    <n v="63.970588235294116"/>
    <x v="8"/>
    <x v="21"/>
  </r>
  <r>
    <n v="1743"/>
    <s v="The Fringes Project: Photobook of a Dying Language"/>
    <s v="Visual documentation of the endangered IÃ±upiat language, captured in the form of a printed photography book."/>
    <n v="6000"/>
    <n v="6025"/>
    <x v="1"/>
    <x v="0"/>
    <s v="USD"/>
    <n v="1472270340"/>
    <n v="1470348775"/>
    <b v="0"/>
    <n v="67"/>
    <b v="1"/>
    <s v="photography/photobooks"/>
    <n v="100.41666666666667"/>
    <n v="89.925373134328353"/>
    <x v="8"/>
    <x v="21"/>
  </r>
  <r>
    <n v="1744"/>
    <s v="Water World"/>
    <s v="This book is the embodiment of my passion for water &amp; photography, which I hope will inspire you to pick up your camera and explore."/>
    <n v="5500"/>
    <n v="6515"/>
    <x v="1"/>
    <x v="1"/>
    <s v="GBP"/>
    <n v="1425821477"/>
    <n v="1421937077"/>
    <b v="0"/>
    <n v="70"/>
    <b v="1"/>
    <s v="photography/photobooks"/>
    <n v="118.45454545454545"/>
    <n v="93.071428571428569"/>
    <x v="8"/>
    <x v="21"/>
  </r>
  <r>
    <n v="1745"/>
    <s v="Things I do in Detroit - A Guidebook by The Nain Rouge"/>
    <s v="A Guidebook to the Coolest Places and Things About Detroit by The Nain Rouge, or Red Gnome, Detroit's oldest and coolest resident."/>
    <n v="7000"/>
    <n v="7981"/>
    <x v="1"/>
    <x v="0"/>
    <s v="USD"/>
    <n v="1482372000"/>
    <n v="1479276838"/>
    <b v="0"/>
    <n v="89"/>
    <b v="1"/>
    <s v="photography/photobooks"/>
    <n v="114.01428571428571"/>
    <n v="89.674157303370791"/>
    <x v="8"/>
    <x v="21"/>
  </r>
  <r>
    <n v="1746"/>
    <s v="Edge â€¢ France | Witnessing Those Unseen"/>
    <s v="Photo-documenting the refugees of France. Witnessing their humanity. Exploring the common threads of what it means to live at the Edge."/>
    <n v="15000"/>
    <n v="22215"/>
    <x v="1"/>
    <x v="0"/>
    <s v="USD"/>
    <n v="1479952800"/>
    <n v="1477368867"/>
    <b v="0"/>
    <n v="107"/>
    <b v="1"/>
    <s v="photography/photobooks"/>
    <n v="148.10000000000002"/>
    <n v="207.61682242990653"/>
    <x v="8"/>
    <x v="21"/>
  </r>
  <r>
    <n v="1747"/>
    <s v="'Tulip, my mother's favourite flower' - A Photo Book."/>
    <s v="A beautiful, limited edition, photobook about the story of the last year of my mother's life, to be published by Dewi Lewis."/>
    <n v="9000"/>
    <n v="9446"/>
    <x v="1"/>
    <x v="1"/>
    <s v="GBP"/>
    <n v="1447426800"/>
    <n v="1444904830"/>
    <b v="0"/>
    <n v="159"/>
    <b v="1"/>
    <s v="photography/photobooks"/>
    <n v="104.95555555555556"/>
    <n v="59.408805031446541"/>
    <x v="8"/>
    <x v="21"/>
  </r>
  <r>
    <n v="1748"/>
    <s v="So It Is: Vancouver"/>
    <s v="Telling the story of the city through remarkable people who live in Vancouver today."/>
    <n v="50000"/>
    <n v="64974"/>
    <x v="1"/>
    <x v="5"/>
    <s v="CAD"/>
    <n v="1441234143"/>
    <n v="1438642143"/>
    <b v="0"/>
    <n v="181"/>
    <b v="1"/>
    <s v="photography/photobooks"/>
    <n v="129.94800000000001"/>
    <n v="358.97237569060775"/>
    <x v="8"/>
    <x v="21"/>
  </r>
  <r>
    <n v="1749"/>
    <s v="E FOTOGRAFESCHE RECKBLECK - 367 DEEG AM AUSLAND ASAZ"/>
    <s v="Help me fund the production run of my first book by local Photographer Sandro Ortolani."/>
    <n v="10050"/>
    <n v="12410.5"/>
    <x v="1"/>
    <x v="19"/>
    <s v="EUR"/>
    <n v="1488394800"/>
    <n v="1485213921"/>
    <b v="0"/>
    <n v="131"/>
    <b v="1"/>
    <s v="photography/photobooks"/>
    <n v="123.48756218905473"/>
    <n v="94.736641221374043"/>
    <x v="8"/>
    <x v="21"/>
  </r>
  <r>
    <n v="1750"/>
    <s v="Love Wins- A Powerful Book of LGBTQ Love Stories"/>
    <s v="A book of portraits and histories making LGBT (Lesbian, Gay, Transgender, Bisexual) loving relationships visible, normal, and accepted."/>
    <n v="5000"/>
    <n v="10081"/>
    <x v="1"/>
    <x v="0"/>
    <s v="USD"/>
    <n v="1461096304"/>
    <n v="1458936304"/>
    <b v="0"/>
    <n v="125"/>
    <b v="1"/>
    <s v="photography/photobooks"/>
    <n v="201.62"/>
    <n v="80.647999999999996"/>
    <x v="8"/>
    <x v="21"/>
  </r>
  <r>
    <n v="1751"/>
    <s v="Daily Bread: Stories from Rural Greece"/>
    <s v="Photographs and stories culled from 10 years of road trips through rural Greece"/>
    <n v="10000"/>
    <n v="10290"/>
    <x v="1"/>
    <x v="0"/>
    <s v="USD"/>
    <n v="1426787123"/>
    <n v="1424198723"/>
    <b v="0"/>
    <n v="61"/>
    <b v="1"/>
    <s v="photography/photobooks"/>
    <n v="102.89999999999999"/>
    <n v="168.68852459016392"/>
    <x v="8"/>
    <x v="21"/>
  </r>
  <r>
    <n v="1752"/>
    <s v="Adfectus Book"/>
    <s v="A little book of calm, in picture form, that will soothe the soul and un-furrow the brow."/>
    <n v="1200"/>
    <n v="3122"/>
    <x v="1"/>
    <x v="1"/>
    <s v="GBP"/>
    <n v="1476425082"/>
    <n v="1473833082"/>
    <b v="0"/>
    <n v="90"/>
    <b v="1"/>
    <s v="photography/photobooks"/>
    <n v="260.16666666666663"/>
    <n v="34.68888888888889"/>
    <x v="8"/>
    <x v="21"/>
  </r>
  <r>
    <n v="1753"/>
    <s v="The Hero-In Me // Heroinmaleren - en mÃ¥de at leve pÃ¥"/>
    <s v="A friend or fiend? To me he is both, this is his story - in his words, out of his mind, in my photos and straight in to your hearts!"/>
    <n v="15000"/>
    <n v="16200"/>
    <x v="1"/>
    <x v="8"/>
    <s v="DKK"/>
    <n v="1458579568"/>
    <n v="1455991168"/>
    <b v="0"/>
    <n v="35"/>
    <b v="1"/>
    <s v="photography/photobooks"/>
    <n v="108"/>
    <n v="462.85714285714283"/>
    <x v="8"/>
    <x v="21"/>
  </r>
  <r>
    <n v="1754"/>
    <s v="OFFICIAL OTTAWA (an unofficial portrait)"/>
    <s v="A photography publication that looks behind the myths, clichÃ©s and fairytales that surround Ottawa, the capital of Canada."/>
    <n v="8500"/>
    <n v="9395"/>
    <x v="1"/>
    <x v="5"/>
    <s v="CAD"/>
    <n v="1428091353"/>
    <n v="1425502953"/>
    <b v="0"/>
    <n v="90"/>
    <b v="1"/>
    <s v="photography/photobooks"/>
    <n v="110.52941176470587"/>
    <n v="104.38888888888889"/>
    <x v="8"/>
    <x v="21"/>
  </r>
  <r>
    <n v="1755"/>
    <s v="Just One Block: The Extraordinary Journey Around The Block"/>
    <s v="For about a year I've been taking pictures while walking around the block with my dog. Want to publish a ebook of what I captured."/>
    <n v="25"/>
    <n v="30"/>
    <x v="1"/>
    <x v="0"/>
    <s v="USD"/>
    <n v="1444071361"/>
    <n v="1441479361"/>
    <b v="0"/>
    <n v="4"/>
    <b v="1"/>
    <s v="photography/photobooks"/>
    <n v="120"/>
    <n v="7.5"/>
    <x v="8"/>
    <x v="21"/>
  </r>
  <r>
    <n v="1756"/>
    <s v="214: A Photobook of Dallas Hip Hop"/>
    <s v="214 is a photobook about the local hip hop culture in Dallas, Texas between 2012 and 2014 by photographer, Mariah Tyler."/>
    <n v="5500"/>
    <n v="5655.6"/>
    <x v="1"/>
    <x v="0"/>
    <s v="USD"/>
    <n v="1472443269"/>
    <n v="1468987269"/>
    <b v="0"/>
    <n v="120"/>
    <b v="1"/>
    <s v="photography/photobooks"/>
    <n v="102.82909090909091"/>
    <n v="47.13"/>
    <x v="8"/>
    <x v="21"/>
  </r>
  <r>
    <n v="1757"/>
    <s v="The Resurgence of Femininity Photo Thesis"/>
    <s v="I want to create a self published photo art book on the topic of the resurgence of femininity."/>
    <n v="5000"/>
    <n v="5800"/>
    <x v="1"/>
    <x v="0"/>
    <s v="USD"/>
    <n v="1485631740"/>
    <n v="1483041083"/>
    <b v="0"/>
    <n v="14"/>
    <b v="1"/>
    <s v="photography/photobooks"/>
    <n v="115.99999999999999"/>
    <n v="414.28571428571428"/>
    <x v="8"/>
    <x v="21"/>
  </r>
  <r>
    <n v="1758"/>
    <s v="Yashica TLR Cameras History -Playing Cards"/>
    <s v="Yashica TLRs (Twin Lens Reflex) history cards are a cool way to present Yashica TLR collections in a fun way: by playing cards. Enjoy!"/>
    <n v="1000"/>
    <n v="1147"/>
    <x v="1"/>
    <x v="0"/>
    <s v="USD"/>
    <n v="1468536992"/>
    <n v="1463352992"/>
    <b v="0"/>
    <n v="27"/>
    <b v="1"/>
    <s v="photography/photobooks"/>
    <n v="114.7"/>
    <n v="42.481481481481481"/>
    <x v="8"/>
    <x v="21"/>
  </r>
  <r>
    <n v="1759"/>
    <s v="Death Valley"/>
    <s v="Death Valley will be the first photo book of Andi State"/>
    <n v="5000"/>
    <n v="5330"/>
    <x v="1"/>
    <x v="0"/>
    <s v="USD"/>
    <n v="1427309629"/>
    <n v="1425585229"/>
    <b v="0"/>
    <n v="49"/>
    <b v="1"/>
    <s v="photography/photobooks"/>
    <n v="106.60000000000001"/>
    <n v="108.77551020408163"/>
    <x v="8"/>
    <x v="21"/>
  </r>
  <r>
    <n v="1760"/>
    <s v="Portraits by Aris Jerome"/>
    <s v="Thank you all so much for your pledges! We reached the goal! To continue supporting or for any questions email arisjerome@gmail.com"/>
    <n v="5000"/>
    <n v="8272"/>
    <x v="1"/>
    <x v="0"/>
    <s v="USD"/>
    <n v="1456416513"/>
    <n v="1454688513"/>
    <b v="0"/>
    <n v="102"/>
    <b v="1"/>
    <s v="photography/photobooks"/>
    <n v="165.44"/>
    <n v="81.098039215686271"/>
    <x v="8"/>
    <x v="21"/>
  </r>
  <r>
    <n v="1761"/>
    <s v="I Wanted To See Boobs"/>
    <s v="A hardcover photobook telling the naked truth of a young photographers journey."/>
    <n v="100"/>
    <n v="155"/>
    <x v="1"/>
    <x v="1"/>
    <s v="GBP"/>
    <n v="1442065060"/>
    <n v="1437745060"/>
    <b v="0"/>
    <n v="3"/>
    <b v="1"/>
    <s v="photography/photobooks"/>
    <n v="155"/>
    <n v="51.666666666666664"/>
    <x v="8"/>
    <x v="21"/>
  </r>
  <r>
    <n v="1762"/>
    <s v="&quot;The Naked Pixel&quot; Ali Pakele"/>
    <s v="Project rewards $25 gets you 190+ digital images"/>
    <n v="100"/>
    <n v="885"/>
    <x v="1"/>
    <x v="0"/>
    <s v="USD"/>
    <n v="1457739245"/>
    <n v="1455147245"/>
    <b v="0"/>
    <n v="25"/>
    <b v="1"/>
    <s v="photography/photobooks"/>
    <n v="885"/>
    <n v="35.4"/>
    <x v="8"/>
    <x v="21"/>
  </r>
  <r>
    <n v="1763"/>
    <s v="Coffee Table Girls Exclusive Art Photography Book"/>
    <s v="Hardcover photo book featuring bold, beautiful, confident models and coffee tables in outrageous juxtaposition with the backgrounds."/>
    <n v="12000"/>
    <n v="12229"/>
    <x v="1"/>
    <x v="0"/>
    <s v="USD"/>
    <n v="1477255840"/>
    <n v="1474663840"/>
    <b v="0"/>
    <n v="118"/>
    <b v="1"/>
    <s v="photography/photobooks"/>
    <n v="101.90833333333333"/>
    <n v="103.63559322033899"/>
    <x v="8"/>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1"/>
  </r>
  <r>
    <n v="1766"/>
    <s v="Photographic book on Melbourne's music scene"/>
    <s v="I want to create a beautiful book which documents the Melbourne music scene."/>
    <n v="1500"/>
    <n v="0"/>
    <x v="2"/>
    <x v="2"/>
    <s v="AUD"/>
    <n v="1408999088"/>
    <n v="1407184688"/>
    <b v="1"/>
    <n v="0"/>
    <b v="0"/>
    <s v="photography/photobooks"/>
    <n v="0"/>
    <e v="#DIV/0!"/>
    <x v="8"/>
    <x v="21"/>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1"/>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1"/>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1"/>
  </r>
  <r>
    <n v="1772"/>
    <s v="White Mountain"/>
    <s v="A photobook and a short documentary film telling the story of Holocaust in Northwestern Lithuania"/>
    <n v="5500"/>
    <n v="858"/>
    <x v="2"/>
    <x v="1"/>
    <s v="GBP"/>
    <n v="1404666836"/>
    <n v="1399482836"/>
    <b v="1"/>
    <n v="19"/>
    <b v="0"/>
    <s v="photography/photobooks"/>
    <n v="15.6"/>
    <n v="45.157894736842103"/>
    <x v="8"/>
    <x v="2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1"/>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1"/>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1"/>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1"/>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1"/>
  </r>
  <r>
    <n v="1788"/>
    <s v="Beyond the Pale"/>
    <s v="A photo book celebrating Goths, exploring their lives and giving an insight into what Goth is for them."/>
    <n v="5500"/>
    <n v="76"/>
    <x v="2"/>
    <x v="1"/>
    <s v="GBP"/>
    <n v="1414795542"/>
    <n v="1412203542"/>
    <b v="1"/>
    <n v="4"/>
    <b v="0"/>
    <s v="photography/photobooks"/>
    <n v="1.3818181818181818"/>
    <n v="19"/>
    <x v="8"/>
    <x v="21"/>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1"/>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1"/>
  </r>
  <r>
    <n v="1791"/>
    <s v="disCover: Napoli"/>
    <s v="For the love of street photography and the beauty of traditional cultures in southern Italy."/>
    <n v="3000"/>
    <n v="107"/>
    <x v="2"/>
    <x v="1"/>
    <s v="GBP"/>
    <n v="1422553565"/>
    <n v="1417369565"/>
    <b v="1"/>
    <n v="4"/>
    <b v="0"/>
    <s v="photography/photobooks"/>
    <n v="3.5666666666666664"/>
    <n v="26.75"/>
    <x v="8"/>
    <x v="21"/>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1"/>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1"/>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1"/>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1"/>
  </r>
  <r>
    <n v="1799"/>
    <s v="The UnDiscovered Image"/>
    <s v="The UnDiscovered Image, a monthly publication dedicated to photographers."/>
    <n v="4000"/>
    <n v="69.83"/>
    <x v="2"/>
    <x v="1"/>
    <s v="GBP"/>
    <n v="1415740408"/>
    <n v="1414008808"/>
    <b v="1"/>
    <n v="6"/>
    <b v="0"/>
    <s v="photography/photobooks"/>
    <n v="1.7457500000000001"/>
    <n v="11.638333333333334"/>
    <x v="8"/>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1"/>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1"/>
  </r>
  <r>
    <n v="1802"/>
    <s v="Out Of The Dark"/>
    <s v="Inner Darkness turned into a photobook. Personal work i shot during my recovery...in Berlin."/>
    <n v="3500"/>
    <n v="1697"/>
    <x v="2"/>
    <x v="12"/>
    <s v="EUR"/>
    <n v="1435442340"/>
    <n v="1433416830"/>
    <b v="1"/>
    <n v="18"/>
    <b v="0"/>
    <s v="photography/photobooks"/>
    <n v="48.485714285714288"/>
    <n v="94.277777777777771"/>
    <x v="8"/>
    <x v="21"/>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1"/>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1"/>
  </r>
  <r>
    <n v="1807"/>
    <s v="Anywhere but Here"/>
    <s v="I want to explore alternative cultures and lifestyles in America."/>
    <n v="5000"/>
    <n v="553"/>
    <x v="2"/>
    <x v="0"/>
    <s v="USD"/>
    <n v="1411868313"/>
    <n v="1409276313"/>
    <b v="1"/>
    <n v="8"/>
    <b v="0"/>
    <s v="photography/photobooks"/>
    <n v="11.06"/>
    <n v="69.125"/>
    <x v="8"/>
    <x v="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1"/>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1"/>
  </r>
  <r>
    <n v="1810"/>
    <s v="Film Speed"/>
    <s v="Film Speed is a series of Zines focusing on architecture shot completely on 35 and 120mm film."/>
    <n v="450"/>
    <n v="15"/>
    <x v="2"/>
    <x v="0"/>
    <s v="USD"/>
    <n v="1408657826"/>
    <n v="1407621026"/>
    <b v="0"/>
    <n v="2"/>
    <b v="0"/>
    <s v="photography/photobooks"/>
    <n v="3.3333333333333335"/>
    <n v="7.5"/>
    <x v="8"/>
    <x v="21"/>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1"/>
  </r>
  <r>
    <n v="1813"/>
    <s v="Libya : The Lost Days"/>
    <s v="This project aims to document, Libyan photographic history; through both print and artisan mediums ."/>
    <n v="8750"/>
    <n v="0"/>
    <x v="2"/>
    <x v="1"/>
    <s v="GBP"/>
    <n v="1407532812"/>
    <n v="1404940812"/>
    <b v="0"/>
    <n v="0"/>
    <b v="0"/>
    <s v="photography/photobooks"/>
    <n v="0"/>
    <e v="#DIV/0!"/>
    <x v="8"/>
    <x v="21"/>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1"/>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1"/>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1"/>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1"/>
  </r>
  <r>
    <n v="1818"/>
    <s v="Give Me Your Goofy-ist"/>
    <s v="We are all different, this is a way to honor and celebrate the authenticity in being different."/>
    <n v="15000"/>
    <n v="0"/>
    <x v="2"/>
    <x v="0"/>
    <s v="USD"/>
    <n v="1428035850"/>
    <n v="1425447450"/>
    <b v="0"/>
    <n v="0"/>
    <b v="0"/>
    <s v="photography/photobooks"/>
    <n v="0"/>
    <e v="#DIV/0!"/>
    <x v="8"/>
    <x v="2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1"/>
  </r>
  <r>
    <n v="1821"/>
    <s v="Glass Cloud on the road!"/>
    <s v="Glass Cloud tour dates are already beginning to pile up. They are turning to YOU to help get them from town to town."/>
    <n v="2500"/>
    <n v="3372.25"/>
    <x v="1"/>
    <x v="0"/>
    <s v="USD"/>
    <n v="1330760367"/>
    <n v="1326872367"/>
    <b v="0"/>
    <n v="57"/>
    <b v="1"/>
    <s v="music/rock"/>
    <n v="134.88999999999999"/>
    <n v="59.162280701754383"/>
    <x v="0"/>
    <x v="12"/>
  </r>
  <r>
    <n v="1822"/>
    <s v="Wood Butcher's new music video- I Don't Wanna Party"/>
    <s v="Wood Butcher needs your help to make this happen. Buy a CD, support local music!"/>
    <n v="300"/>
    <n v="300"/>
    <x v="1"/>
    <x v="5"/>
    <s v="CAD"/>
    <n v="1391194860"/>
    <n v="1388084862"/>
    <b v="0"/>
    <n v="11"/>
    <b v="1"/>
    <s v="music/rock"/>
    <n v="100"/>
    <n v="27.272727272727273"/>
    <x v="0"/>
    <x v="12"/>
  </r>
  <r>
    <n v="1823"/>
    <s v="Our Band Van Needs Serious Repairs!!!"/>
    <s v="Just as we are getting prepared to tour we find out our van has serious damage and can't run. We unfortunately don't have enough."/>
    <n v="700"/>
    <n v="811"/>
    <x v="1"/>
    <x v="0"/>
    <s v="USD"/>
    <n v="1351095976"/>
    <n v="1348503976"/>
    <b v="0"/>
    <n v="33"/>
    <b v="1"/>
    <s v="music/rock"/>
    <n v="115.85714285714286"/>
    <n v="24.575757575757574"/>
    <x v="0"/>
    <x v="12"/>
  </r>
  <r>
    <n v="1824"/>
    <s v="Tin Man's Broken Wisdom Fund"/>
    <s v="cd fund raiser"/>
    <n v="3000"/>
    <n v="3002"/>
    <x v="1"/>
    <x v="0"/>
    <s v="USD"/>
    <n v="1389146880"/>
    <n v="1387403967"/>
    <b v="0"/>
    <n v="40"/>
    <b v="1"/>
    <s v="music/rock"/>
    <n v="100.06666666666666"/>
    <n v="75.05"/>
    <x v="0"/>
    <x v="12"/>
  </r>
  <r>
    <n v="1825"/>
    <s v="Eurisko's &quot;Wild Animal&quot; Project"/>
    <s v="Eurisko is trying to release our full length entitled &quot;Wild Animal!&quot; Money raised will go towards studio time, mixing, and mastering."/>
    <n v="2000"/>
    <n v="2101"/>
    <x v="1"/>
    <x v="0"/>
    <s v="USD"/>
    <n v="1373572903"/>
    <n v="1371585703"/>
    <b v="0"/>
    <n v="50"/>
    <b v="1"/>
    <s v="music/rock"/>
    <n v="105.05"/>
    <n v="42.02"/>
    <x v="0"/>
    <x v="12"/>
  </r>
  <r>
    <n v="1826"/>
    <s v="BEAR GHOST! Professional Recording! Yay!"/>
    <s v="Hear your favorite Bear Ghost in eargasmic quality!"/>
    <n v="2000"/>
    <n v="2020"/>
    <x v="1"/>
    <x v="0"/>
    <s v="USD"/>
    <n v="1392675017"/>
    <n v="1390083017"/>
    <b v="0"/>
    <n v="38"/>
    <b v="1"/>
    <s v="music/rock"/>
    <n v="101"/>
    <n v="53.157894736842103"/>
    <x v="0"/>
    <x v="12"/>
  </r>
  <r>
    <n v="1827"/>
    <s v="&quot;Homeward Bound&quot; a journey in sound. "/>
    <s v="I have been a lot of places &amp; written a lot of songs. It's finally time to make my debut album &quot;Homeward Bound&quot; and I need your help!"/>
    <n v="8000"/>
    <n v="8053"/>
    <x v="1"/>
    <x v="0"/>
    <s v="USD"/>
    <n v="1299138561"/>
    <n v="1294818561"/>
    <b v="0"/>
    <n v="96"/>
    <b v="1"/>
    <s v="music/rock"/>
    <n v="100.66250000000001"/>
    <n v="83.885416666666671"/>
    <x v="0"/>
    <x v="12"/>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s v="music/rock"/>
    <n v="100.16000000000001"/>
    <n v="417.33333333333331"/>
    <x v="0"/>
    <x v="12"/>
  </r>
  <r>
    <n v="1829"/>
    <s v="Help JUICE (Boston) Record Their First Album"/>
    <s v="Everything is set to record are EP except for our finances. Please donate if you can! Any amount is appreciated. "/>
    <n v="1500"/>
    <n v="2500.25"/>
    <x v="1"/>
    <x v="0"/>
    <s v="USD"/>
    <n v="1295647200"/>
    <n v="1291428371"/>
    <b v="0"/>
    <n v="33"/>
    <b v="1"/>
    <s v="music/rock"/>
    <n v="166.68333333333334"/>
    <n v="75.765151515151516"/>
    <x v="0"/>
    <x v="12"/>
  </r>
  <r>
    <n v="1830"/>
    <s v="Help Vintage Blue Complete and Promote Our Record!"/>
    <s v="We have come a long way on our new record, but now we need your help.  Help us, and together we can make magic!"/>
    <n v="15000"/>
    <n v="15230"/>
    <x v="1"/>
    <x v="0"/>
    <s v="USD"/>
    <n v="1393259107"/>
    <n v="1390667107"/>
    <b v="0"/>
    <n v="226"/>
    <b v="1"/>
    <s v="music/rock"/>
    <n v="101.53333333333335"/>
    <n v="67.389380530973455"/>
    <x v="0"/>
    <x v="12"/>
  </r>
  <r>
    <n v="1831"/>
    <s v="Darling Waste Trailer Bail Out!"/>
    <s v="After a 2 year Odyssey, Darling Waste's trailer is still not home! We need $3,500 to get it through U.S. Customs!"/>
    <n v="1000"/>
    <n v="1030"/>
    <x v="1"/>
    <x v="0"/>
    <s v="USD"/>
    <n v="1336866863"/>
    <n v="1335570863"/>
    <b v="0"/>
    <n v="14"/>
    <b v="1"/>
    <s v="music/rock"/>
    <n v="103"/>
    <n v="73.571428571428569"/>
    <x v="0"/>
    <x v="12"/>
  </r>
  <r>
    <n v="1832"/>
    <s v="Black Swan Theories Debut CD"/>
    <s v="Hi! We're the music duo Black Swan Theories and our project is to manufacture our debut CD of 10 already-completed songs.  "/>
    <n v="350"/>
    <n v="500"/>
    <x v="1"/>
    <x v="0"/>
    <s v="USD"/>
    <n v="1299243427"/>
    <n v="1296651427"/>
    <b v="0"/>
    <n v="20"/>
    <b v="1"/>
    <s v="music/rock"/>
    <n v="142.85714285714286"/>
    <n v="25"/>
    <x v="0"/>
    <x v="12"/>
  </r>
  <r>
    <n v="1833"/>
    <s v="HAIRcyclopedia Vol. 2 - The Vault"/>
    <s v="I am writing the second volume in a series of hair band encyclopedias, however I lack the means to afford the costs of the photos."/>
    <n v="400"/>
    <n v="1050"/>
    <x v="1"/>
    <x v="0"/>
    <s v="USD"/>
    <n v="1362211140"/>
    <n v="1359421403"/>
    <b v="0"/>
    <n v="25"/>
    <b v="1"/>
    <s v="music/rock"/>
    <n v="262.5"/>
    <n v="42"/>
    <x v="0"/>
    <x v="12"/>
  </r>
  <r>
    <n v="1834"/>
    <s v="TDJ - All Part of the Plan EP/Tour"/>
    <s v="Help us fund our first tour and promote our new EP!"/>
    <n v="10000"/>
    <n v="11805"/>
    <x v="1"/>
    <x v="0"/>
    <s v="USD"/>
    <n v="1422140895"/>
    <n v="1418684895"/>
    <b v="0"/>
    <n v="90"/>
    <b v="1"/>
    <s v="music/rock"/>
    <n v="118.05000000000001"/>
    <n v="131.16666666666666"/>
    <x v="0"/>
    <x v="12"/>
  </r>
  <r>
    <n v="1835"/>
    <s v="DIRTY LITTLE REBEL EP"/>
    <s v="WE ARE A HARD ROCK/PUNK BAND SEEKING FUNDS TO RECORD A NEW EP. _x000a__x000a_https://www.reverbnation.com/dirtylittlerebel"/>
    <n v="500"/>
    <n v="520"/>
    <x v="1"/>
    <x v="1"/>
    <s v="GBP"/>
    <n v="1459439471"/>
    <n v="1456851071"/>
    <b v="0"/>
    <n v="11"/>
    <b v="1"/>
    <s v="music/rock"/>
    <n v="104"/>
    <n v="47.272727272727273"/>
    <x v="0"/>
    <x v="12"/>
  </r>
  <r>
    <n v="1836"/>
    <s v="KICKSTART OUR &lt;+3"/>
    <s v="Help fund our 2013 Sound &amp; Lighting Touring rig!"/>
    <n v="5000"/>
    <n v="10017"/>
    <x v="1"/>
    <x v="0"/>
    <s v="USD"/>
    <n v="1361129129"/>
    <n v="1359660329"/>
    <b v="0"/>
    <n v="55"/>
    <b v="1"/>
    <s v="music/rock"/>
    <n v="200.34"/>
    <n v="182.12727272727273"/>
    <x v="0"/>
    <x v="12"/>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s v="music/rock"/>
    <n v="306.83333333333331"/>
    <n v="61.366666666666667"/>
    <x v="0"/>
    <x v="12"/>
  </r>
  <r>
    <n v="1838"/>
    <s v="Closure - A Paul Haasch Music Video"/>
    <s v="Paul Haasch is producing his first music video! With awesome people involved and a great vision, it is sure to be an amazing piece."/>
    <n v="1000"/>
    <n v="1001.49"/>
    <x v="1"/>
    <x v="0"/>
    <s v="USD"/>
    <n v="1317438000"/>
    <n v="1314989557"/>
    <b v="0"/>
    <n v="28"/>
    <b v="1"/>
    <s v="music/rock"/>
    <n v="100.149"/>
    <n v="35.767499999999998"/>
    <x v="0"/>
    <x v="12"/>
  </r>
  <r>
    <n v="1839"/>
    <s v="Help The King of Mars Record Their First EP!"/>
    <s v="The King of Mars, a Chicago rock band, needs your help funding their first EP! Visit us at thekingofmars.com for more."/>
    <n v="1000"/>
    <n v="2053"/>
    <x v="1"/>
    <x v="0"/>
    <s v="USD"/>
    <n v="1475342382"/>
    <n v="1472750382"/>
    <b v="0"/>
    <n v="45"/>
    <b v="1"/>
    <s v="music/rock"/>
    <n v="205.29999999999998"/>
    <n v="45.62222222222222"/>
    <x v="0"/>
    <x v="12"/>
  </r>
  <r>
    <n v="1840"/>
    <s v="City of the Weak on Tour!"/>
    <s v="St. Paul five-piece band City of the Weak hits the road May 9th, heading for Ft. Lauderdale to attend the Driven Music Conference!"/>
    <n v="900"/>
    <n v="980"/>
    <x v="1"/>
    <x v="0"/>
    <s v="USD"/>
    <n v="1367902740"/>
    <n v="1366251510"/>
    <b v="0"/>
    <n v="13"/>
    <b v="1"/>
    <s v="music/rock"/>
    <n v="108.88888888888889"/>
    <n v="75.384615384615387"/>
    <x v="0"/>
    <x v="12"/>
  </r>
  <r>
    <n v="1841"/>
    <s v="Hydra Effect Debut EP"/>
    <s v="Hard Rock with a Positive Message. Help us fund, release and promote our debut EP!"/>
    <n v="2000"/>
    <n v="2035"/>
    <x v="1"/>
    <x v="0"/>
    <s v="USD"/>
    <n v="1400561940"/>
    <n v="1397679445"/>
    <b v="0"/>
    <n v="40"/>
    <b v="1"/>
    <s v="music/rock"/>
    <n v="101.75"/>
    <n v="50.875"/>
    <x v="0"/>
    <x v="12"/>
  </r>
  <r>
    <n v="1842"/>
    <s v="Stereo Dogs! 14-Year Old Teen Rock Band Plan CD Project!"/>
    <s v="Every time we sit down to rehearse, thoughts of recording a CD excite us! We are ready to do this!  It's time, so read on..."/>
    <n v="2000"/>
    <n v="2505"/>
    <x v="1"/>
    <x v="0"/>
    <s v="USD"/>
    <n v="1425275940"/>
    <n v="1422371381"/>
    <b v="0"/>
    <n v="21"/>
    <b v="1"/>
    <s v="music/rock"/>
    <n v="125.25"/>
    <n v="119.28571428571429"/>
    <x v="0"/>
    <x v="12"/>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s v="music/rock"/>
    <n v="124.0061"/>
    <n v="92.541865671641801"/>
    <x v="0"/>
    <x v="12"/>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s v="music/rock"/>
    <n v="101.4"/>
    <n v="76.05"/>
    <x v="0"/>
    <x v="12"/>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s v="music/rock"/>
    <n v="100"/>
    <n v="52.631578947368418"/>
    <x v="0"/>
    <x v="12"/>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s v="music/rock"/>
    <n v="137.92666666666668"/>
    <n v="98.990430622009569"/>
    <x v="0"/>
    <x v="12"/>
  </r>
  <r>
    <n v="1847"/>
    <s v="Deathtrap America Spring 2015 Tour"/>
    <s v="Deathtrap America is touring the country this spring.  Your pledge will help us across the country with Faster Pussycat and QueensrÃ¿che"/>
    <n v="2500"/>
    <n v="3022"/>
    <x v="1"/>
    <x v="0"/>
    <s v="USD"/>
    <n v="1429594832"/>
    <n v="1427780432"/>
    <b v="0"/>
    <n v="38"/>
    <b v="1"/>
    <s v="music/rock"/>
    <n v="120.88000000000001"/>
    <n v="79.526315789473685"/>
    <x v="0"/>
    <x v="12"/>
  </r>
  <r>
    <n v="1848"/>
    <s v="Hopeless Jack First National Tour"/>
    <s v="Hopeless Jack &amp; the Handsome Devil's first American tour. Help us bring our dirty brand of &quot;Roots &amp; Roll&quot; across the country!"/>
    <n v="3000"/>
    <n v="3221"/>
    <x v="1"/>
    <x v="0"/>
    <s v="USD"/>
    <n v="1312095540"/>
    <n v="1306608888"/>
    <b v="0"/>
    <n v="24"/>
    <b v="1"/>
    <s v="music/rock"/>
    <n v="107.36666666666667"/>
    <n v="134.20833333333334"/>
    <x v="0"/>
    <x v="12"/>
  </r>
  <r>
    <n v="1849"/>
    <s v="Release the Skyline Album"/>
    <s v="Release the Skylines is a small, local Cleveland metal band looking to record an album."/>
    <n v="300"/>
    <n v="301"/>
    <x v="1"/>
    <x v="0"/>
    <s v="USD"/>
    <n v="1350505059"/>
    <n v="1347913059"/>
    <b v="0"/>
    <n v="8"/>
    <b v="1"/>
    <s v="music/rock"/>
    <n v="100.33333333333334"/>
    <n v="37.625"/>
    <x v="0"/>
    <x v="12"/>
  </r>
  <r>
    <n v="1850"/>
    <s v="WILKES EP"/>
    <s v="WILKES is the solo venture of HighFlightSociety singer / Disciple bassist, Jason Wilkes. This project is to fund the debut 6 song EP."/>
    <n v="9000"/>
    <n v="9137"/>
    <x v="1"/>
    <x v="0"/>
    <s v="USD"/>
    <n v="1405033300"/>
    <n v="1402441300"/>
    <b v="0"/>
    <n v="179"/>
    <b v="1"/>
    <s v="music/rock"/>
    <n v="101.52222222222223"/>
    <n v="51.044692737430168"/>
    <x v="0"/>
    <x v="12"/>
  </r>
  <r>
    <n v="1851"/>
    <s v="From Digital to Reality - CD Printing for Three Albums"/>
    <s v="I have recorded 3 solo blues/rock/surf albums of original music, but they're only digitally released - I want there to be real CD's!"/>
    <n v="1300"/>
    <n v="1301"/>
    <x v="1"/>
    <x v="0"/>
    <s v="USD"/>
    <n v="1406509200"/>
    <n v="1404769538"/>
    <b v="0"/>
    <n v="26"/>
    <b v="1"/>
    <s v="music/rock"/>
    <n v="100.07692307692308"/>
    <n v="50.03846153846154"/>
    <x v="0"/>
    <x v="12"/>
  </r>
  <r>
    <n v="1852"/>
    <s v="Radiolucent - Electric City."/>
    <s v="Athens, GA-based rock &amp; roll/soul band Radiolucent is kickstarting funds to mix, master, &amp; release their 2nd record, Electric City."/>
    <n v="15000"/>
    <n v="17545"/>
    <x v="1"/>
    <x v="0"/>
    <s v="USD"/>
    <n v="1429920000"/>
    <n v="1426703452"/>
    <b v="0"/>
    <n v="131"/>
    <b v="1"/>
    <s v="music/rock"/>
    <n v="116.96666666666667"/>
    <n v="133.93129770992365"/>
    <x v="0"/>
    <x v="12"/>
  </r>
  <r>
    <n v="1853"/>
    <s v="Beyond the Victory recording their debut EP"/>
    <s v="The money will go towards our debut EP being Recorded mixed by Andrew Baylis and mastered by Drew Fulk of Think Sound Studios."/>
    <n v="800"/>
    <n v="815"/>
    <x v="1"/>
    <x v="0"/>
    <s v="USD"/>
    <n v="1352860017"/>
    <n v="1348536417"/>
    <b v="0"/>
    <n v="14"/>
    <b v="1"/>
    <s v="music/rock"/>
    <n v="101.875"/>
    <n v="58.214285714285715"/>
    <x v="0"/>
    <x v="12"/>
  </r>
  <r>
    <n v="1854"/>
    <s v="Emily Bell is releasing her debut album"/>
    <s v="After much anticipation, I'm finally releasing my first album, &quot;In Technicolor&quot;! Let's join forces and get it done right!"/>
    <n v="15000"/>
    <n v="15318.55"/>
    <x v="1"/>
    <x v="0"/>
    <s v="USD"/>
    <n v="1369355437"/>
    <n v="1366763437"/>
    <b v="0"/>
    <n v="174"/>
    <b v="1"/>
    <s v="music/rock"/>
    <n v="102.12366666666665"/>
    <n v="88.037643678160919"/>
    <x v="0"/>
    <x v="12"/>
  </r>
  <r>
    <n v="1855"/>
    <s v="Motion Device Debut EP"/>
    <s v="11 year old Sara &amp; Motion Device want rock &amp; metal fans all over the world to unite and join the ROCK REVOLUTION!!!"/>
    <n v="8750"/>
    <n v="13480.16"/>
    <x v="1"/>
    <x v="5"/>
    <s v="CAD"/>
    <n v="1389012940"/>
    <n v="1385124940"/>
    <b v="0"/>
    <n v="191"/>
    <b v="1"/>
    <s v="music/rock"/>
    <n v="154.05897142857143"/>
    <n v="70.576753926701571"/>
    <x v="0"/>
    <x v="12"/>
  </r>
  <r>
    <n v="1856"/>
    <s v="Lazy Sunday"/>
    <s v="We are an independent band who needs your help for the production of our new album, so we can share our music with you lovely people :)"/>
    <n v="2000"/>
    <n v="2025"/>
    <x v="1"/>
    <x v="0"/>
    <s v="USD"/>
    <n v="1405715472"/>
    <n v="1403901072"/>
    <b v="0"/>
    <n v="38"/>
    <b v="1"/>
    <s v="music/rock"/>
    <n v="101.25"/>
    <n v="53.289473684210527"/>
    <x v="0"/>
    <x v="12"/>
  </r>
  <r>
    <n v="1857"/>
    <s v="Holy Water Moses - A Hail Dale Project"/>
    <s v="We need to get back to Nashville to record our second record, a full LP this time.  It ain't cheap and we need your help!"/>
    <n v="3000"/>
    <n v="3000"/>
    <x v="1"/>
    <x v="0"/>
    <s v="USD"/>
    <n v="1410546413"/>
    <n v="1407954413"/>
    <b v="0"/>
    <n v="22"/>
    <b v="1"/>
    <s v="music/rock"/>
    <n v="100"/>
    <n v="136.36363636363637"/>
    <x v="0"/>
    <x v="12"/>
  </r>
  <r>
    <n v="1858"/>
    <s v="Curriculum-Based Rock Music For Kids"/>
    <s v="I write songs to teach with at two Chicago schools.  The enthusiastic response from my students &amp; colleagues inspired me to do do this!"/>
    <n v="5555.55"/>
    <n v="6041.55"/>
    <x v="1"/>
    <x v="0"/>
    <s v="USD"/>
    <n v="1324014521"/>
    <n v="1318826921"/>
    <b v="0"/>
    <n v="149"/>
    <b v="1"/>
    <s v="music/rock"/>
    <n v="108.74800874800874"/>
    <n v="40.547315436241611"/>
    <x v="0"/>
    <x v="12"/>
  </r>
  <r>
    <n v="1859"/>
    <s v="Queen Kwong Tour to London and Paris"/>
    <s v="Queen Kwong is going ON TOUR to London and Paris!"/>
    <n v="3000"/>
    <n v="3955"/>
    <x v="1"/>
    <x v="0"/>
    <s v="USD"/>
    <n v="1316716129"/>
    <n v="1314124129"/>
    <b v="0"/>
    <n v="56"/>
    <b v="1"/>
    <s v="music/rock"/>
    <n v="131.83333333333334"/>
    <n v="70.625"/>
    <x v="0"/>
    <x v="12"/>
  </r>
  <r>
    <n v="1860"/>
    <s v="A Simple Complex's 2013 CD Release Party DVD"/>
    <s v="ASC had a one-of-a-kind CD release party in 2013, and we want to share it with the world - in DVD format!"/>
    <n v="750"/>
    <n v="1001"/>
    <x v="1"/>
    <x v="0"/>
    <s v="USD"/>
    <n v="1391706084"/>
    <n v="1389891684"/>
    <b v="0"/>
    <n v="19"/>
    <b v="1"/>
    <s v="music/rock"/>
    <n v="133.46666666666667"/>
    <n v="52.684210526315788"/>
    <x v="0"/>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9"/>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9"/>
  </r>
  <r>
    <n v="1863"/>
    <s v="Project: 20M813"/>
    <s v="This is an Android game where you take control of the zombies and try to eat your way to world domination!"/>
    <n v="2500"/>
    <n v="10"/>
    <x v="2"/>
    <x v="0"/>
    <s v="USD"/>
    <n v="1402600085"/>
    <n v="1400008085"/>
    <b v="0"/>
    <n v="2"/>
    <b v="0"/>
    <s v="games/mobile games"/>
    <n v="0.4"/>
    <n v="5"/>
    <x v="6"/>
    <x v="1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9"/>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9"/>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9"/>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9"/>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9"/>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9"/>
  </r>
  <r>
    <n v="1875"/>
    <s v="Claws &amp; Fins"/>
    <s v="Sea opposition of Crab's family and angry fishes. Who is going to win, and who is going to loose ?!"/>
    <n v="10000"/>
    <n v="51"/>
    <x v="2"/>
    <x v="0"/>
    <s v="USD"/>
    <n v="1470519308"/>
    <n v="1465335308"/>
    <b v="0"/>
    <n v="3"/>
    <b v="0"/>
    <s v="games/mobile games"/>
    <n v="0.51"/>
    <n v="17"/>
    <x v="6"/>
    <x v="19"/>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9"/>
  </r>
  <r>
    <n v="1877"/>
    <s v="Chip Dip II: Son of Chip Dip! - A Terrible, Terrible Game"/>
    <s v="It's obvious you won't survive by your wits alone. Unfortunately that's all you've got, Chip. Run!"/>
    <n v="60"/>
    <n v="0"/>
    <x v="2"/>
    <x v="0"/>
    <s v="USD"/>
    <n v="1425170525"/>
    <n v="1422664925"/>
    <b v="0"/>
    <n v="0"/>
    <b v="0"/>
    <s v="games/mobile games"/>
    <n v="0"/>
    <e v="#DIV/0!"/>
    <x v="6"/>
    <x v="19"/>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9"/>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9"/>
  </r>
  <r>
    <n v="1880"/>
    <s v="Sim Betting Football"/>
    <s v="Sim Betting Football is the only football (soccer) betting simulation  game."/>
    <n v="5000"/>
    <n v="1004"/>
    <x v="2"/>
    <x v="1"/>
    <s v="GBP"/>
    <n v="1459341380"/>
    <n v="1456839380"/>
    <b v="0"/>
    <n v="24"/>
    <b v="0"/>
    <s v="games/mobile games"/>
    <n v="20.080000000000002"/>
    <n v="41.833333333333336"/>
    <x v="6"/>
    <x v="19"/>
  </r>
  <r>
    <n v="1881"/>
    <s v="Story Rock by The Jolly Llamas -- Our First Album!"/>
    <s v="We're now raising money to produce a music video. Those who donate get a vote in deciding which song!"/>
    <n v="2000"/>
    <n v="3453.69"/>
    <x v="1"/>
    <x v="0"/>
    <s v="USD"/>
    <n v="1425955189"/>
    <n v="1423366789"/>
    <b v="0"/>
    <n v="70"/>
    <b v="1"/>
    <s v="music/indie rock"/>
    <n v="172.68449999999999"/>
    <n v="49.338428571428572"/>
    <x v="0"/>
    <x v="15"/>
  </r>
  <r>
    <n v="1882"/>
    <s v="American Lit or...Trespassing for Beginners"/>
    <s v="New songs have been popping out of Mark Donato for years now and he's got a large, squirming litter of them in need of triage.  Help!"/>
    <n v="3350"/>
    <n v="3380"/>
    <x v="1"/>
    <x v="0"/>
    <s v="USD"/>
    <n v="1341964080"/>
    <n v="1339109212"/>
    <b v="0"/>
    <n v="81"/>
    <b v="1"/>
    <s v="music/indie rock"/>
    <n v="100.8955223880597"/>
    <n v="41.728395061728392"/>
    <x v="0"/>
    <x v="15"/>
  </r>
  <r>
    <n v="1883"/>
    <s v="Afraid Of Figs - Help Fund our New CD - &quot;SAFE&quot;"/>
    <s v="Afraid Of Figs is a high energy pop/rock band, with off-the-wall humor, catchy hooks, and wild interactive live shows."/>
    <n v="999"/>
    <n v="1047"/>
    <x v="1"/>
    <x v="0"/>
    <s v="USD"/>
    <n v="1333921508"/>
    <n v="1331333108"/>
    <b v="0"/>
    <n v="32"/>
    <b v="1"/>
    <s v="music/indie rock"/>
    <n v="104.8048048048048"/>
    <n v="32.71875"/>
    <x v="0"/>
    <x v="15"/>
  </r>
  <r>
    <n v="1884"/>
    <s v="Glad Hearts New Album: Twenty Two - On Vinyl!"/>
    <s v="Glad Hearts Latest Album, Twenty Two, Pressed In A Very Limited Edition On Beautiful Vinyl With Accompanying Digital Download"/>
    <n v="1000"/>
    <n v="1351"/>
    <x v="1"/>
    <x v="0"/>
    <s v="USD"/>
    <n v="1354017600"/>
    <n v="1350967535"/>
    <b v="0"/>
    <n v="26"/>
    <b v="1"/>
    <s v="music/indie rock"/>
    <n v="135.1"/>
    <n v="51.96153846153846"/>
    <x v="0"/>
    <x v="15"/>
  </r>
  <r>
    <n v="1885"/>
    <s v="KATA 'The Rising' - Double LP (Vinyl Release)"/>
    <s v="KATA's debut album 'The Rising' is ready for your ears, now all we need to do is press the vinyl. That's where you come in!"/>
    <n v="4575"/>
    <n v="5322"/>
    <x v="1"/>
    <x v="0"/>
    <s v="USD"/>
    <n v="1344636000"/>
    <n v="1341800110"/>
    <b v="0"/>
    <n v="105"/>
    <b v="1"/>
    <s v="music/indie rock"/>
    <n v="116.32786885245903"/>
    <n v="50.685714285714283"/>
    <x v="0"/>
    <x v="15"/>
  </r>
  <r>
    <n v="1886"/>
    <s v="INVISIBLE HOUSE: a history of the world - new CD/Album"/>
    <s v="Help the New York - based independent prog-rock band Invisible House create their new album called &quot;a history of the world&quot;"/>
    <n v="1200"/>
    <n v="1225"/>
    <x v="1"/>
    <x v="0"/>
    <s v="USD"/>
    <n v="1415832338"/>
    <n v="1413236738"/>
    <b v="0"/>
    <n v="29"/>
    <b v="1"/>
    <s v="music/indie rock"/>
    <n v="102.08333333333333"/>
    <n v="42.241379310344826"/>
    <x v="0"/>
    <x v="15"/>
  </r>
  <r>
    <n v="1887"/>
    <s v="Welcome To The Club - Music Video Project"/>
    <s v="Our dream of recording our second single in London and making it big in the UK is closer than ever! Do you want to be a part of it?"/>
    <n v="3000"/>
    <n v="3335"/>
    <x v="1"/>
    <x v="3"/>
    <s v="EUR"/>
    <n v="1449178200"/>
    <n v="1447614732"/>
    <b v="0"/>
    <n v="8"/>
    <b v="1"/>
    <s v="music/indie rock"/>
    <n v="111.16666666666666"/>
    <n v="416.875"/>
    <x v="0"/>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s v="music/indie rock"/>
    <n v="166.08"/>
    <n v="46.651685393258425"/>
    <x v="0"/>
    <x v="15"/>
  </r>
  <r>
    <n v="1889"/>
    <s v="LittleBear"/>
    <s v="Sweeping epic melodies. I want to incorporate all my influences into one album I have been writing for 90 days now and ready to record!"/>
    <n v="2000"/>
    <n v="2132"/>
    <x v="1"/>
    <x v="0"/>
    <s v="USD"/>
    <n v="1363024946"/>
    <n v="1359140546"/>
    <b v="0"/>
    <n v="44"/>
    <b v="1"/>
    <s v="music/indie rock"/>
    <n v="106.60000000000001"/>
    <n v="48.454545454545453"/>
    <x v="0"/>
    <x v="15"/>
  </r>
  <r>
    <n v="1890"/>
    <s v="The Spring Standards LIVE at the Arden Gild Hall!"/>
    <s v="We want to record a live album at this year's annual Boxing Day show at the Arden Gild Hall - we need your help to do it!"/>
    <n v="12000"/>
    <n v="17350.13"/>
    <x v="1"/>
    <x v="0"/>
    <s v="USD"/>
    <n v="1355597528"/>
    <n v="1353005528"/>
    <b v="0"/>
    <n v="246"/>
    <b v="1"/>
    <s v="music/indie rock"/>
    <n v="144.58441666666667"/>
    <n v="70.5289837398374"/>
    <x v="0"/>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s v="music/indie rock"/>
    <n v="105.55000000000001"/>
    <n v="87.958333333333329"/>
    <x v="0"/>
    <x v="15"/>
  </r>
  <r>
    <n v="1892"/>
    <s v="Nemes wants you to be able to hear their new songs!"/>
    <s v="Nemes has just recorded a new album and is raising $500 to get it mixed and mastered professionally."/>
    <n v="500"/>
    <n v="683"/>
    <x v="1"/>
    <x v="0"/>
    <s v="USD"/>
    <n v="1307459881"/>
    <n v="1304867881"/>
    <b v="0"/>
    <n v="26"/>
    <b v="1"/>
    <s v="music/indie rock"/>
    <n v="136.60000000000002"/>
    <n v="26.26923076923077"/>
    <x v="0"/>
    <x v="15"/>
  </r>
  <r>
    <n v="1893"/>
    <s v="Archeology 7&quot; Vinyl"/>
    <s v="Archeology is looking to gain support to release their 7&quot; vinyl single &quot;Hunger&quot; as well as the b-side, &quot;Kings canyon."/>
    <n v="2500"/>
    <n v="2600"/>
    <x v="1"/>
    <x v="0"/>
    <s v="USD"/>
    <n v="1302926340"/>
    <n v="1301524585"/>
    <b v="0"/>
    <n v="45"/>
    <b v="1"/>
    <s v="music/indie rock"/>
    <n v="104"/>
    <n v="57.777777777777779"/>
    <x v="0"/>
    <x v="15"/>
  </r>
  <r>
    <n v="1894"/>
    <s v="Help me release my first 3 song EP!!"/>
    <s v="Im trying to raise $1000 for a 3 song EP in a studio!"/>
    <n v="1000"/>
    <n v="1145"/>
    <x v="1"/>
    <x v="0"/>
    <s v="USD"/>
    <n v="1329082983"/>
    <n v="1326404583"/>
    <b v="0"/>
    <n v="20"/>
    <b v="1"/>
    <s v="music/indie rock"/>
    <n v="114.5"/>
    <n v="57.25"/>
    <x v="0"/>
    <x v="15"/>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s v="music/indie rock"/>
    <n v="101.71957671957672"/>
    <n v="196.34042553191489"/>
    <x v="0"/>
    <x v="15"/>
  </r>
  <r>
    <n v="1896"/>
    <s v="the bridge"/>
    <s v="My barely anticipated second album of self produced songs is ready to go.  Just need a little help to cover mastering, artwork etc."/>
    <n v="451"/>
    <n v="559"/>
    <x v="1"/>
    <x v="0"/>
    <s v="USD"/>
    <n v="1334250165"/>
    <n v="1331658165"/>
    <b v="0"/>
    <n v="13"/>
    <b v="1"/>
    <s v="music/indie rock"/>
    <n v="123.94678492239468"/>
    <n v="43"/>
    <x v="0"/>
    <x v="15"/>
  </r>
  <r>
    <n v="1897"/>
    <s v="Vanessa Lively's New Album 2014"/>
    <s v="My new album produced by Paul Curreri is one of the most unique musical projects I have done. Let's finish it before the baby comes!"/>
    <n v="6350"/>
    <n v="6506"/>
    <x v="1"/>
    <x v="0"/>
    <s v="USD"/>
    <n v="1393966800"/>
    <n v="1392040806"/>
    <b v="0"/>
    <n v="183"/>
    <b v="1"/>
    <s v="music/indie rock"/>
    <n v="102.45669291338582"/>
    <n v="35.551912568306008"/>
    <x v="0"/>
    <x v="15"/>
  </r>
  <r>
    <n v="1898"/>
    <s v="Degenerate Matters EP Funding Campaign"/>
    <s v="We are heading into the studio to create the most soulfully orchestrated Indie Pop masterpiece mankind has ever witnessed."/>
    <n v="1000"/>
    <n v="1445"/>
    <x v="1"/>
    <x v="0"/>
    <s v="USD"/>
    <n v="1454349600"/>
    <n v="1451277473"/>
    <b v="0"/>
    <n v="21"/>
    <b v="1"/>
    <s v="music/indie rock"/>
    <n v="144.5"/>
    <n v="68.80952380952381"/>
    <x v="0"/>
    <x v="15"/>
  </r>
  <r>
    <n v="1899"/>
    <s v="Ukulele Songs from the Zombie Apocalypse"/>
    <s v="Ukulele Songs from the Zombie Apocalypse, a concept album where boy meets girl, boy loses girl to Zombie King, boy gets girl back. Fun!"/>
    <n v="900"/>
    <n v="1200"/>
    <x v="1"/>
    <x v="0"/>
    <s v="USD"/>
    <n v="1427319366"/>
    <n v="1424730966"/>
    <b v="0"/>
    <n v="42"/>
    <b v="1"/>
    <s v="music/indie rock"/>
    <n v="133.33333333333331"/>
    <n v="28.571428571428573"/>
    <x v="0"/>
    <x v="15"/>
  </r>
  <r>
    <n v="1900"/>
    <s v="5 Bucks from 500 Friends"/>
    <s v="Angieâ€™s Curse, an Indie Goth/Dark Rock band &amp; local favorite from Ventura, are ready to record a professional CD of all original songs."/>
    <n v="2500"/>
    <n v="2734.11"/>
    <x v="1"/>
    <x v="0"/>
    <s v="USD"/>
    <n v="1349517540"/>
    <n v="1347137731"/>
    <b v="0"/>
    <n v="54"/>
    <b v="1"/>
    <s v="music/indie rock"/>
    <n v="109.3644"/>
    <n v="50.631666666666668"/>
    <x v="0"/>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3"/>
    <x v="29"/>
  </r>
  <r>
    <n v="1902"/>
    <s v="Cardboard reality"/>
    <s v="Virtual reality is expensive, here is the solution. I've created a VR device out of cardboard. I present: World's cheapest VR Device."/>
    <n v="1000"/>
    <n v="12"/>
    <x v="2"/>
    <x v="9"/>
    <s v="EUR"/>
    <n v="1425495447"/>
    <n v="1422903447"/>
    <b v="0"/>
    <n v="3"/>
    <b v="0"/>
    <s v="technology/gadgets"/>
    <n v="1.2"/>
    <n v="4"/>
    <x v="3"/>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3"/>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3"/>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3"/>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3"/>
    <x v="29"/>
  </r>
  <r>
    <n v="1907"/>
    <s v="Litter-Buddy"/>
    <s v="Litter-Buddy is great economical alternative to leading pet waste disposal systems with cartridge bag elements."/>
    <n v="30000"/>
    <n v="85"/>
    <x v="2"/>
    <x v="0"/>
    <s v="USD"/>
    <n v="1400853925"/>
    <n v="1399557925"/>
    <b v="0"/>
    <n v="4"/>
    <b v="0"/>
    <s v="technology/gadgets"/>
    <n v="0.28333333333333333"/>
    <n v="21.25"/>
    <x v="3"/>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3"/>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3"/>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3"/>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3"/>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3"/>
    <x v="29"/>
  </r>
  <r>
    <n v="1913"/>
    <s v="Tibio - Spreading warmth in everyones home"/>
    <s v="Tibio is a revolutionary new product designed to solve an age old problem."/>
    <n v="48000"/>
    <n v="637"/>
    <x v="2"/>
    <x v="1"/>
    <s v="GBP"/>
    <n v="1412770578"/>
    <n v="1410178578"/>
    <b v="0"/>
    <n v="26"/>
    <b v="0"/>
    <s v="technology/gadgets"/>
    <n v="1.3270833333333334"/>
    <n v="24.5"/>
    <x v="3"/>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3"/>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3"/>
    <x v="29"/>
  </r>
  <r>
    <n v="1916"/>
    <s v="The Paint Can Holder by U.S. Green Products"/>
    <s v="The Paint Can Holder Makes Painting Easier and Safer on Extension Ladders."/>
    <n v="20000"/>
    <n v="102"/>
    <x v="2"/>
    <x v="0"/>
    <s v="USD"/>
    <n v="1478542375"/>
    <n v="1476378775"/>
    <b v="0"/>
    <n v="6"/>
    <b v="0"/>
    <s v="technology/gadgets"/>
    <n v="0.51"/>
    <n v="17"/>
    <x v="3"/>
    <x v="29"/>
  </r>
  <r>
    <n v="1917"/>
    <s v="Chronovisor:The MOST innovative watch for night time reading"/>
    <s v="Let's build a legendary brand altogether"/>
    <n v="390000"/>
    <n v="205025"/>
    <x v="2"/>
    <x v="7"/>
    <s v="HKD"/>
    <n v="1486708133"/>
    <n v="1484116133"/>
    <b v="0"/>
    <n v="70"/>
    <b v="0"/>
    <s v="technology/gadgets"/>
    <n v="52.570512820512818"/>
    <n v="2928.9285714285716"/>
    <x v="3"/>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3"/>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3"/>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3"/>
    <x v="29"/>
  </r>
  <r>
    <n v="1921"/>
    <s v="The Fine Spirits are making an album!"/>
    <s v="The Fine Spirits are making an album, but we need your help!"/>
    <n v="1500"/>
    <n v="2052"/>
    <x v="1"/>
    <x v="0"/>
    <s v="USD"/>
    <n v="1342243143"/>
    <n v="1339651143"/>
    <b v="0"/>
    <n v="38"/>
    <b v="1"/>
    <s v="music/indie rock"/>
    <n v="136.80000000000001"/>
    <n v="54"/>
    <x v="0"/>
    <x v="15"/>
  </r>
  <r>
    <n v="1922"/>
    <s v="Low Weather // Debut Album"/>
    <s v="Low Weather's debut album is halfway finished.  With your help and your help alone we can record the rest!"/>
    <n v="2000"/>
    <n v="2311"/>
    <x v="1"/>
    <x v="0"/>
    <s v="USD"/>
    <n v="1386828507"/>
    <n v="1384236507"/>
    <b v="0"/>
    <n v="64"/>
    <b v="1"/>
    <s v="music/indie rock"/>
    <n v="115.55"/>
    <n v="36.109375"/>
    <x v="0"/>
    <x v="15"/>
  </r>
  <r>
    <n v="1923"/>
    <s v="Help Lions&amp;Creators print their album!"/>
    <s v="We just finished recording our first album! All we need is a little extra help to be able to get it printed!"/>
    <n v="125"/>
    <n v="301"/>
    <x v="1"/>
    <x v="0"/>
    <s v="USD"/>
    <n v="1317099540"/>
    <n v="1313612532"/>
    <b v="0"/>
    <n v="13"/>
    <b v="1"/>
    <s v="music/indie rock"/>
    <n v="240.79999999999998"/>
    <n v="23.153846153846153"/>
    <x v="0"/>
    <x v="15"/>
  </r>
  <r>
    <n v="1924"/>
    <s v="The 'Songs from the Bookmark' Sessions"/>
    <s v="We are recording a cd of Songs- About life and love_x000a_from the perspective a conscious country girl_x000a_living in the city."/>
    <n v="3000"/>
    <n v="3432"/>
    <x v="1"/>
    <x v="0"/>
    <s v="USD"/>
    <n v="1389814380"/>
    <n v="1387390555"/>
    <b v="0"/>
    <n v="33"/>
    <b v="1"/>
    <s v="music/indie rock"/>
    <n v="114.39999999999999"/>
    <n v="104"/>
    <x v="0"/>
    <x v="15"/>
  </r>
  <r>
    <n v="1925"/>
    <s v="The Freakniks Debut Album: Infinite Love"/>
    <s v="The Freakniks are making their psychedelic freak-folk debut studio album and they need your help."/>
    <n v="1500"/>
    <n v="1655"/>
    <x v="1"/>
    <x v="0"/>
    <s v="USD"/>
    <n v="1381449600"/>
    <n v="1379540288"/>
    <b v="0"/>
    <n v="52"/>
    <b v="1"/>
    <s v="music/indie rock"/>
    <n v="110.33333333333333"/>
    <n v="31.826923076923077"/>
    <x v="0"/>
    <x v="15"/>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s v="music/indie rock"/>
    <n v="195.37933333333334"/>
    <n v="27.3896261682243"/>
    <x v="0"/>
    <x v="15"/>
  </r>
  <r>
    <n v="1927"/>
    <s v="GBS Detroit Presents Hampshire"/>
    <s v="Hampshire is headed to GBS Detroit."/>
    <n v="600"/>
    <n v="620"/>
    <x v="1"/>
    <x v="0"/>
    <s v="USD"/>
    <n v="1331182740"/>
    <n v="1329856839"/>
    <b v="0"/>
    <n v="11"/>
    <b v="1"/>
    <s v="music/indie rock"/>
    <n v="103.33333333333334"/>
    <n v="56.363636363636367"/>
    <x v="0"/>
    <x v="15"/>
  </r>
  <r>
    <n v="1928"/>
    <s v="Jollyheads Circus Debut Album &quot;The Kaleidoscope Dawn&quot;"/>
    <s v="Help us master and release our debut album &quot;The Kaleidoscope Dawn&quot;"/>
    <n v="2550"/>
    <n v="2630"/>
    <x v="1"/>
    <x v="0"/>
    <s v="USD"/>
    <n v="1367940794"/>
    <n v="1365348794"/>
    <b v="0"/>
    <n v="34"/>
    <b v="1"/>
    <s v="music/indie rock"/>
    <n v="103.1372549019608"/>
    <n v="77.352941176470594"/>
    <x v="0"/>
    <x v="15"/>
  </r>
  <r>
    <n v="1929"/>
    <s v="Surplus 1980 album funds for release on CD/LP."/>
    <s v="Trying to raise funds to release a full-length album on LP and CD by my post-punk studio project, Surplus 1980."/>
    <n v="3200"/>
    <n v="3210"/>
    <x v="1"/>
    <x v="0"/>
    <s v="USD"/>
    <n v="1309825866"/>
    <n v="1306197066"/>
    <b v="0"/>
    <n v="75"/>
    <b v="1"/>
    <s v="music/indie rock"/>
    <n v="100.3125"/>
    <n v="42.8"/>
    <x v="0"/>
    <x v="15"/>
  </r>
  <r>
    <n v="1930"/>
    <s v="Magnetic Flowers Presents: Old, Cold. Losing It."/>
    <s v="We're nearly done recording, but we're out of money! Help us release the record!!!"/>
    <n v="1000"/>
    <n v="1270"/>
    <x v="1"/>
    <x v="0"/>
    <s v="USD"/>
    <n v="1373203482"/>
    <n v="1368019482"/>
    <b v="0"/>
    <n v="26"/>
    <b v="1"/>
    <s v="music/indie rock"/>
    <n v="127"/>
    <n v="48.846153846153847"/>
    <x v="0"/>
    <x v="15"/>
  </r>
  <r>
    <n v="1931"/>
    <s v="New Lions After Dark EP!"/>
    <s v="We're an indie rock band from Clearwater, FL headed back into the studio to finish our latest EP."/>
    <n v="2000"/>
    <n v="2412.02"/>
    <x v="1"/>
    <x v="0"/>
    <s v="USD"/>
    <n v="1337657400"/>
    <n v="1336512309"/>
    <b v="0"/>
    <n v="50"/>
    <b v="1"/>
    <s v="music/indie rock"/>
    <n v="120.601"/>
    <n v="48.240400000000001"/>
    <x v="0"/>
    <x v="15"/>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s v="music/indie rock"/>
    <n v="106.99047619047619"/>
    <n v="70.212500000000006"/>
    <x v="0"/>
    <x v="15"/>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s v="music/indie rock"/>
    <n v="172.43333333333334"/>
    <n v="94.054545454545448"/>
    <x v="0"/>
    <x v="15"/>
  </r>
  <r>
    <n v="1934"/>
    <s v="The City Never Sleeps Needs A Tour Vehicle!"/>
    <s v="We are a band in need of a vehicle. We just released our new CD and have played almost every venue in town, now it's time to expand."/>
    <n v="5000"/>
    <n v="6181"/>
    <x v="1"/>
    <x v="0"/>
    <s v="USD"/>
    <n v="1324789200"/>
    <n v="1321649321"/>
    <b v="0"/>
    <n v="77"/>
    <b v="1"/>
    <s v="music/indie rock"/>
    <n v="123.61999999999999"/>
    <n v="80.272727272727266"/>
    <x v="0"/>
    <x v="15"/>
  </r>
  <r>
    <n v="1935"/>
    <s v="the last echo AM/PM Project"/>
    <s v="AM/PM is a 20 song dual-disk album that we're trying to record with your help! AM is a pop album and PM is an ambient/intense album!"/>
    <n v="2500"/>
    <n v="2710"/>
    <x v="1"/>
    <x v="0"/>
    <s v="USD"/>
    <n v="1403326740"/>
    <n v="1400106171"/>
    <b v="0"/>
    <n v="50"/>
    <b v="1"/>
    <s v="music/indie rock"/>
    <n v="108.4"/>
    <n v="54.2"/>
    <x v="0"/>
    <x v="15"/>
  </r>
  <r>
    <n v="1936"/>
    <s v="Grandkids Record a Full-length Album!"/>
    <s v="Hey, we're Grandkids! We have enough songs to record an LP, and we need your help! We're going to make you proud, promise!"/>
    <n v="7500"/>
    <n v="8739.01"/>
    <x v="1"/>
    <x v="0"/>
    <s v="USD"/>
    <n v="1323151140"/>
    <n v="1320528070"/>
    <b v="0"/>
    <n v="145"/>
    <b v="1"/>
    <s v="music/indie rock"/>
    <n v="116.52013333333333"/>
    <n v="60.26903448275862"/>
    <x v="0"/>
    <x v="15"/>
  </r>
  <r>
    <n v="1937"/>
    <s v="GBS Detroit Presents My Pal Val"/>
    <s v="My Pal Val is headed to Groovebox Studios in Detroit, Michigan on June 15th to record and film a live GBS Detroit EP."/>
    <n v="600"/>
    <n v="1123.47"/>
    <x v="1"/>
    <x v="0"/>
    <s v="USD"/>
    <n v="1339732740"/>
    <n v="1338346281"/>
    <b v="0"/>
    <n v="29"/>
    <b v="1"/>
    <s v="music/indie rock"/>
    <n v="187.245"/>
    <n v="38.740344827586206"/>
    <x v="0"/>
    <x v="15"/>
  </r>
  <r>
    <n v="1938"/>
    <s v="Jon Shirley: Live Worship Album + Short Film"/>
    <s v="A live worship album + short film: Telling the story of a worshipping community adapting and thriving in a post-Christian context."/>
    <n v="15000"/>
    <n v="17390"/>
    <x v="1"/>
    <x v="0"/>
    <s v="USD"/>
    <n v="1372741200"/>
    <n v="1370067231"/>
    <b v="0"/>
    <n v="114"/>
    <b v="1"/>
    <s v="music/indie rock"/>
    <n v="115.93333333333334"/>
    <n v="152.54385964912279"/>
    <x v="0"/>
    <x v="15"/>
  </r>
  <r>
    <n v="1939"/>
    <s v="Help I Am Clay Release Their First CD For FREE"/>
    <s v="Partner with the ministry of I Am Clay by helping them fund their new album! This enables them to release it for FREE as a gift to all!"/>
    <n v="10000"/>
    <n v="11070"/>
    <x v="1"/>
    <x v="0"/>
    <s v="USD"/>
    <n v="1362955108"/>
    <n v="1360366708"/>
    <b v="0"/>
    <n v="96"/>
    <b v="1"/>
    <s v="music/indie rock"/>
    <n v="110.7"/>
    <n v="115.3125"/>
    <x v="0"/>
    <x v="15"/>
  </r>
  <r>
    <n v="1940"/>
    <s v="History Grows: New K. Record"/>
    <s v="K. is about *this* close to finishing up our third record, History Grows.  Now we just need to master it and release it!"/>
    <n v="650"/>
    <n v="1111"/>
    <x v="1"/>
    <x v="0"/>
    <s v="USD"/>
    <n v="1308110340"/>
    <n v="1304770233"/>
    <b v="0"/>
    <n v="31"/>
    <b v="1"/>
    <s v="music/indie rock"/>
    <n v="170.92307692307693"/>
    <n v="35.838709677419352"/>
    <x v="0"/>
    <x v="15"/>
  </r>
  <r>
    <n v="1941"/>
    <s v="Gramofon: Modern Cloud Jukebox"/>
    <s v="Gramofon streams cloud music to your sound system. A modern jukebox: smartphones are the remotes + WiFi brings everyone together."/>
    <n v="250000"/>
    <n v="315295.89"/>
    <x v="1"/>
    <x v="0"/>
    <s v="USD"/>
    <n v="1400137131"/>
    <n v="1397545131"/>
    <b v="1"/>
    <n v="4883"/>
    <b v="1"/>
    <s v="technology/hardware"/>
    <n v="126.11835600000001"/>
    <n v="64.570118779438872"/>
    <x v="3"/>
    <x v="30"/>
  </r>
  <r>
    <n v="1942"/>
    <s v="building the world's longest marble run relaunch"/>
    <s v="Getting a revolutionary new toy design into open source production, and using the design to create the worlds longest marble run."/>
    <n v="6000"/>
    <n v="8306.42"/>
    <x v="1"/>
    <x v="0"/>
    <s v="USD"/>
    <n v="1309809140"/>
    <n v="1302033140"/>
    <b v="1"/>
    <n v="95"/>
    <b v="1"/>
    <s v="technology/hardware"/>
    <n v="138.44033333333334"/>
    <n v="87.436000000000007"/>
    <x v="3"/>
    <x v="30"/>
  </r>
  <r>
    <n v="1943"/>
    <s v="RuuviTag - Open-Source Bluetooth Sensor Beacon"/>
    <s v="Next-gen 100% open-source sensor beacon platform designed especially for makers, developers and IoT companies."/>
    <n v="10000"/>
    <n v="170525"/>
    <x v="1"/>
    <x v="0"/>
    <s v="USD"/>
    <n v="1470896916"/>
    <n v="1467008916"/>
    <b v="1"/>
    <n v="2478"/>
    <b v="1"/>
    <s v="technology/hardware"/>
    <n v="1705.2499999999998"/>
    <n v="68.815577078288939"/>
    <x v="3"/>
    <x v="30"/>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s v="technology/hardware"/>
    <n v="788.05550000000005"/>
    <n v="176.200223588597"/>
    <x v="3"/>
    <x v="30"/>
  </r>
  <r>
    <n v="1945"/>
    <s v="Oval - The First Digital HandPan"/>
    <s v="A new electronic musical instrument which allows you to play, learn and perform music using any sound you can imagine."/>
    <n v="100000"/>
    <n v="348018"/>
    <x v="1"/>
    <x v="3"/>
    <s v="EUR"/>
    <n v="1436680958"/>
    <n v="1433224958"/>
    <b v="1"/>
    <n v="680"/>
    <b v="1"/>
    <s v="technology/hardware"/>
    <n v="348.01799999999997"/>
    <n v="511.79117647058825"/>
    <x v="3"/>
    <x v="30"/>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s v="technology/hardware"/>
    <n v="149.74666666666667"/>
    <n v="160.44285714285715"/>
    <x v="3"/>
    <x v="30"/>
  </r>
  <r>
    <n v="1947"/>
    <s v="Fusion in a Bubblegum Machine"/>
    <s v="You may be thinking: &quot;a fusion reactor? Thatâ€™s not very exciting, I see fusion every day.&quot; But. How often do you see fusion inside of a Bubblegum..."/>
    <n v="800"/>
    <n v="805.07"/>
    <x v="1"/>
    <x v="0"/>
    <s v="USD"/>
    <n v="1258955940"/>
    <n v="1255730520"/>
    <b v="1"/>
    <n v="23"/>
    <b v="1"/>
    <s v="technology/hardware"/>
    <n v="100.63375000000001"/>
    <n v="35.003043478260871"/>
    <x v="3"/>
    <x v="30"/>
  </r>
  <r>
    <n v="1948"/>
    <s v="UDOO X86: The Most Powerful Maker Board Ever"/>
    <s v="10 times more powerful than Raspberry Pi 3, x86 64-bit architecture"/>
    <n v="100000"/>
    <n v="800211"/>
    <x v="1"/>
    <x v="0"/>
    <s v="USD"/>
    <n v="1465232520"/>
    <n v="1460557809"/>
    <b v="1"/>
    <n v="4245"/>
    <b v="1"/>
    <s v="technology/hardware"/>
    <n v="800.21100000000001"/>
    <n v="188.50671378091872"/>
    <x v="3"/>
    <x v="30"/>
  </r>
  <r>
    <n v="1949"/>
    <s v="Shake Your Power"/>
    <s v="#ShakeYourPower brings clean energy to places in the world without electricity through the power of music."/>
    <n v="50000"/>
    <n v="53001.3"/>
    <x v="1"/>
    <x v="1"/>
    <s v="GBP"/>
    <n v="1404986951"/>
    <n v="1402394951"/>
    <b v="1"/>
    <n v="943"/>
    <b v="1"/>
    <s v="technology/hardware"/>
    <n v="106.00260000000002"/>
    <n v="56.204984093319197"/>
    <x v="3"/>
    <x v="30"/>
  </r>
  <r>
    <n v="1950"/>
    <s v="Trebuchette - the snap-together, desktop trebuchet"/>
    <s v="We're building snap-together model trebuchets that are perfect for office warfare or annoying your roommate!"/>
    <n v="48000"/>
    <n v="96248.960000000006"/>
    <x v="1"/>
    <x v="0"/>
    <s v="USD"/>
    <n v="1303446073"/>
    <n v="1300767673"/>
    <b v="1"/>
    <n v="1876"/>
    <b v="1"/>
    <s v="technology/hardware"/>
    <n v="200.51866666666669"/>
    <n v="51.3054157782516"/>
    <x v="3"/>
    <x v="30"/>
  </r>
  <r>
    <n v="1951"/>
    <s v="Connect. Code. Create. With SBrick Plus"/>
    <s v="Take learning and playing with LEGOÂ® to the next level with sensors! Build creations with SBrick Plus and make them interactive!"/>
    <n v="50000"/>
    <n v="106222"/>
    <x v="1"/>
    <x v="0"/>
    <s v="USD"/>
    <n v="1478516737"/>
    <n v="1475921137"/>
    <b v="1"/>
    <n v="834"/>
    <b v="1"/>
    <s v="technology/hardware"/>
    <n v="212.44399999999999"/>
    <n v="127.36450839328538"/>
    <x v="3"/>
    <x v="30"/>
  </r>
  <r>
    <n v="1952"/>
    <s v="Nix Color Sensor"/>
    <s v="Nix is a breakthrough smartphone accessory. Just scan an object and instantly view the color on your iPhone, Android, PC, or Mac."/>
    <n v="35000"/>
    <n v="69465.33"/>
    <x v="1"/>
    <x v="5"/>
    <s v="CAD"/>
    <n v="1381934015"/>
    <n v="1378737215"/>
    <b v="1"/>
    <n v="682"/>
    <b v="1"/>
    <s v="technology/hardware"/>
    <n v="198.47237142857145"/>
    <n v="101.85532258064516"/>
    <x v="3"/>
    <x v="30"/>
  </r>
  <r>
    <n v="1953"/>
    <s v="NTH Music Synthesizer"/>
    <s v="The NTH is an open source music synthesizer featuring instant fun, awesome sound, and a hackable design."/>
    <n v="15000"/>
    <n v="33892"/>
    <x v="1"/>
    <x v="0"/>
    <s v="USD"/>
    <n v="1330657200"/>
    <n v="1328158065"/>
    <b v="1"/>
    <n v="147"/>
    <b v="1"/>
    <s v="technology/hardware"/>
    <n v="225.94666666666666"/>
    <n v="230.55782312925169"/>
    <x v="3"/>
    <x v="30"/>
  </r>
  <r>
    <n v="1954"/>
    <s v="Orison â€“ Rethink the Power of Energy"/>
    <s v="The First Home Battery System You Simply Plug in to Install"/>
    <n v="50000"/>
    <n v="349474"/>
    <x v="1"/>
    <x v="0"/>
    <s v="USD"/>
    <n v="1457758800"/>
    <n v="1453730176"/>
    <b v="1"/>
    <n v="415"/>
    <b v="1"/>
    <s v="technology/hardware"/>
    <n v="698.94800000000009"/>
    <n v="842.10602409638557"/>
    <x v="3"/>
    <x v="30"/>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s v="technology/hardware"/>
    <n v="398.59528571428569"/>
    <n v="577.27593103448271"/>
    <x v="3"/>
    <x v="30"/>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s v="technology/hardware"/>
    <n v="294.0333333333333"/>
    <n v="483.34246575342468"/>
    <x v="3"/>
    <x v="30"/>
  </r>
  <r>
    <n v="1957"/>
    <s v="freeSoC and freeSoC Mini"/>
    <s v="An open hardware platform for the best microcontroller in the world."/>
    <n v="30000"/>
    <n v="50251.41"/>
    <x v="1"/>
    <x v="0"/>
    <s v="USD"/>
    <n v="1351304513"/>
    <n v="1348712513"/>
    <b v="1"/>
    <n v="660"/>
    <b v="1"/>
    <s v="technology/hardware"/>
    <n v="167.50470000000001"/>
    <n v="76.138500000000008"/>
    <x v="3"/>
    <x v="30"/>
  </r>
  <r>
    <n v="1958"/>
    <s v="Mojo: Digital Design for the Hobbyist"/>
    <s v="The Mojo is an FPGA development board that is designed to be user friendly and a great introduction into digital design for anyone."/>
    <n v="7000"/>
    <n v="100490.02"/>
    <x v="1"/>
    <x v="0"/>
    <s v="USD"/>
    <n v="1364078561"/>
    <n v="1361490161"/>
    <b v="1"/>
    <n v="1356"/>
    <b v="1"/>
    <s v="technology/hardware"/>
    <n v="1435.5717142857143"/>
    <n v="74.107684365781708"/>
    <x v="3"/>
    <x v="30"/>
  </r>
  <r>
    <n v="1959"/>
    <s v="Heat Seek NYC"/>
    <s v="A thermometer that connects to the internet to help New York City turn the heat on for thousands of tenants with no heat in the winter."/>
    <n v="10000"/>
    <n v="15673.44"/>
    <x v="1"/>
    <x v="0"/>
    <s v="USD"/>
    <n v="1412121600"/>
    <n v="1408565860"/>
    <b v="1"/>
    <n v="424"/>
    <b v="1"/>
    <s v="technology/hardware"/>
    <n v="156.73439999999999"/>
    <n v="36.965660377358489"/>
    <x v="3"/>
    <x v="30"/>
  </r>
  <r>
    <n v="1960"/>
    <s v="TREKKAYAK"/>
    <s v="Trekkayak is an ultralight, durable and inflatable boat to be carried in your backpack to cross a lake or paddle down a river."/>
    <n v="70000"/>
    <n v="82532"/>
    <x v="1"/>
    <x v="11"/>
    <s v="SEK"/>
    <n v="1419151341"/>
    <n v="1416559341"/>
    <b v="1"/>
    <n v="33"/>
    <b v="1"/>
    <s v="technology/hardware"/>
    <n v="117.90285714285716"/>
    <n v="2500.969696969697"/>
    <x v="3"/>
    <x v="30"/>
  </r>
  <r>
    <n v="1961"/>
    <s v="Public Lab DIY Spectrometry Kit"/>
    <s v="This DIY kit helps analyze materials and contaminants. We need your help to build a library of open-source spectral data."/>
    <n v="10000"/>
    <n v="110538.12"/>
    <x v="1"/>
    <x v="0"/>
    <s v="USD"/>
    <n v="1349495940"/>
    <n v="1346042417"/>
    <b v="1"/>
    <n v="1633"/>
    <b v="1"/>
    <s v="technology/hardware"/>
    <n v="1105.3811999999998"/>
    <n v="67.690214329454989"/>
    <x v="3"/>
    <x v="30"/>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s v="technology/hardware"/>
    <n v="192.92499999999998"/>
    <n v="63.04738562091503"/>
    <x v="3"/>
    <x v="30"/>
  </r>
  <r>
    <n v="1963"/>
    <s v="AirEnergy 3D - A 3D printed, opensource, mobile wind turbine"/>
    <s v="First mobile green energy generator that you can carry camping with you! A 3D printed, foldable wind turbine boosting 300W of power!"/>
    <n v="19000"/>
    <n v="24108"/>
    <x v="1"/>
    <x v="1"/>
    <s v="GBP"/>
    <n v="1410862734"/>
    <n v="1407838734"/>
    <b v="1"/>
    <n v="205"/>
    <b v="1"/>
    <s v="technology/hardware"/>
    <n v="126.8842105263158"/>
    <n v="117.6"/>
    <x v="3"/>
    <x v="30"/>
  </r>
  <r>
    <n v="1964"/>
    <s v="Clairy: The Most Amazing Natural Air Purifier"/>
    <s v="Clairy combines the power of nature and technology with the beauty of design to eliminate indoor pollution and analyze it."/>
    <n v="89200"/>
    <n v="231543.12"/>
    <x v="1"/>
    <x v="13"/>
    <s v="EUR"/>
    <n v="1461306772"/>
    <n v="1458714772"/>
    <b v="1"/>
    <n v="1281"/>
    <b v="1"/>
    <s v="technology/hardware"/>
    <n v="259.57748878923763"/>
    <n v="180.75185011709601"/>
    <x v="3"/>
    <x v="30"/>
  </r>
  <r>
    <n v="1965"/>
    <s v="BoardX: The Open Source Miniature Motherboard [Redemption]"/>
    <s v="BoardX is a collection of electronic circuit boards that stack on top of one another to share resources and communicate"/>
    <n v="5000"/>
    <n v="13114"/>
    <x v="1"/>
    <x v="0"/>
    <s v="USD"/>
    <n v="1326330000"/>
    <n v="1324433310"/>
    <b v="1"/>
    <n v="103"/>
    <b v="1"/>
    <s v="technology/hardware"/>
    <n v="262.27999999999997"/>
    <n v="127.32038834951456"/>
    <x v="3"/>
    <x v="30"/>
  </r>
  <r>
    <n v="1966"/>
    <s v="InkCase Plus: E Ink screen for Android phone"/>
    <s v="InkCase Plus is an always on E Ink second screen; uses sports/fitness apps, an eBook reader, display Photo and receive notifications."/>
    <n v="100000"/>
    <n v="206743.09"/>
    <x v="1"/>
    <x v="0"/>
    <s v="USD"/>
    <n v="1408021098"/>
    <n v="1405429098"/>
    <b v="1"/>
    <n v="1513"/>
    <b v="1"/>
    <s v="technology/hardware"/>
    <n v="206.74309000000002"/>
    <n v="136.6444745538665"/>
    <x v="3"/>
    <x v="30"/>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s v="technology/hardware"/>
    <n v="370.13"/>
    <n v="182.78024691358024"/>
    <x v="3"/>
    <x v="30"/>
  </r>
  <r>
    <n v="1968"/>
    <s v="XSHIFTER: World's First Affordable Wireless Shifting System"/>
    <s v="Bringing the advantages of wireless smart shifting to every cyclist. FITS ANY BIKE"/>
    <n v="50000"/>
    <n v="142483"/>
    <x v="1"/>
    <x v="0"/>
    <s v="USD"/>
    <n v="1480777515"/>
    <n v="1478095515"/>
    <b v="1"/>
    <n v="510"/>
    <b v="1"/>
    <s v="technology/hardware"/>
    <n v="284.96600000000001"/>
    <n v="279.37843137254902"/>
    <x v="3"/>
    <x v="30"/>
  </r>
  <r>
    <n v="1969"/>
    <s v="Puck.js - the ground-breaking bluetooth beacon"/>
    <s v="An Open Source JavaScript microcontroller you can program wirelessly - perfect for IoT! No software needed so get started in seconds."/>
    <n v="20000"/>
    <n v="115816"/>
    <x v="1"/>
    <x v="1"/>
    <s v="GBP"/>
    <n v="1470423668"/>
    <n v="1467831668"/>
    <b v="1"/>
    <n v="1887"/>
    <b v="1"/>
    <s v="technology/hardware"/>
    <n v="579.08000000000004"/>
    <n v="61.375728669846318"/>
    <x v="3"/>
    <x v="30"/>
  </r>
  <r>
    <n v="1970"/>
    <s v="APOC: Mini Radiation Detector"/>
    <s v="The APOC is a gamma particle detector that will help you learn about radiation and find radioactive things!"/>
    <n v="5000"/>
    <n v="56590"/>
    <x v="1"/>
    <x v="0"/>
    <s v="USD"/>
    <n v="1366429101"/>
    <n v="1361248701"/>
    <b v="1"/>
    <n v="701"/>
    <b v="1"/>
    <s v="technology/hardware"/>
    <n v="1131.8"/>
    <n v="80.727532097004286"/>
    <x v="3"/>
    <x v="30"/>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s v="technology/hardware"/>
    <n v="263.02771750000005"/>
    <n v="272.35590732591254"/>
    <x v="3"/>
    <x v="30"/>
  </r>
  <r>
    <n v="1972"/>
    <s v="Jog It! Open source controller pendant for EMC2 and Mach3!"/>
    <s v="Jog It! Is an open source hand held controller designed to make running a program in Linux CNC (EMC2) and MACH3 a breeze."/>
    <n v="2500"/>
    <n v="16862"/>
    <x v="1"/>
    <x v="0"/>
    <s v="USD"/>
    <n v="1353201444"/>
    <n v="1350605844"/>
    <b v="1"/>
    <n v="238"/>
    <b v="1"/>
    <s v="technology/hardware"/>
    <n v="674.48"/>
    <n v="70.848739495798313"/>
    <x v="3"/>
    <x v="30"/>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s v="technology/hardware"/>
    <n v="256.83081313131316"/>
    <n v="247.94003412969283"/>
    <x v="3"/>
    <x v="30"/>
  </r>
  <r>
    <n v="1974"/>
    <s v="RAPIRO: The Humanoid Robot Kit for your Raspberry Pi"/>
    <s v="RAPIRO is a cute and affordable robot kit designed to work with a Raspberry Pi. It comes with a Arduino-compatible servo controller."/>
    <n v="20000"/>
    <n v="75099.199999999997"/>
    <x v="1"/>
    <x v="1"/>
    <s v="GBP"/>
    <n v="1376899269"/>
    <n v="1371715269"/>
    <b v="1"/>
    <n v="402"/>
    <b v="1"/>
    <s v="technology/hardware"/>
    <n v="375.49599999999998"/>
    <n v="186.81393034825871"/>
    <x v="3"/>
    <x v="30"/>
  </r>
  <r>
    <n v="1975"/>
    <s v="Bugle2: A DIY Phono Preamp"/>
    <s v="The Bugle2 is a second generation DIY kit phono preamplifier for vinyl playback."/>
    <n v="16000"/>
    <n v="33393.339999999997"/>
    <x v="1"/>
    <x v="0"/>
    <s v="USD"/>
    <n v="1362938851"/>
    <n v="1360346851"/>
    <b v="1"/>
    <n v="253"/>
    <b v="1"/>
    <s v="technology/hardware"/>
    <n v="208.70837499999996"/>
    <n v="131.98948616600788"/>
    <x v="3"/>
    <x v="30"/>
  </r>
  <r>
    <n v="1976"/>
    <s v="Pi Lite white - Bright white LED display for Raspberry Pi"/>
    <s v="Can you help us make an ultra bright white one a reality?"/>
    <n v="4000"/>
    <n v="13864"/>
    <x v="1"/>
    <x v="1"/>
    <s v="GBP"/>
    <n v="1373751325"/>
    <n v="1371159325"/>
    <b v="1"/>
    <n v="473"/>
    <b v="1"/>
    <s v="technology/hardware"/>
    <n v="346.6"/>
    <n v="29.310782241014799"/>
    <x v="3"/>
    <x v="30"/>
  </r>
  <r>
    <n v="1977"/>
    <s v="Ario: Smart Lighting. Better Health."/>
    <s v="Ario learns about you, syncs your body clock, and keeps you healthy through natural lighting patterns."/>
    <n v="50000"/>
    <n v="201165"/>
    <x v="1"/>
    <x v="0"/>
    <s v="USD"/>
    <n v="1450511940"/>
    <n v="1446527540"/>
    <b v="1"/>
    <n v="821"/>
    <b v="1"/>
    <s v="technology/hardware"/>
    <n v="402.33"/>
    <n v="245.02436053593178"/>
    <x v="3"/>
    <x v="30"/>
  </r>
  <r>
    <n v="1978"/>
    <s v="B9Creator - A High Resolution 3D Printer"/>
    <s v="Please help us take DIY 3D Printing to the next level, support this open source photo-initiated polymer resin based 3D printing system!"/>
    <n v="50000"/>
    <n v="513422.57"/>
    <x v="1"/>
    <x v="0"/>
    <s v="USD"/>
    <n v="1339484400"/>
    <n v="1336627492"/>
    <b v="1"/>
    <n v="388"/>
    <b v="1"/>
    <s v="technology/hardware"/>
    <n v="1026.8451399999999"/>
    <n v="1323.2540463917526"/>
    <x v="3"/>
    <x v="30"/>
  </r>
  <r>
    <n v="1979"/>
    <s v="Skybuds - truly wireless earbuds and smartphone case"/>
    <s v="Truly wireless premium earbuds with a battery-boosting smartphone case for charging and storage"/>
    <n v="200000"/>
    <n v="229802.31"/>
    <x v="1"/>
    <x v="0"/>
    <s v="USD"/>
    <n v="1447909140"/>
    <n v="1444734146"/>
    <b v="1"/>
    <n v="813"/>
    <b v="1"/>
    <s v="technology/hardware"/>
    <n v="114.901155"/>
    <n v="282.65966789667897"/>
    <x v="3"/>
    <x v="30"/>
  </r>
  <r>
    <n v="1980"/>
    <s v="YOUMO - Your Smart Modular Power Strip"/>
    <s v="Multi-power charging that is smarter, stylish and designed for you."/>
    <n v="50000"/>
    <n v="177412.01"/>
    <x v="1"/>
    <x v="12"/>
    <s v="EUR"/>
    <n v="1459684862"/>
    <n v="1456232462"/>
    <b v="1"/>
    <n v="1945"/>
    <b v="1"/>
    <s v="technology/hardware"/>
    <n v="354.82402000000002"/>
    <n v="91.214401028277635"/>
    <x v="3"/>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1"/>
    <x v="12"/>
    <s v="EUR"/>
    <n v="1434139200"/>
    <n v="1431406916"/>
    <b v="1"/>
    <n v="1637"/>
    <b v="1"/>
    <s v="technology/hardware"/>
    <n v="382.12909090909091"/>
    <n v="128.38790470372632"/>
    <x v="3"/>
    <x v="30"/>
  </r>
  <r>
    <n v="2002"/>
    <s v="JeVois: Open-Source Quad-Core Smart Machine Vision Camera"/>
    <s v="Open-source quad-core camera effortlessly adds powerful machine vision to all your PC/Arduino/Raspberry Pi projects"/>
    <n v="50000"/>
    <n v="108397.11"/>
    <x v="1"/>
    <x v="0"/>
    <s v="USD"/>
    <n v="1485191143"/>
    <n v="1482599143"/>
    <b v="1"/>
    <n v="1375"/>
    <b v="1"/>
    <s v="technology/hardware"/>
    <n v="216.79422000000002"/>
    <n v="78.834261818181815"/>
    <x v="3"/>
    <x v="30"/>
  </r>
  <r>
    <n v="2003"/>
    <s v="velosynth"/>
    <s v="velosynth is an open-source bicycle interaction synthesizer. it interprets the speed and acceleration of a bicycle into expressive audio feedback."/>
    <n v="500"/>
    <n v="1560"/>
    <x v="1"/>
    <x v="0"/>
    <s v="USD"/>
    <n v="1278111600"/>
    <n v="1276830052"/>
    <b v="1"/>
    <n v="17"/>
    <b v="1"/>
    <s v="technology/hardware"/>
    <n v="312"/>
    <n v="91.764705882352942"/>
    <x v="3"/>
    <x v="30"/>
  </r>
  <r>
    <n v="2004"/>
    <s v="Printeer - a 3D printer for kids &amp; schools"/>
    <s v="Design and 3D print your own creations using an iPad. A delightful 3D printing experience for children and K-12 education."/>
    <n v="50000"/>
    <n v="117210.24000000001"/>
    <x v="1"/>
    <x v="0"/>
    <s v="USD"/>
    <n v="1405002663"/>
    <n v="1402410663"/>
    <b v="1"/>
    <n v="354"/>
    <b v="1"/>
    <s v="technology/hardware"/>
    <n v="234.42048"/>
    <n v="331.10237288135596"/>
    <x v="3"/>
    <x v="30"/>
  </r>
  <r>
    <n v="2005"/>
    <s v="bassAware Holster"/>
    <s v="The bassAware Holster is a new type of wearable audio technology that uses vibration to create a massive bass experience."/>
    <n v="30000"/>
    <n v="37104.03"/>
    <x v="1"/>
    <x v="0"/>
    <s v="USD"/>
    <n v="1381895940"/>
    <n v="1379532618"/>
    <b v="1"/>
    <n v="191"/>
    <b v="1"/>
    <s v="technology/hardware"/>
    <n v="123.68010000000001"/>
    <n v="194.26193717277485"/>
    <x v="3"/>
    <x v="30"/>
  </r>
  <r>
    <n v="2006"/>
    <s v="MAID Oven - Make All Incredible Dishes"/>
    <s v="MAID is a smart kitchen assistant &amp; a multifunctional oven. MAID knows what to cook and how to cook. Cooking is now easy,fun &amp; social."/>
    <n v="50000"/>
    <n v="123920"/>
    <x v="1"/>
    <x v="0"/>
    <s v="USD"/>
    <n v="1417611645"/>
    <n v="1414584045"/>
    <b v="1"/>
    <n v="303"/>
    <b v="1"/>
    <s v="technology/hardware"/>
    <n v="247.84"/>
    <n v="408.97689768976898"/>
    <x v="3"/>
    <x v="30"/>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s v="technology/hardware"/>
    <n v="115.7092"/>
    <n v="84.459270072992695"/>
    <x v="3"/>
    <x v="30"/>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s v="technology/hardware"/>
    <n v="117.07484768810599"/>
    <n v="44.853658536585364"/>
    <x v="3"/>
    <x v="30"/>
  </r>
  <r>
    <n v="2009"/>
    <s v="KiÃ«n Light: Intelligent daylight at your fingertips"/>
    <s v="Licht 1: The smart pendant lamp that increases your well-being and productivity while saving 80% in running energy expenses."/>
    <n v="50000"/>
    <n v="152579"/>
    <x v="1"/>
    <x v="12"/>
    <s v="EUR"/>
    <n v="1479890743"/>
    <n v="1476776743"/>
    <b v="1"/>
    <n v="398"/>
    <b v="1"/>
    <s v="technology/hardware"/>
    <n v="305.15800000000002"/>
    <n v="383.3643216080402"/>
    <x v="3"/>
    <x v="30"/>
  </r>
  <r>
    <n v="2010"/>
    <s v="Weighitz: Weigh Smarter"/>
    <s v="Weighitz are miniature smart scales designed to weigh anything in the home."/>
    <n v="30000"/>
    <n v="96015.9"/>
    <x v="1"/>
    <x v="0"/>
    <s v="USD"/>
    <n v="1471564491"/>
    <n v="1468972491"/>
    <b v="1"/>
    <n v="1737"/>
    <b v="1"/>
    <s v="technology/hardware"/>
    <n v="320.05299999999994"/>
    <n v="55.276856649395505"/>
    <x v="3"/>
    <x v="30"/>
  </r>
  <r>
    <n v="2011"/>
    <s v="FLUXO â€“ The Worldâ€™s First Truly Smart Lamp"/>
    <s v="FLUXO â€“ The first smart design lamp where you can move the light in any direction with app and sensor control."/>
    <n v="50000"/>
    <n v="409782"/>
    <x v="1"/>
    <x v="15"/>
    <s v="EUR"/>
    <n v="1452553200"/>
    <n v="1449650173"/>
    <b v="1"/>
    <n v="971"/>
    <b v="1"/>
    <s v="technology/hardware"/>
    <n v="819.56399999999996"/>
    <n v="422.02059732234807"/>
    <x v="3"/>
    <x v="30"/>
  </r>
  <r>
    <n v="2012"/>
    <s v="FishBit: Your Aquarium Made Simple (Beta Release)"/>
    <s v="FishBit is an app and connected device to monitor and control your aquariumâ€™s water composition to help your tank thrive."/>
    <n v="5000"/>
    <n v="11745"/>
    <x v="1"/>
    <x v="0"/>
    <s v="USD"/>
    <n v="1423165441"/>
    <n v="1420573441"/>
    <b v="1"/>
    <n v="183"/>
    <b v="1"/>
    <s v="technology/hardware"/>
    <n v="234.90000000000003"/>
    <n v="64.180327868852459"/>
    <x v="3"/>
    <x v="30"/>
  </r>
  <r>
    <n v="2013"/>
    <s v="Portal: Turbocharged WiFi"/>
    <s v="Crowds can slow WiFi to a crawl, but not Portal. Stream ultraHD videos without buffering and play Internet games without lagging."/>
    <n v="160000"/>
    <n v="791862"/>
    <x v="1"/>
    <x v="0"/>
    <s v="USD"/>
    <n v="1468019014"/>
    <n v="1462835014"/>
    <b v="1"/>
    <n v="4562"/>
    <b v="1"/>
    <s v="technology/hardware"/>
    <n v="494.91374999999999"/>
    <n v="173.57781674704077"/>
    <x v="3"/>
    <x v="30"/>
  </r>
  <r>
    <n v="2014"/>
    <s v="3Doodler: The World's First 3D Printing Pen"/>
    <s v="It's a pen that can draw in the air! 3Doodler is the 3D printing pen you can hold in your hand. Lift your imagination off the page!"/>
    <n v="30000"/>
    <n v="2344134.67"/>
    <x v="1"/>
    <x v="0"/>
    <s v="USD"/>
    <n v="1364184539"/>
    <n v="1361250539"/>
    <b v="1"/>
    <n v="26457"/>
    <b v="1"/>
    <s v="technology/hardware"/>
    <n v="7813.7822333333334"/>
    <n v="88.601680840609291"/>
    <x v="3"/>
    <x v="30"/>
  </r>
  <r>
    <n v="2015"/>
    <s v="ExtraCore (Arduino Compatible)"/>
    <s v="ExtraCore is a 1&quot; x 1&quot; 22 I/O pin Arduino Compatible. It's 1.7 grams and 16mhz of tiny Arduino style coolness."/>
    <n v="7200"/>
    <n v="8136.01"/>
    <x v="1"/>
    <x v="0"/>
    <s v="USD"/>
    <n v="1315602163"/>
    <n v="1313010163"/>
    <b v="1"/>
    <n v="162"/>
    <b v="1"/>
    <s v="technology/hardware"/>
    <n v="113.00013888888888"/>
    <n v="50.222283950617282"/>
    <x v="3"/>
    <x v="30"/>
  </r>
  <r>
    <n v="2016"/>
    <s v="Hydra: a triple-output power supply for electronics projects"/>
    <s v="A smart, compact power supply designed to power anything, anywhere"/>
    <n v="10000"/>
    <n v="92154.22"/>
    <x v="1"/>
    <x v="0"/>
    <s v="USD"/>
    <n v="1362863299"/>
    <n v="1360271299"/>
    <b v="1"/>
    <n v="479"/>
    <b v="1"/>
    <s v="technology/hardware"/>
    <n v="921.54219999999998"/>
    <n v="192.38876826722338"/>
    <x v="3"/>
    <x v="30"/>
  </r>
  <r>
    <n v="2017"/>
    <s v="SparkLab: the educational build-mobile!"/>
    <s v="A big red truck filled with cutting-edge maker tools that goes from school to school, bringing the joy of building back to kids."/>
    <n v="25000"/>
    <n v="31275.599999999999"/>
    <x v="1"/>
    <x v="0"/>
    <s v="USD"/>
    <n v="1332561600"/>
    <n v="1329873755"/>
    <b v="1"/>
    <n v="426"/>
    <b v="1"/>
    <s v="technology/hardware"/>
    <n v="125.10239999999999"/>
    <n v="73.416901408450698"/>
    <x v="3"/>
    <x v="30"/>
  </r>
  <r>
    <n v="2018"/>
    <s v="Scriba - the stylus reinvented"/>
    <s v="Scriba puts creative control back in your hands. Its flexible body and dynamic squeeze motion responding beautifully to your touch."/>
    <n v="65000"/>
    <n v="66458.23"/>
    <x v="1"/>
    <x v="17"/>
    <s v="EUR"/>
    <n v="1439455609"/>
    <n v="1436863609"/>
    <b v="1"/>
    <n v="450"/>
    <b v="1"/>
    <s v="technology/hardware"/>
    <n v="102.24343076923077"/>
    <n v="147.68495555555555"/>
    <x v="3"/>
    <x v="30"/>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s v="technology/hardware"/>
    <n v="484.90975000000003"/>
    <n v="108.96848314606741"/>
    <x v="3"/>
    <x v="30"/>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s v="technology/hardware"/>
    <n v="192.33333333333334"/>
    <n v="23.647540983606557"/>
    <x v="3"/>
    <x v="30"/>
  </r>
  <r>
    <n v="2021"/>
    <s v="m!lTone- Portable Air Synth &amp; MIDI controller"/>
    <s v="The m!lTone is an open-source synth &amp; MIDI controller.Create music &amp; control video,lights &amp; sound w/ this refreshingly original device."/>
    <n v="5000"/>
    <n v="14055"/>
    <x v="1"/>
    <x v="0"/>
    <s v="USD"/>
    <n v="1411522897"/>
    <n v="1407634897"/>
    <b v="1"/>
    <n v="95"/>
    <b v="1"/>
    <s v="technology/hardware"/>
    <n v="281.10000000000002"/>
    <n v="147.94736842105263"/>
    <x v="3"/>
    <x v="30"/>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s v="technology/hardware"/>
    <n v="125.13700000000001"/>
    <n v="385.03692307692307"/>
    <x v="3"/>
    <x v="30"/>
  </r>
  <r>
    <n v="2023"/>
    <s v="Atmoph Window - Your Room Can Be Anywhere"/>
    <s v="A digital window that opens to beautiful scenery from around the world with 4K-shot videos and sound. Place it anywhere, be anywhere."/>
    <n v="100000"/>
    <n v="161459"/>
    <x v="1"/>
    <x v="0"/>
    <s v="USD"/>
    <n v="1434017153"/>
    <n v="1431425153"/>
    <b v="1"/>
    <n v="353"/>
    <b v="1"/>
    <s v="technology/hardware"/>
    <n v="161.459"/>
    <n v="457.39093484419266"/>
    <x v="3"/>
    <x v="30"/>
  </r>
  <r>
    <n v="2024"/>
    <s v="RA 3D printer controller by Elefu"/>
    <s v="RA - 3D Printer board. This board can control 3 extruders, bed heaters, Elefu control panel, 4 temp monitors, lighting and more."/>
    <n v="4000"/>
    <n v="23414"/>
    <x v="1"/>
    <x v="0"/>
    <s v="USD"/>
    <n v="1344826800"/>
    <n v="1341875544"/>
    <b v="1"/>
    <n v="105"/>
    <b v="1"/>
    <s v="technology/hardware"/>
    <n v="585.35"/>
    <n v="222.99047619047619"/>
    <x v="3"/>
    <x v="30"/>
  </r>
  <r>
    <n v="2025"/>
    <s v="BuddyGuard: Smart Home Security In One Device"/>
    <s v="A complete Home Security System in a single device: Flare protects you and your home all by itself. Secure, beautiful and affordable."/>
    <n v="80000"/>
    <n v="160920"/>
    <x v="1"/>
    <x v="12"/>
    <s v="EUR"/>
    <n v="1433996746"/>
    <n v="1431404746"/>
    <b v="1"/>
    <n v="729"/>
    <b v="1"/>
    <s v="technology/hardware"/>
    <n v="201.14999999999998"/>
    <n v="220.74074074074073"/>
    <x v="3"/>
    <x v="30"/>
  </r>
  <r>
    <n v="2026"/>
    <s v="MIDI Sprout - Biodata Sonification Device"/>
    <s v="MIDI Sprout enables plants to play synthesizers in real time."/>
    <n v="25000"/>
    <n v="33370.769999999997"/>
    <x v="1"/>
    <x v="0"/>
    <s v="USD"/>
    <n v="1398052740"/>
    <n v="1394127585"/>
    <b v="1"/>
    <n v="454"/>
    <b v="1"/>
    <s v="technology/hardware"/>
    <n v="133.48307999999997"/>
    <n v="73.503898678414089"/>
    <x v="3"/>
    <x v="30"/>
  </r>
  <r>
    <n v="2027"/>
    <s v="Cmoar Virtual Reality Headset with integrated electronics"/>
    <s v="Modular smartphone-based headset with external sensors for 4&quot; - 5.7&quot; Android &amp; iOS phones, iPhone 6 Plus included!"/>
    <n v="100000"/>
    <n v="120249"/>
    <x v="1"/>
    <x v="0"/>
    <s v="USD"/>
    <n v="1427740319"/>
    <n v="1423855919"/>
    <b v="1"/>
    <n v="539"/>
    <b v="1"/>
    <s v="technology/hardware"/>
    <n v="120.24900000000001"/>
    <n v="223.09647495361781"/>
    <x v="3"/>
    <x v="30"/>
  </r>
  <r>
    <n v="2028"/>
    <s v="Building the Open Source Bussard Fusion Reactor "/>
    <s v="Building an open source Bussard fusion reactor, aka the Polywell."/>
    <n v="3000"/>
    <n v="3785"/>
    <x v="1"/>
    <x v="0"/>
    <s v="USD"/>
    <n v="1268690100"/>
    <n v="1265493806"/>
    <b v="1"/>
    <n v="79"/>
    <b v="1"/>
    <s v="technology/hardware"/>
    <n v="126.16666666666667"/>
    <n v="47.911392405063289"/>
    <x v="3"/>
    <x v="30"/>
  </r>
  <r>
    <n v="2029"/>
    <s v="Lumin8 Pro"/>
    <s v="Lumin8 Pro is a fun and easy to use light controller that makes light dance to your favorite music."/>
    <n v="2500"/>
    <n v="9030"/>
    <x v="1"/>
    <x v="0"/>
    <s v="USD"/>
    <n v="1409099481"/>
    <n v="1406507481"/>
    <b v="1"/>
    <n v="94"/>
    <b v="1"/>
    <s v="technology/hardware"/>
    <n v="361.2"/>
    <n v="96.063829787234042"/>
    <x v="3"/>
    <x v="30"/>
  </r>
  <r>
    <n v="2030"/>
    <s v="Picade: The arcade cabinet kit for your mini computer"/>
    <s v="A stylish, retro, and fun arcade cabinet for your Raspberry Pi, Mini-ITX, Pandaboard, or other mini PC from the makers of Pibow"/>
    <n v="32768"/>
    <n v="74134"/>
    <x v="1"/>
    <x v="1"/>
    <s v="GBP"/>
    <n v="1354233296"/>
    <n v="1351641296"/>
    <b v="1"/>
    <n v="625"/>
    <b v="1"/>
    <s v="technology/hardware"/>
    <n v="226.239013671875"/>
    <n v="118.6144"/>
    <x v="3"/>
    <x v="30"/>
  </r>
  <r>
    <n v="2031"/>
    <s v="Linkio: the $100 Smart Home Devices Solution"/>
    <s v="With Linkio you can use your smartphone to control every electronic you own- for only $100!"/>
    <n v="50000"/>
    <n v="60175"/>
    <x v="1"/>
    <x v="9"/>
    <s v="EUR"/>
    <n v="1420765200"/>
    <n v="1417506853"/>
    <b v="1"/>
    <n v="508"/>
    <b v="1"/>
    <s v="technology/hardware"/>
    <n v="120.35"/>
    <n v="118.45472440944881"/>
    <x v="3"/>
    <x v="30"/>
  </r>
  <r>
    <n v="2032"/>
    <s v="PocketLab Voyager | Explore Science in Your World"/>
    <s v="PocketLab Voyager and PocketLab Weather are rugged science labs that you can take anywhere to explore the world around you."/>
    <n v="25000"/>
    <n v="76047"/>
    <x v="1"/>
    <x v="0"/>
    <s v="USD"/>
    <n v="1481778000"/>
    <n v="1479216874"/>
    <b v="1"/>
    <n v="531"/>
    <b v="1"/>
    <s v="technology/hardware"/>
    <n v="304.18799999999999"/>
    <n v="143.21468926553672"/>
    <x v="3"/>
    <x v="30"/>
  </r>
  <r>
    <n v="2033"/>
    <s v="BrewNanny Home Brew Monitor"/>
    <s v="BrewNannyâ„¢ accurately measures the health and progress of your home brew and alerts you to problems immediately, wherever you are."/>
    <n v="25000"/>
    <n v="44669"/>
    <x v="1"/>
    <x v="0"/>
    <s v="USD"/>
    <n v="1398477518"/>
    <n v="1395885518"/>
    <b v="1"/>
    <n v="158"/>
    <b v="1"/>
    <s v="technology/hardware"/>
    <n v="178.67599999999999"/>
    <n v="282.71518987341773"/>
    <x v="3"/>
    <x v="30"/>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s v="technology/hardware"/>
    <n v="386.81998717948721"/>
    <n v="593.93620078740162"/>
    <x v="3"/>
    <x v="30"/>
  </r>
  <r>
    <n v="2035"/>
    <s v="OpenBCI: Biosensing for Everybody"/>
    <s v="Announcing the GANGLION and the ULTRACORTEXâ€”a $99 biodata acquisition device and a 3D-printed, brain-sensing headset."/>
    <n v="80000"/>
    <n v="168829.14"/>
    <x v="1"/>
    <x v="0"/>
    <s v="USD"/>
    <n v="1450486800"/>
    <n v="1446562807"/>
    <b v="1"/>
    <n v="644"/>
    <b v="1"/>
    <s v="technology/hardware"/>
    <n v="211.03642500000004"/>
    <n v="262.15704968944101"/>
    <x v="3"/>
    <x v="30"/>
  </r>
  <r>
    <n v="2036"/>
    <s v="L.E.D Portable Charger"/>
    <s v="A high-capacity portable charger with LED lights keeps your iPhone, iPad, smartphones, tablets and other devices juiced up on-the-go."/>
    <n v="30000"/>
    <n v="39500.5"/>
    <x v="1"/>
    <x v="0"/>
    <s v="USD"/>
    <n v="1399668319"/>
    <n v="1397076319"/>
    <b v="1"/>
    <n v="848"/>
    <b v="1"/>
    <s v="technology/hardware"/>
    <n v="131.66833333333335"/>
    <n v="46.580778301886795"/>
    <x v="3"/>
    <x v="30"/>
  </r>
  <r>
    <n v="2037"/>
    <s v="Pedal Power -- Human Scale Energy For Everyday Tasks"/>
    <s v="With an efficiency of 97%, bicycle technology is nearly perfect. So why do we use it only for transportation?"/>
    <n v="10000"/>
    <n v="30047.64"/>
    <x v="1"/>
    <x v="0"/>
    <s v="USD"/>
    <n v="1388383353"/>
    <n v="1383195753"/>
    <b v="1"/>
    <n v="429"/>
    <b v="1"/>
    <s v="technology/hardware"/>
    <n v="300.47639999999996"/>
    <n v="70.041118881118877"/>
    <x v="3"/>
    <x v="30"/>
  </r>
  <r>
    <n v="2038"/>
    <s v="OWL Programmable Effects Pedal"/>
    <s v="The OWL is an open source, open hardware, reprogrammable effects pedal designed for musicians, coders, and hackers."/>
    <n v="8000"/>
    <n v="33641"/>
    <x v="1"/>
    <x v="1"/>
    <s v="GBP"/>
    <n v="1372701600"/>
    <n v="1369895421"/>
    <b v="1"/>
    <n v="204"/>
    <b v="1"/>
    <s v="technology/hardware"/>
    <n v="420.51249999999999"/>
    <n v="164.90686274509804"/>
    <x v="3"/>
    <x v="30"/>
  </r>
  <r>
    <n v="2039"/>
    <s v="ODIN2: Smart Projector for movies, video calls, and apps"/>
    <s v="Open up your digital worlds with the most sophisticated, intuitive android smart projector."/>
    <n v="125000"/>
    <n v="170271"/>
    <x v="1"/>
    <x v="0"/>
    <s v="USD"/>
    <n v="1480568340"/>
    <n v="1477996325"/>
    <b v="1"/>
    <n v="379"/>
    <b v="1"/>
    <s v="technology/hardware"/>
    <n v="136.21680000000001"/>
    <n v="449.26385224274406"/>
    <x v="3"/>
    <x v="30"/>
  </r>
  <r>
    <n v="2040"/>
    <s v="Programmable Capacitor"/>
    <s v="4.29 Billion+ Capacitor Combinations._x000a_No Coding Required."/>
    <n v="3000"/>
    <n v="7445.14"/>
    <x v="1"/>
    <x v="0"/>
    <s v="USD"/>
    <n v="1384557303"/>
    <n v="1383257703"/>
    <b v="1"/>
    <n v="271"/>
    <b v="1"/>
    <s v="technology/hardware"/>
    <n v="248.17133333333334"/>
    <n v="27.472841328413285"/>
    <x v="3"/>
    <x v="30"/>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s v="technology/hardware"/>
    <n v="181.86315789473684"/>
    <n v="143.97499999999999"/>
    <x v="3"/>
    <x v="30"/>
  </r>
  <r>
    <n v="2042"/>
    <s v="SoundBrake- Headphone gadget alerts you to outside sounds"/>
    <s v="The SoundBrake headphone attachment can be used with any audio player to alert you to important outside sounds."/>
    <n v="10000"/>
    <n v="12353"/>
    <x v="1"/>
    <x v="0"/>
    <s v="USD"/>
    <n v="1453481974"/>
    <n v="1448297974"/>
    <b v="0"/>
    <n v="140"/>
    <b v="1"/>
    <s v="technology/hardware"/>
    <n v="123.53"/>
    <n v="88.23571428571428"/>
    <x v="3"/>
    <x v="30"/>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s v="technology/hardware"/>
    <n v="506.20938628158842"/>
    <n v="36.326424870466319"/>
    <x v="3"/>
    <x v="30"/>
  </r>
  <r>
    <n v="2044"/>
    <s v="PiSoC: Learn to Create"/>
    <s v="The PiSoC is an open source development platform which gives each person a unique opportunity to create, regardless of skill level."/>
    <n v="15000"/>
    <n v="16232"/>
    <x v="1"/>
    <x v="0"/>
    <s v="USD"/>
    <n v="1434212714"/>
    <n v="1431620714"/>
    <b v="0"/>
    <n v="180"/>
    <b v="1"/>
    <s v="technology/hardware"/>
    <n v="108.21333333333334"/>
    <n v="90.177777777777777"/>
    <x v="3"/>
    <x v="30"/>
  </r>
  <r>
    <n v="2045"/>
    <s v="OPEN RAIL Open Source Linear Bearing System"/>
    <s v="Open Rail is a new open source universal linear rail system designed to be used with various T- Slot aluminum extrusion configurations."/>
    <n v="4900"/>
    <n v="40140.01"/>
    <x v="1"/>
    <x v="0"/>
    <s v="USD"/>
    <n v="1341799647"/>
    <n v="1339207647"/>
    <b v="0"/>
    <n v="263"/>
    <b v="1"/>
    <s v="technology/hardware"/>
    <n v="819.18387755102037"/>
    <n v="152.62361216730039"/>
    <x v="3"/>
    <x v="30"/>
  </r>
  <r>
    <n v="2046"/>
    <s v="CoAction Hero: 32-bit Open-Source ARM Cortex-M3 Board"/>
    <s v="CoAction Hero: a powerful proto-board with a 120Mhz processor, 1MB filesystem, and built-in OS for tinkerers and engineers alike."/>
    <n v="10000"/>
    <n v="12110"/>
    <x v="1"/>
    <x v="0"/>
    <s v="USD"/>
    <n v="1369282044"/>
    <n v="1366690044"/>
    <b v="0"/>
    <n v="217"/>
    <b v="1"/>
    <s v="technology/hardware"/>
    <n v="121.10000000000001"/>
    <n v="55.806451612903224"/>
    <x v="3"/>
    <x v="30"/>
  </r>
  <r>
    <n v="2047"/>
    <s v="KoalaSafe -  Healthier Internet. Happier Families."/>
    <s v="Simple internet time-limits, usage analytics, app &amp; site blocking - across all devices in the home, controlled from your smartphone."/>
    <n v="98000"/>
    <n v="100939"/>
    <x v="1"/>
    <x v="2"/>
    <s v="AUD"/>
    <n v="1429228800"/>
    <n v="1426714870"/>
    <b v="0"/>
    <n v="443"/>
    <b v="1"/>
    <s v="technology/hardware"/>
    <n v="102.99897959183673"/>
    <n v="227.85327313769753"/>
    <x v="3"/>
    <x v="30"/>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s v="technology/hardware"/>
    <n v="148.33229411764705"/>
    <n v="91.82989803350327"/>
    <x v="3"/>
    <x v="30"/>
  </r>
  <r>
    <n v="2049"/>
    <s v="LOCK8 - the World's First Smart Bike Lock"/>
    <s v="Keyless. Alarm secured. GPS tracking."/>
    <n v="50000"/>
    <n v="60095.35"/>
    <x v="1"/>
    <x v="1"/>
    <s v="GBP"/>
    <n v="1386025140"/>
    <n v="1382963963"/>
    <b v="0"/>
    <n v="742"/>
    <b v="1"/>
    <s v="technology/hardware"/>
    <n v="120.19070000000001"/>
    <n v="80.991037735849048"/>
    <x v="3"/>
    <x v="30"/>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s v="technology/hardware"/>
    <n v="473.27000000000004"/>
    <n v="278.39411764705881"/>
    <x v="3"/>
    <x v="30"/>
  </r>
  <r>
    <n v="2051"/>
    <s v="YOYO WARRIOR - A premium yoyo for any budget"/>
    <s v="A collaborative effort between three generations who set out to provide a premium, top-quality yoyo at an affordable price."/>
    <n v="8000"/>
    <n v="10429"/>
    <x v="1"/>
    <x v="0"/>
    <s v="USD"/>
    <n v="1388017937"/>
    <n v="1385425937"/>
    <b v="0"/>
    <n v="242"/>
    <b v="1"/>
    <s v="technology/hardware"/>
    <n v="130.36250000000001"/>
    <n v="43.095041322314053"/>
    <x v="3"/>
    <x v="30"/>
  </r>
  <r>
    <n v="2052"/>
    <s v="The World's Lightest &amp; Smartest E-Scooter  - ZAR"/>
    <s v="The World's Lightest &amp; Smartest E-Scooter: cool, small, portable, and can be easily folded into a backpack and bring it anywhere"/>
    <n v="50000"/>
    <n v="176524"/>
    <x v="1"/>
    <x v="0"/>
    <s v="USD"/>
    <n v="1455933653"/>
    <n v="1452045653"/>
    <b v="0"/>
    <n v="541"/>
    <b v="1"/>
    <s v="technology/hardware"/>
    <n v="353.048"/>
    <n v="326.29205175600737"/>
    <x v="3"/>
    <x v="30"/>
  </r>
  <r>
    <n v="2053"/>
    <s v="stockplop - the most advanced external hard drive enclosure"/>
    <s v="Â· Exchange multiple hard drives (SSDs or HDDs) Â· Slick design Â· Highest data transfer rates Â· Robust (anodized aluminum)"/>
    <n v="5000"/>
    <n v="5051"/>
    <x v="1"/>
    <x v="0"/>
    <s v="USD"/>
    <n v="1448466551"/>
    <n v="1445870951"/>
    <b v="0"/>
    <n v="121"/>
    <b v="1"/>
    <s v="technology/hardware"/>
    <n v="101.02"/>
    <n v="41.743801652892564"/>
    <x v="3"/>
    <x v="30"/>
  </r>
  <r>
    <n v="2054"/>
    <s v="SITU Smart Food Nutrition Scale for iPad and Android tablets"/>
    <s v="SITU is the smart food nutrition scale anyone can use. It weighs your food in calories and nutrients in addition to grams and ounces."/>
    <n v="35000"/>
    <n v="39757"/>
    <x v="1"/>
    <x v="1"/>
    <s v="GBP"/>
    <n v="1399033810"/>
    <n v="1396441810"/>
    <b v="0"/>
    <n v="621"/>
    <b v="1"/>
    <s v="technology/hardware"/>
    <n v="113.59142857142857"/>
    <n v="64.020933977455712"/>
    <x v="3"/>
    <x v="30"/>
  </r>
  <r>
    <n v="2055"/>
    <s v="The I2C and SPI Education System"/>
    <s v="An Arduino compatible shield matched with a web based tutorial system to teach you how to talk with I2C and SPI components."/>
    <n v="6000"/>
    <n v="10045"/>
    <x v="1"/>
    <x v="0"/>
    <s v="USD"/>
    <n v="1417579200"/>
    <n v="1415031043"/>
    <b v="0"/>
    <n v="101"/>
    <b v="1"/>
    <s v="technology/hardware"/>
    <n v="167.41666666666666"/>
    <n v="99.455445544554451"/>
    <x v="3"/>
    <x v="30"/>
  </r>
  <r>
    <n v="2056"/>
    <s v="TYLT Energi Backpack - charge your mobile devices on the go."/>
    <s v="A lightweight backpack that can charge your smartphone 4 times or an iPad one full charge, and recharge via a USB port"/>
    <n v="50000"/>
    <n v="76726"/>
    <x v="1"/>
    <x v="0"/>
    <s v="USD"/>
    <n v="1366222542"/>
    <n v="1363630542"/>
    <b v="0"/>
    <n v="554"/>
    <b v="1"/>
    <s v="technology/hardware"/>
    <n v="153.452"/>
    <n v="138.49458483754512"/>
    <x v="3"/>
    <x v="30"/>
  </r>
  <r>
    <n v="2057"/>
    <s v="CableKnife - The World's best cable insulation stripper"/>
    <s v="CableKnife is the best solution for removing insulation from cables for the purpose of maximising the scrap metal value by up to 350%"/>
    <n v="15000"/>
    <n v="30334.83"/>
    <x v="1"/>
    <x v="1"/>
    <s v="GBP"/>
    <n v="1456487532"/>
    <n v="1453895532"/>
    <b v="0"/>
    <n v="666"/>
    <b v="1"/>
    <s v="technology/hardware"/>
    <n v="202.23220000000001"/>
    <n v="45.547792792792798"/>
    <x v="3"/>
    <x v="30"/>
  </r>
  <r>
    <n v="2058"/>
    <s v="Raspberry Pi Debug Clip"/>
    <s v="Making using the serial terminal on the Raspberry Pi as easy as Pi!"/>
    <n v="2560"/>
    <n v="4308"/>
    <x v="1"/>
    <x v="1"/>
    <s v="GBP"/>
    <n v="1425326400"/>
    <n v="1421916830"/>
    <b v="0"/>
    <n v="410"/>
    <b v="1"/>
    <s v="technology/hardware"/>
    <n v="168.28125"/>
    <n v="10.507317073170732"/>
    <x v="3"/>
    <x v="30"/>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s v="technology/hardware"/>
    <n v="143.45666666666668"/>
    <n v="114.76533333333333"/>
    <x v="3"/>
    <x v="30"/>
  </r>
  <r>
    <n v="2060"/>
    <s v="SmartQuad 4-Port (9.6 Amps / 48W) Travel USB Charger"/>
    <s v="Universal 4 ports USB charger for iPhone, iPad, Android and other USB devices. Intelligent device detection for optimal charging."/>
    <n v="25000"/>
    <n v="49100"/>
    <x v="1"/>
    <x v="0"/>
    <s v="USD"/>
    <n v="1406129150"/>
    <n v="1400945150"/>
    <b v="0"/>
    <n v="1364"/>
    <b v="1"/>
    <s v="technology/hardware"/>
    <n v="196.4"/>
    <n v="35.997067448680355"/>
    <x v="3"/>
    <x v="30"/>
  </r>
  <r>
    <n v="2061"/>
    <s v="Bibo Time! Maximize your Cocktail time in seconds!"/>
    <s v="Bibo Barmaid is a smart cocktail self-serve machine that creates expertly crafted mixed drinks at home with the touch of a button."/>
    <n v="5000"/>
    <n v="5396"/>
    <x v="1"/>
    <x v="0"/>
    <s v="USD"/>
    <n v="1483208454"/>
    <n v="1480616454"/>
    <b v="0"/>
    <n v="35"/>
    <b v="1"/>
    <s v="technology/hardware"/>
    <n v="107.91999999999999"/>
    <n v="154.17142857142858"/>
    <x v="3"/>
    <x v="30"/>
  </r>
  <r>
    <n v="2062"/>
    <s v="Rho Board"/>
    <s v="4K HEVC Android TV Media Player with optional DIY electronics, ideal for app development, home control, software developement, learning"/>
    <n v="100000"/>
    <n v="114977"/>
    <x v="1"/>
    <x v="8"/>
    <s v="DKK"/>
    <n v="1458807098"/>
    <n v="1456218698"/>
    <b v="0"/>
    <n v="203"/>
    <b v="1"/>
    <s v="technology/hardware"/>
    <n v="114.97699999999999"/>
    <n v="566.38916256157631"/>
    <x v="3"/>
    <x v="30"/>
  </r>
  <r>
    <n v="2063"/>
    <s v="Up to 4 axis Beaglebone black based CNC control"/>
    <s v="Build a professional grade Linux CNC control with Beaglebone black and our CNC cape."/>
    <n v="4000"/>
    <n v="5922"/>
    <x v="1"/>
    <x v="12"/>
    <s v="EUR"/>
    <n v="1463333701"/>
    <n v="1460482501"/>
    <b v="0"/>
    <n v="49"/>
    <b v="1"/>
    <s v="technology/hardware"/>
    <n v="148.04999999999998"/>
    <n v="120.85714285714286"/>
    <x v="3"/>
    <x v="30"/>
  </r>
  <r>
    <n v="2064"/>
    <s v="Lightpack â€” ambient backlight for your displays"/>
    <s v="Open-source content-driven lighting system you can use with TV or PC, Mac, HTPC displays in movies, games and daily work"/>
    <n v="261962"/>
    <n v="500784.27"/>
    <x v="1"/>
    <x v="0"/>
    <s v="USD"/>
    <n v="1370001600"/>
    <n v="1366879523"/>
    <b v="0"/>
    <n v="5812"/>
    <b v="1"/>
    <s v="technology/hardware"/>
    <n v="191.16676082790633"/>
    <n v="86.163845492085343"/>
    <x v="3"/>
    <x v="30"/>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b v="0"/>
    <n v="1556"/>
    <b v="1"/>
    <s v="technology/hardware"/>
    <n v="199.215125"/>
    <n v="51.212114395886893"/>
    <x v="3"/>
    <x v="30"/>
  </r>
  <r>
    <n v="2066"/>
    <s v="Garage Beacon - Turn your phone into a garage door remote"/>
    <s v="Automatically opens your garage door when you come home. Open, close, and monitor your garage door from your phone."/>
    <n v="2000"/>
    <n v="4372"/>
    <x v="1"/>
    <x v="0"/>
    <s v="USD"/>
    <n v="1408818683"/>
    <n v="1406226683"/>
    <b v="0"/>
    <n v="65"/>
    <b v="1"/>
    <s v="technology/hardware"/>
    <n v="218.6"/>
    <n v="67.261538461538464"/>
    <x v="3"/>
    <x v="30"/>
  </r>
  <r>
    <n v="2067"/>
    <s v="Luminite (LED lighting)"/>
    <s v="The next generation of premium quality LED lighting. Extreme power efficiency in a small package."/>
    <n v="495"/>
    <n v="628"/>
    <x v="1"/>
    <x v="1"/>
    <s v="GBP"/>
    <n v="1432499376"/>
    <n v="1429648176"/>
    <b v="0"/>
    <n v="10"/>
    <b v="1"/>
    <s v="technology/hardware"/>
    <n v="126.86868686868686"/>
    <n v="62.8"/>
    <x v="3"/>
    <x v="30"/>
  </r>
  <r>
    <n v="2068"/>
    <s v="Netro - Scientifically Water Your Garden"/>
    <s v="Introducing Sprite, the cloud-based watering controller and Whisperer, the solar-powered plant sensor for effortless home irrigation"/>
    <n v="25000"/>
    <n v="26305.97"/>
    <x v="1"/>
    <x v="0"/>
    <s v="USD"/>
    <n v="1476994315"/>
    <n v="1474402315"/>
    <b v="0"/>
    <n v="76"/>
    <b v="1"/>
    <s v="technology/hardware"/>
    <n v="105.22388000000001"/>
    <n v="346.13118421052633"/>
    <x v="3"/>
    <x v="30"/>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s v="technology/hardware"/>
    <n v="128.40666000000002"/>
    <n v="244.11912547528519"/>
    <x v="3"/>
    <x v="30"/>
  </r>
  <r>
    <n v="2070"/>
    <s v="DAN Cases A4-SFX - The World's Smallest Gaming Tower Case"/>
    <s v="The A4-SFX is a project with the goal of creating the smallest case possible while still using high-end standardized components."/>
    <n v="125000"/>
    <n v="396659"/>
    <x v="1"/>
    <x v="12"/>
    <s v="EUR"/>
    <n v="1467128723"/>
    <n v="1464536723"/>
    <b v="0"/>
    <n v="1530"/>
    <b v="1"/>
    <s v="technology/hardware"/>
    <n v="317.3272"/>
    <n v="259.25424836601309"/>
    <x v="3"/>
    <x v="30"/>
  </r>
  <r>
    <n v="2071"/>
    <s v="easyFeed Automatic Pet Feeder w/ Webcam and Amazon Delivery"/>
    <s v="Includes Wifi Camera for video chat, Amazon delivery, pet health analyzer, weight control, diet transition planning, and more."/>
    <n v="20000"/>
    <n v="56146"/>
    <x v="1"/>
    <x v="0"/>
    <s v="USD"/>
    <n v="1475390484"/>
    <n v="1471502484"/>
    <b v="0"/>
    <n v="278"/>
    <b v="1"/>
    <s v="technology/hardware"/>
    <n v="280.73"/>
    <n v="201.96402877697841"/>
    <x v="3"/>
    <x v="30"/>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s v="technology/hardware"/>
    <n v="110.73146853146854"/>
    <n v="226.20857142857142"/>
    <x v="3"/>
    <x v="30"/>
  </r>
  <r>
    <n v="2073"/>
    <s v="abode - The Future of Home Security."/>
    <s v="abode is a home security and automation company that offers a self-installed, professional-grade solution with no contracts."/>
    <n v="100000"/>
    <n v="152604.29999999999"/>
    <x v="1"/>
    <x v="0"/>
    <s v="USD"/>
    <n v="1431100918"/>
    <n v="1427212918"/>
    <b v="0"/>
    <n v="470"/>
    <b v="1"/>
    <s v="technology/hardware"/>
    <n v="152.60429999999999"/>
    <n v="324.69"/>
    <x v="3"/>
    <x v="30"/>
  </r>
  <r>
    <n v="2074"/>
    <s v="Advanced Simulation Products - PC Gaming Controllers"/>
    <s v="Creating PC gaming controllers to bring your gaming experience to a new level."/>
    <n v="600"/>
    <n v="615"/>
    <x v="1"/>
    <x v="0"/>
    <s v="USD"/>
    <n v="1462564182"/>
    <n v="1459972182"/>
    <b v="0"/>
    <n v="3"/>
    <b v="1"/>
    <s v="technology/hardware"/>
    <n v="102.49999999999999"/>
    <n v="205"/>
    <x v="3"/>
    <x v="30"/>
  </r>
  <r>
    <n v="2075"/>
    <s v="The Practical Meter: Know your power!"/>
    <s v="The Practical Meter helps you charge your phone faster by solving a problem millions of people experience."/>
    <n v="9999"/>
    <n v="167820.6"/>
    <x v="1"/>
    <x v="0"/>
    <s v="USD"/>
    <n v="1374769288"/>
    <n v="1372177288"/>
    <b v="0"/>
    <n v="8200"/>
    <b v="1"/>
    <s v="technology/hardware"/>
    <n v="1678.3738373837384"/>
    <n v="20.465926829268295"/>
    <x v="3"/>
    <x v="30"/>
  </r>
  <r>
    <n v="2076"/>
    <s v="Earin - The Worlds Smallest Wireless Earbuds"/>
    <s v="Wireless earbuds filled with sound, yet so small they are almost invisible!"/>
    <n v="179000"/>
    <n v="972594.99"/>
    <x v="1"/>
    <x v="1"/>
    <s v="GBP"/>
    <n v="1406149689"/>
    <n v="1402693689"/>
    <b v="0"/>
    <n v="8359"/>
    <b v="1"/>
    <s v="technology/hardware"/>
    <n v="543.349156424581"/>
    <n v="116.35303146309367"/>
    <x v="3"/>
    <x v="30"/>
  </r>
  <r>
    <n v="2077"/>
    <s v="4SeTVâ„¢ - Watch 4 TV Channels on Any Screen At Once"/>
    <s v="A Whole New Way to Get TV: Watch four live TV channels at once on your tablet, smartphone, or big screen TV!"/>
    <n v="50000"/>
    <n v="57754"/>
    <x v="1"/>
    <x v="0"/>
    <s v="USD"/>
    <n v="1433538000"/>
    <n v="1428541276"/>
    <b v="0"/>
    <n v="188"/>
    <b v="1"/>
    <s v="technology/hardware"/>
    <n v="115.50800000000001"/>
    <n v="307.20212765957444"/>
    <x v="3"/>
    <x v="30"/>
  </r>
  <r>
    <n v="2078"/>
    <s v="Hoterway - Hot shower from the first second"/>
    <s v="With hoterway you won't wait anymore for hot water in the beginning of your shower. Save Water, Energy, Time and Money."/>
    <n v="20000"/>
    <n v="26241"/>
    <x v="1"/>
    <x v="3"/>
    <s v="EUR"/>
    <n v="1482085857"/>
    <n v="1479493857"/>
    <b v="0"/>
    <n v="48"/>
    <b v="1"/>
    <s v="technology/hardware"/>
    <n v="131.20499999999998"/>
    <n v="546.6875"/>
    <x v="3"/>
    <x v="30"/>
  </r>
  <r>
    <n v="2079"/>
    <s v="Pi PoE Switch HAT - power over Ethernet for Raspberry Pi"/>
    <s v="A power over Ethernet (PoE) add on board (HAT) for your Raspberry Pi with power management. Reduce the clutter of cables with Pi PoE!"/>
    <n v="10000"/>
    <n v="28817"/>
    <x v="1"/>
    <x v="1"/>
    <s v="GBP"/>
    <n v="1435258800"/>
    <n v="1432659793"/>
    <b v="0"/>
    <n v="607"/>
    <b v="1"/>
    <s v="technology/hardware"/>
    <n v="288.17"/>
    <n v="47.474464579901152"/>
    <x v="3"/>
    <x v="30"/>
  </r>
  <r>
    <n v="2080"/>
    <s v="Tinker Tie Beta - Programmable RGB LED Bow Tie!"/>
    <s v="Tinker Tie is a fully programmable, hackable Arduino-compatible RGB LED bow tie that can last over 20 hours on a single charge!"/>
    <n v="1000"/>
    <n v="5078"/>
    <x v="1"/>
    <x v="0"/>
    <s v="USD"/>
    <n v="1447286300"/>
    <n v="1444690700"/>
    <b v="0"/>
    <n v="50"/>
    <b v="1"/>
    <s v="technology/hardware"/>
    <n v="507.8"/>
    <n v="101.56"/>
    <x v="3"/>
    <x v="30"/>
  </r>
  <r>
    <n v="2081"/>
    <s v="Our Vintage Film: Summer Tour Kickstarter"/>
    <s v="Embarking on a Summer Tour to spread their message of cherishing your unforgettable memories through nostalgic rock music."/>
    <n v="3500"/>
    <n v="4010"/>
    <x v="1"/>
    <x v="0"/>
    <s v="USD"/>
    <n v="1337144340"/>
    <n v="1333597555"/>
    <b v="0"/>
    <n v="55"/>
    <b v="1"/>
    <s v="music/indie rock"/>
    <n v="114.57142857142857"/>
    <n v="72.909090909090907"/>
    <x v="0"/>
    <x v="15"/>
  </r>
  <r>
    <n v="2082"/>
    <s v="Nights On First's First CD!"/>
    <s v="Local bay area band looking to share our vision with people, looking to create something we are proud of, no more bedroom recordings!"/>
    <n v="1500"/>
    <n v="1661"/>
    <x v="1"/>
    <x v="0"/>
    <s v="USD"/>
    <n v="1322106796"/>
    <n v="1316919196"/>
    <b v="0"/>
    <n v="38"/>
    <b v="1"/>
    <s v="music/indie rock"/>
    <n v="110.73333333333333"/>
    <n v="43.710526315789473"/>
    <x v="0"/>
    <x v="15"/>
  </r>
  <r>
    <n v="2083"/>
    <s v="These Old Streets Album"/>
    <s v="Autumn's Song is working on a debut album that brings accustic / singer-songwriter / piano rock to the central Florida music scene."/>
    <n v="750"/>
    <n v="850"/>
    <x v="1"/>
    <x v="0"/>
    <s v="USD"/>
    <n v="1338830395"/>
    <n v="1336238395"/>
    <b v="0"/>
    <n v="25"/>
    <b v="1"/>
    <s v="music/indie rock"/>
    <n v="113.33333333333333"/>
    <n v="34"/>
    <x v="0"/>
    <x v="15"/>
  </r>
  <r>
    <n v="2084"/>
    <s v="Project: Ballerina Black UK Tour"/>
    <s v="Los Angeles based Ballerina Black are on their way to tour the UK in May. Join our club &amp; help make it happen."/>
    <n v="3000"/>
    <n v="3250"/>
    <x v="1"/>
    <x v="0"/>
    <s v="USD"/>
    <n v="1399186740"/>
    <n v="1396468782"/>
    <b v="0"/>
    <n v="46"/>
    <b v="1"/>
    <s v="music/indie rock"/>
    <n v="108.33333333333333"/>
    <n v="70.652173913043484"/>
    <x v="0"/>
    <x v="15"/>
  </r>
  <r>
    <n v="2085"/>
    <s v="Eikon // Dustin Hecocks Records His Debut Album"/>
    <s v="Eikon worship leader Dustin Hecocks records his full length debut album this Summer, comprised of powerful music and worshipful lyrics."/>
    <n v="6000"/>
    <n v="7412"/>
    <x v="1"/>
    <x v="0"/>
    <s v="USD"/>
    <n v="1342382587"/>
    <n v="1339790587"/>
    <b v="0"/>
    <n v="83"/>
    <b v="1"/>
    <s v="music/indie rock"/>
    <n v="123.53333333333335"/>
    <n v="89.301204819277103"/>
    <x v="0"/>
    <x v="15"/>
  </r>
  <r>
    <n v="2086"/>
    <s v="Adam Sullivan - Recording 4 New EPs for 2012!"/>
    <s v="I am in the process of completing 4 new EPs to be released in Winter, Spring, Summer, and Fall of 2012."/>
    <n v="4000"/>
    <n v="4028"/>
    <x v="1"/>
    <x v="0"/>
    <s v="USD"/>
    <n v="1323838740"/>
    <n v="1321200332"/>
    <b v="0"/>
    <n v="35"/>
    <b v="1"/>
    <s v="music/indie rock"/>
    <n v="100.69999999999999"/>
    <n v="115.08571428571429"/>
    <x v="0"/>
    <x v="15"/>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s v="music/indie rock"/>
    <n v="103.53333333333335"/>
    <n v="62.12"/>
    <x v="0"/>
    <x v="15"/>
  </r>
  <r>
    <n v="2088"/>
    <s v="Chris Dorman - Sita worldwide"/>
    <s v="Indie Folk musician, Chris Dorman is releasing his second full length album.  Let's release this record worldwide - grassroots style!"/>
    <n v="3000"/>
    <n v="3465.32"/>
    <x v="1"/>
    <x v="0"/>
    <s v="USD"/>
    <n v="1284177540"/>
    <n v="1281028152"/>
    <b v="0"/>
    <n v="75"/>
    <b v="1"/>
    <s v="music/indie rock"/>
    <n v="115.51066666666668"/>
    <n v="46.204266666666669"/>
    <x v="0"/>
    <x v="15"/>
  </r>
  <r>
    <n v="2089"/>
    <s v="Little Moses EP"/>
    <s v="Little Moses is trying to record their first EP, and we can't do it without your help!"/>
    <n v="2500"/>
    <n v="3010.01"/>
    <x v="1"/>
    <x v="0"/>
    <s v="USD"/>
    <n v="1375408194"/>
    <n v="1372384194"/>
    <b v="0"/>
    <n v="62"/>
    <b v="1"/>
    <s v="music/indie rock"/>
    <n v="120.4004"/>
    <n v="48.54854838709678"/>
    <x v="0"/>
    <x v="15"/>
  </r>
  <r>
    <n v="2090"/>
    <s v="Insect Surfers 2013 Release !"/>
    <s v="Insect Surfers, Planet Earth's Longest-Running Modern Surf Band, come twanging back into 2013 with a new surfadelic musical release!"/>
    <n v="8000"/>
    <n v="9203.23"/>
    <x v="1"/>
    <x v="0"/>
    <s v="USD"/>
    <n v="1361696955"/>
    <n v="1359104955"/>
    <b v="0"/>
    <n v="160"/>
    <b v="1"/>
    <s v="music/indie rock"/>
    <n v="115.040375"/>
    <n v="57.520187499999999"/>
    <x v="0"/>
    <x v="15"/>
  </r>
  <r>
    <n v="2091"/>
    <s v="Tiffany Alvord's First Album of Original Songs"/>
    <s v="I'm an 18-year old singer/songwriter from California. I'd love your support to get my album of original songs professionally recorded."/>
    <n v="18000"/>
    <n v="21684.2"/>
    <x v="1"/>
    <x v="0"/>
    <s v="USD"/>
    <n v="1299009600"/>
    <n v="1294818278"/>
    <b v="0"/>
    <n v="246"/>
    <b v="1"/>
    <s v="music/indie rock"/>
    <n v="120.46777777777777"/>
    <n v="88.147154471544724"/>
    <x v="0"/>
    <x v="15"/>
  </r>
  <r>
    <n v="2092"/>
    <s v="Amy Lingamfelter's making of &quot;Open Safe Love&quot;."/>
    <s v="Amy Lingamfelter is making an album all about love and she's looking for backers. See see how you can share in the journey!"/>
    <n v="6000"/>
    <n v="6077"/>
    <x v="1"/>
    <x v="0"/>
    <s v="USD"/>
    <n v="1318006732"/>
    <n v="1312822732"/>
    <b v="0"/>
    <n v="55"/>
    <b v="1"/>
    <s v="music/indie rock"/>
    <n v="101.28333333333333"/>
    <n v="110.49090909090908"/>
    <x v="0"/>
    <x v="15"/>
  </r>
  <r>
    <n v="2093"/>
    <s v="Lift The Decade Debut Full-Length Record"/>
    <s v="Help Lift The Decade record their debut full length album with with Ace Enders! (The Early November, I Can Make A Mess)"/>
    <n v="1500"/>
    <n v="1537"/>
    <x v="1"/>
    <x v="0"/>
    <s v="USD"/>
    <n v="1356211832"/>
    <n v="1351024232"/>
    <b v="0"/>
    <n v="23"/>
    <b v="1"/>
    <s v="music/indie rock"/>
    <n v="102.46666666666667"/>
    <n v="66.826086956521735"/>
    <x v="0"/>
    <x v="15"/>
  </r>
  <r>
    <n v="2094"/>
    <s v="Seashell Radio: Slick Machine album and US tour!"/>
    <s v="We've got a new record, Slick Machine._x000a_We want to release it and tour the US to support it, but we need your help to make it happen."/>
    <n v="3500"/>
    <n v="4219"/>
    <x v="1"/>
    <x v="0"/>
    <s v="USD"/>
    <n v="1330916400"/>
    <n v="1327969730"/>
    <b v="0"/>
    <n v="72"/>
    <b v="1"/>
    <s v="music/indie rock"/>
    <n v="120.54285714285714"/>
    <n v="58.597222222222221"/>
    <x v="0"/>
    <x v="15"/>
  </r>
  <r>
    <n v="2095"/>
    <s v="&quot; Prodigal Daughter&quot; Recording Project"/>
    <s v="This CD celebrates a journey beginning with the death of a father and culminating with the joyous victory expressed in music!"/>
    <n v="2500"/>
    <n v="2500"/>
    <x v="1"/>
    <x v="0"/>
    <s v="USD"/>
    <n v="1317576973"/>
    <n v="1312392973"/>
    <b v="0"/>
    <n v="22"/>
    <b v="1"/>
    <s v="music/indie rock"/>
    <n v="100"/>
    <n v="113.63636363636364"/>
    <x v="0"/>
    <x v="15"/>
  </r>
  <r>
    <n v="2096"/>
    <s v="GBS Detroit Presents Shone Nuisance"/>
    <s v="Shone Nuisance is heading to GBS Detroit on Friday, October 26th to record and film their GBS Detroit EP and video."/>
    <n v="600"/>
    <n v="610"/>
    <x v="1"/>
    <x v="0"/>
    <s v="USD"/>
    <n v="1351223940"/>
    <n v="1349892735"/>
    <b v="0"/>
    <n v="14"/>
    <b v="1"/>
    <s v="music/indie rock"/>
    <n v="101.66666666666666"/>
    <n v="43.571428571428569"/>
    <x v="0"/>
    <x v="15"/>
  </r>
  <r>
    <n v="2097"/>
    <s v="Caverns of Sonora"/>
    <s v="Engine is ready to record our sophomore release. The songs are written, the musicians are ready. Help us bring this into existence!"/>
    <n v="3000"/>
    <n v="3000"/>
    <x v="1"/>
    <x v="0"/>
    <s v="USD"/>
    <n v="1322751735"/>
    <n v="1317564135"/>
    <b v="0"/>
    <n v="38"/>
    <b v="1"/>
    <s v="music/indie rock"/>
    <n v="100"/>
    <n v="78.94736842105263"/>
    <x v="0"/>
    <x v="15"/>
  </r>
  <r>
    <n v="2098"/>
    <s v="The Christopher Battles EP"/>
    <s v="The Christopher Battles EP Project will fund professional recording, publicity, and release for this original singer-songwriter."/>
    <n v="6000"/>
    <n v="6020"/>
    <x v="1"/>
    <x v="0"/>
    <s v="USD"/>
    <n v="1331174635"/>
    <n v="1328582635"/>
    <b v="0"/>
    <n v="32"/>
    <b v="1"/>
    <s v="music/indie rock"/>
    <n v="100.33333333333334"/>
    <n v="188.125"/>
    <x v="0"/>
    <x v="15"/>
  </r>
  <r>
    <n v="2099"/>
    <s v="Roosevelt Died."/>
    <s v="Our tour van died, we need help!"/>
    <n v="3000"/>
    <n v="3971"/>
    <x v="1"/>
    <x v="0"/>
    <s v="USD"/>
    <n v="1435808400"/>
    <n v="1434650084"/>
    <b v="0"/>
    <n v="63"/>
    <b v="1"/>
    <s v="music/indie rock"/>
    <n v="132.36666666666667"/>
    <n v="63.031746031746032"/>
    <x v="0"/>
    <x v="15"/>
  </r>
  <r>
    <n v="2100"/>
    <s v="GBS Detroit Presents The Skylit Letter"/>
    <s v="The Skylit Letter is heading to Groovebox Studios in Detroit on Friday, June 29th to record and film a live GBS Detroit video and EP."/>
    <n v="600"/>
    <n v="820"/>
    <x v="1"/>
    <x v="0"/>
    <s v="USD"/>
    <n v="1341028740"/>
    <n v="1339704141"/>
    <b v="0"/>
    <n v="27"/>
    <b v="1"/>
    <s v="music/indie rock"/>
    <n v="136.66666666666666"/>
    <n v="30.37037037037037"/>
    <x v="0"/>
    <x v="15"/>
  </r>
  <r>
    <n v="2101"/>
    <s v="The World War I's &quot;The Bite And The Boogie&quot;"/>
    <s v="Hey everyone, we are back with our first full length release, &quot;The Bite And The Boogie&quot; and we need your help to get it printed!"/>
    <n v="2000"/>
    <n v="2265"/>
    <x v="1"/>
    <x v="0"/>
    <s v="USD"/>
    <n v="1329104114"/>
    <n v="1323920114"/>
    <b v="0"/>
    <n v="44"/>
    <b v="1"/>
    <s v="music/indie rock"/>
    <n v="113.25"/>
    <n v="51.477272727272727"/>
    <x v="0"/>
    <x v="15"/>
  </r>
  <r>
    <n v="2102"/>
    <s v="The Guru releases &quot;Native Sun&quot;"/>
    <s v="The Guru is basement parties, lake swimming, a smile shared between reunited friends, and the doe-eyed innocence of youth."/>
    <n v="1000"/>
    <n v="1360"/>
    <x v="1"/>
    <x v="0"/>
    <s v="USD"/>
    <n v="1304628648"/>
    <n v="1302036648"/>
    <b v="0"/>
    <n v="38"/>
    <b v="1"/>
    <s v="music/indie rock"/>
    <n v="136"/>
    <n v="35.789473684210527"/>
    <x v="0"/>
    <x v="15"/>
  </r>
  <r>
    <n v="2103"/>
    <s v="Matthew Moon's New Album"/>
    <s v="Indie rocker, Matthew Moon, has something to share with you..."/>
    <n v="7777"/>
    <n v="11364"/>
    <x v="1"/>
    <x v="0"/>
    <s v="USD"/>
    <n v="1352488027"/>
    <n v="1349892427"/>
    <b v="0"/>
    <n v="115"/>
    <b v="1"/>
    <s v="music/indie rock"/>
    <n v="146.12318374694613"/>
    <n v="98.817391304347822"/>
    <x v="0"/>
    <x v="15"/>
  </r>
  <r>
    <n v="2104"/>
    <s v="In the Raw: the ink &amp; the Echo's debut album"/>
    <s v="In the Raw is Seattle's the Ink &amp; the Echo's debut album.  It is honest, compelling, and speaks of raw human emotion."/>
    <n v="800"/>
    <n v="1036"/>
    <x v="1"/>
    <x v="0"/>
    <s v="USD"/>
    <n v="1369958400"/>
    <n v="1367286434"/>
    <b v="0"/>
    <n v="37"/>
    <b v="1"/>
    <s v="music/indie rock"/>
    <n v="129.5"/>
    <n v="28"/>
    <x v="0"/>
    <x v="15"/>
  </r>
  <r>
    <n v="2105"/>
    <s v="Layla The Wolf Debut E.P. &quot;Sugar&quot;"/>
    <s v="Help Layla the Wolf fund the printing and releasing of our first E.P. Release called &quot;Sugar&quot;."/>
    <n v="2000"/>
    <n v="5080"/>
    <x v="1"/>
    <x v="0"/>
    <s v="USD"/>
    <n v="1416542400"/>
    <n v="1415472953"/>
    <b v="0"/>
    <n v="99"/>
    <b v="1"/>
    <s v="music/indie rock"/>
    <n v="254"/>
    <n v="51.313131313131315"/>
    <x v="0"/>
    <x v="15"/>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s v="music/indie rock"/>
    <n v="107.04545454545456"/>
    <n v="53.522727272727273"/>
    <x v="0"/>
    <x v="15"/>
  </r>
  <r>
    <n v="2107"/>
    <s v="ACKER Studio Album and Vinyl Pressing"/>
    <s v="ACKER, an instrumental noise-rock band from Central Illinois, is raising funds to record a new album and release it on vinyl."/>
    <n v="2000"/>
    <n v="2154.66"/>
    <x v="1"/>
    <x v="0"/>
    <s v="USD"/>
    <n v="1415815393"/>
    <n v="1413997393"/>
    <b v="0"/>
    <n v="58"/>
    <b v="1"/>
    <s v="music/indie rock"/>
    <n v="107.73299999999999"/>
    <n v="37.149310344827583"/>
    <x v="0"/>
    <x v="15"/>
  </r>
  <r>
    <n v="2108"/>
    <s v="THE SADDEST LANDSCAPE: Deluxe Vinyl Reissues"/>
    <s v="A project to raise the funds for our early discography, pressed on vinyl the way we always envisioned it + help w/ future band plans."/>
    <n v="16000"/>
    <n v="17170"/>
    <x v="1"/>
    <x v="0"/>
    <s v="USD"/>
    <n v="1347249300"/>
    <n v="1344917580"/>
    <b v="0"/>
    <n v="191"/>
    <b v="1"/>
    <s v="music/indie rock"/>
    <n v="107.31250000000001"/>
    <n v="89.895287958115176"/>
    <x v="0"/>
    <x v="15"/>
  </r>
  <r>
    <n v="2109"/>
    <s v="Skyline Sounds - First Studio Album (and Merch!)"/>
    <s v="We are ready to make our first full-length album, and with your help, we can make it happen!"/>
    <n v="4000"/>
    <n v="4261"/>
    <x v="1"/>
    <x v="0"/>
    <s v="USD"/>
    <n v="1436115617"/>
    <n v="1433523617"/>
    <b v="0"/>
    <n v="40"/>
    <b v="1"/>
    <s v="music/indie rock"/>
    <n v="106.52500000000001"/>
    <n v="106.52500000000001"/>
    <x v="0"/>
    <x v="15"/>
  </r>
  <r>
    <n v="2110"/>
    <s v="&quot;Vision&quot; - New Album - Brent Brown"/>
    <s v="Brent Brown's breakout new album! Requires help from the record label... You!"/>
    <n v="2000"/>
    <n v="2007"/>
    <x v="1"/>
    <x v="0"/>
    <s v="USD"/>
    <n v="1401253140"/>
    <n v="1398873969"/>
    <b v="0"/>
    <n v="38"/>
    <b v="1"/>
    <s v="music/indie rock"/>
    <n v="100.35000000000001"/>
    <n v="52.815789473684212"/>
    <x v="0"/>
    <x v="15"/>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s v="music/indie rock"/>
    <n v="106.5"/>
    <n v="54.615384615384613"/>
    <x v="0"/>
    <x v="15"/>
  </r>
  <r>
    <n v="2112"/>
    <s v="BBB Kickstarter Two"/>
    <s v="BBB is going back into the studio to record and release &quot;Felix From Canada&quot; by popular demand.  We need your help!"/>
    <n v="300"/>
    <n v="300"/>
    <x v="1"/>
    <x v="0"/>
    <s v="USD"/>
    <n v="1366064193"/>
    <n v="1364854593"/>
    <b v="0"/>
    <n v="11"/>
    <b v="1"/>
    <s v="music/indie rock"/>
    <n v="100"/>
    <n v="27.272727272727273"/>
    <x v="0"/>
    <x v="15"/>
  </r>
  <r>
    <n v="2113"/>
    <s v="Summer Underground // Honeycomb LP"/>
    <s v="Help us fund our second full-length album Honeycomb!"/>
    <n v="7000"/>
    <n v="7340"/>
    <x v="1"/>
    <x v="0"/>
    <s v="USD"/>
    <n v="1411505176"/>
    <n v="1408481176"/>
    <b v="0"/>
    <n v="107"/>
    <b v="1"/>
    <s v="music/indie rock"/>
    <n v="104.85714285714285"/>
    <n v="68.598130841121488"/>
    <x v="0"/>
    <x v="15"/>
  </r>
  <r>
    <n v="2114"/>
    <s v="THE RATIONALES present: The Distance in Between"/>
    <s v="10 tracks of power pop, indie rock &amp; &quot;soaring sounds of hope from the edge.&quot; Help us polish &amp; release it by pre-ordering now!"/>
    <n v="5000"/>
    <n v="5235"/>
    <x v="1"/>
    <x v="0"/>
    <s v="USD"/>
    <n v="1291870740"/>
    <n v="1286480070"/>
    <b v="0"/>
    <n v="147"/>
    <b v="1"/>
    <s v="music/indie rock"/>
    <n v="104.69999999999999"/>
    <n v="35.612244897959187"/>
    <x v="0"/>
    <x v="15"/>
  </r>
  <r>
    <n v="2115"/>
    <s v="The Violet Tone and the City of Angels!"/>
    <s v="The Violet Tone is heading to California but we need your help!  We've been at this for years and finally have a shot!"/>
    <n v="1500"/>
    <n v="3385"/>
    <x v="1"/>
    <x v="0"/>
    <s v="USD"/>
    <n v="1298167001"/>
    <n v="1295575001"/>
    <b v="0"/>
    <n v="36"/>
    <b v="1"/>
    <s v="music/indie rock"/>
    <n v="225.66666666666669"/>
    <n v="94.027777777777771"/>
    <x v="0"/>
    <x v="15"/>
  </r>
  <r>
    <n v="2116"/>
    <s v="Launch Bitch's new project BEACH: violin indie-electro rock"/>
    <s v="Launch Bitch's new project, BEACH.  Get a limited edition cassette EP, be on a song, or drive away in Bitch's tour bus/RV."/>
    <n v="48000"/>
    <n v="48434"/>
    <x v="1"/>
    <x v="0"/>
    <s v="USD"/>
    <n v="1349203203"/>
    <n v="1345056003"/>
    <b v="0"/>
    <n v="92"/>
    <b v="1"/>
    <s v="music/indie rock"/>
    <n v="100.90416666666667"/>
    <n v="526.45652173913038"/>
    <x v="0"/>
    <x v="15"/>
  </r>
  <r>
    <n v="2117"/>
    <s v="You Said It Would Go Down Like This"/>
    <s v="Our next album is being mastered and we want your help to release it by putting your name down for a pre-sale copy and awesome merch!"/>
    <n v="1200"/>
    <n v="1773"/>
    <x v="1"/>
    <x v="0"/>
    <s v="USD"/>
    <n v="1445921940"/>
    <n v="1444699549"/>
    <b v="0"/>
    <n v="35"/>
    <b v="1"/>
    <s v="music/indie rock"/>
    <n v="147.75"/>
    <n v="50.657142857142858"/>
    <x v="0"/>
    <x v="15"/>
  </r>
  <r>
    <n v="2118"/>
    <s v="PORCHES. vs. THE U.S.A."/>
    <s v="PORCHES.  and Documentarians tour from New York to San Francisco and back."/>
    <n v="1000"/>
    <n v="1346.11"/>
    <x v="1"/>
    <x v="0"/>
    <s v="USD"/>
    <n v="1311538136"/>
    <n v="1308946136"/>
    <b v="0"/>
    <n v="17"/>
    <b v="1"/>
    <s v="music/indie rock"/>
    <n v="134.61099999999999"/>
    <n v="79.182941176470578"/>
    <x v="0"/>
    <x v="15"/>
  </r>
  <r>
    <n v="2119"/>
    <s v="Big Long Now's Debut Album"/>
    <s v="big long now is recording our debut album and we are looking for help mastering and pressing it to vinyl"/>
    <n v="2000"/>
    <n v="2015"/>
    <x v="1"/>
    <x v="0"/>
    <s v="USD"/>
    <n v="1345086445"/>
    <n v="1342494445"/>
    <b v="0"/>
    <n v="22"/>
    <b v="1"/>
    <s v="music/indie rock"/>
    <n v="100.75"/>
    <n v="91.590909090909093"/>
    <x v="0"/>
    <x v="15"/>
  </r>
  <r>
    <n v="2120"/>
    <s v="Hearty Har Full Length Album"/>
    <s v="&lt;3_x000a_Coming in from outer space. Help Hearty Har record their 1st album!!"/>
    <n v="8000"/>
    <n v="8070.43"/>
    <x v="1"/>
    <x v="0"/>
    <s v="USD"/>
    <n v="1388617736"/>
    <n v="1384384136"/>
    <b v="0"/>
    <n v="69"/>
    <b v="1"/>
    <s v="music/indie rock"/>
    <n v="100.880375"/>
    <n v="116.96275362318841"/>
    <x v="0"/>
    <x v="15"/>
  </r>
  <r>
    <n v="2121"/>
    <s v="Legend of Decay"/>
    <s v="Join us on an epic journey to discover a millennia old secret which will change the world forever."/>
    <n v="50000"/>
    <n v="284"/>
    <x v="2"/>
    <x v="16"/>
    <s v="CHF"/>
    <n v="1484156948"/>
    <n v="1481564948"/>
    <b v="0"/>
    <n v="10"/>
    <b v="0"/>
    <s v="games/video games"/>
    <n v="0.56800000000000006"/>
    <n v="28.4"/>
    <x v="6"/>
    <x v="1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8"/>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8"/>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8"/>
  </r>
  <r>
    <n v="2126"/>
    <s v="DodgeBall Blitz"/>
    <s v="Lead your team to victory in this fast-paced, action, sports game! Use Power-ups and avoid attacks as you fight for victory!"/>
    <n v="20000"/>
    <n v="10"/>
    <x v="2"/>
    <x v="0"/>
    <s v="USD"/>
    <n v="1418080887"/>
    <n v="1415488887"/>
    <b v="0"/>
    <n v="2"/>
    <b v="0"/>
    <s v="games/video games"/>
    <n v="0.05"/>
    <n v="5"/>
    <x v="6"/>
    <x v="18"/>
  </r>
  <r>
    <n v="2127"/>
    <s v="Three Monkeys - Part 1: Into the Abyss"/>
    <s v="Three Monkeys is an audio adventure game for PC."/>
    <n v="28000"/>
    <n v="8076"/>
    <x v="2"/>
    <x v="1"/>
    <s v="GBP"/>
    <n v="1426158463"/>
    <n v="1423570063"/>
    <b v="0"/>
    <n v="236"/>
    <b v="0"/>
    <s v="games/video games"/>
    <n v="28.842857142857142"/>
    <n v="34.220338983050844"/>
    <x v="6"/>
    <x v="18"/>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8"/>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8"/>
  </r>
  <r>
    <n v="2130"/>
    <s v="Wondrous Adventures: A Kid's Game"/>
    <s v="You are the hero tasked to save your home from the villainous Sanword."/>
    <n v="42000"/>
    <n v="85"/>
    <x v="2"/>
    <x v="0"/>
    <s v="USD"/>
    <n v="1408154663"/>
    <n v="1405130663"/>
    <b v="0"/>
    <n v="4"/>
    <b v="0"/>
    <s v="games/video games"/>
    <n v="0.20238095238095236"/>
    <n v="21.25"/>
    <x v="6"/>
    <x v="18"/>
  </r>
  <r>
    <n v="2131"/>
    <s v="Scout's Honor"/>
    <s v="From frightened girl to empowered woman, Scout's Honor is a tale about facing your fears and overcoming odds."/>
    <n v="500"/>
    <n v="25"/>
    <x v="2"/>
    <x v="0"/>
    <s v="USD"/>
    <n v="1436677091"/>
    <n v="1434085091"/>
    <b v="0"/>
    <n v="3"/>
    <b v="0"/>
    <s v="games/video games"/>
    <n v="5"/>
    <n v="8.3333333333333339"/>
    <x v="6"/>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8"/>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8"/>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8"/>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8"/>
  </r>
  <r>
    <n v="2138"/>
    <s v="Tales Of Tameria - Dawning Light"/>
    <s v="A game with a mixture of a few genres from RPG, Simulation and to adventure elements."/>
    <n v="1000"/>
    <n v="128"/>
    <x v="2"/>
    <x v="1"/>
    <s v="GBP"/>
    <n v="1383959939"/>
    <n v="1381364339"/>
    <b v="0"/>
    <n v="12"/>
    <b v="0"/>
    <s v="games/video games"/>
    <n v="12.8"/>
    <n v="10.666666666666666"/>
    <x v="6"/>
    <x v="18"/>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8"/>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8"/>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8"/>
  </r>
  <r>
    <n v="2144"/>
    <s v="Project Starborn"/>
    <s v="A thousand community-built sandbox games (and more!) with a fully-customizable game engine."/>
    <n v="35500"/>
    <n v="607"/>
    <x v="2"/>
    <x v="0"/>
    <s v="USD"/>
    <n v="1379164040"/>
    <n v="1376399240"/>
    <b v="0"/>
    <n v="24"/>
    <b v="0"/>
    <s v="games/video games"/>
    <n v="1.7098591549295776"/>
    <n v="25.291666666666668"/>
    <x v="6"/>
    <x v="1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8"/>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8"/>
  </r>
  <r>
    <n v="2147"/>
    <s v="Johnny Rocketfingers 3"/>
    <s v="A Point and Click Adventure on Steroids."/>
    <n v="390000"/>
    <n v="2716"/>
    <x v="2"/>
    <x v="0"/>
    <s v="USD"/>
    <n v="1416125148"/>
    <n v="1413356748"/>
    <b v="0"/>
    <n v="55"/>
    <b v="0"/>
    <s v="games/video games"/>
    <n v="0.69641025641025645"/>
    <n v="49.381818181818183"/>
    <x v="6"/>
    <x v="18"/>
  </r>
  <r>
    <n v="2148"/>
    <s v="ZomBlock's"/>
    <s v="zomblock's is a online zombie survival game where you can craft new weapons,find food and water to keep yourself alive."/>
    <n v="100"/>
    <n v="2"/>
    <x v="2"/>
    <x v="1"/>
    <s v="GBP"/>
    <n v="1427992582"/>
    <n v="1425404182"/>
    <b v="0"/>
    <n v="2"/>
    <b v="0"/>
    <s v="games/video games"/>
    <n v="2"/>
    <n v="1"/>
    <x v="6"/>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8"/>
  </r>
  <r>
    <n v="2150"/>
    <s v="The Unknown Door"/>
    <s v="A pixel styled open world detective game."/>
    <n v="50000"/>
    <n v="405"/>
    <x v="2"/>
    <x v="10"/>
    <s v="NOK"/>
    <n v="1468392599"/>
    <n v="1465800599"/>
    <b v="0"/>
    <n v="4"/>
    <b v="0"/>
    <s v="games/video games"/>
    <n v="0.80999999999999994"/>
    <n v="101.25"/>
    <x v="6"/>
    <x v="18"/>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8"/>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8"/>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8"/>
  </r>
  <r>
    <n v="2154"/>
    <s v="Demigods - Rise of the Children - Part 1 (Design)"/>
    <s v="A Real Time Strategy game based on Greek mythology in a fictional world."/>
    <n v="250"/>
    <n v="2"/>
    <x v="2"/>
    <x v="0"/>
    <s v="USD"/>
    <n v="1390921827"/>
    <n v="1389193827"/>
    <b v="0"/>
    <n v="2"/>
    <b v="0"/>
    <s v="games/video games"/>
    <n v="0.8"/>
    <n v="1"/>
    <x v="6"/>
    <x v="18"/>
  </r>
  <r>
    <n v="2155"/>
    <s v="VoxelMaze"/>
    <s v="A Level Editor, Turned up to eleven. Infinite creativity in one package, solo or with up to 16 of your friends."/>
    <n v="5000"/>
    <n v="115"/>
    <x v="2"/>
    <x v="1"/>
    <s v="GBP"/>
    <n v="1459443385"/>
    <n v="1456854985"/>
    <b v="0"/>
    <n v="5"/>
    <b v="0"/>
    <s v="games/video games"/>
    <n v="2.2999999999999998"/>
    <n v="23"/>
    <x v="6"/>
    <x v="18"/>
  </r>
  <r>
    <n v="2156"/>
    <s v="Beyond Black Space"/>
    <s v="Captain and manage your ship along with your crew in this deep space adventure! (PC/Linux/Mac)"/>
    <n v="56000"/>
    <n v="1493"/>
    <x v="2"/>
    <x v="0"/>
    <s v="USD"/>
    <n v="1379363406"/>
    <n v="1375475406"/>
    <b v="0"/>
    <n v="83"/>
    <b v="0"/>
    <s v="games/video games"/>
    <n v="2.6660714285714282"/>
    <n v="17.987951807228917"/>
    <x v="6"/>
    <x v="18"/>
  </r>
  <r>
    <n v="2157"/>
    <s v="Nin"/>
    <s v="Gamers and 90's fans unite in this small tale of epic proportions!"/>
    <n v="75000"/>
    <n v="21144"/>
    <x v="2"/>
    <x v="0"/>
    <s v="USD"/>
    <n v="1482479940"/>
    <n v="1479684783"/>
    <b v="0"/>
    <n v="57"/>
    <b v="0"/>
    <s v="games/video games"/>
    <n v="28.192"/>
    <n v="370.94736842105266"/>
    <x v="6"/>
    <x v="18"/>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8"/>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8"/>
  </r>
  <r>
    <n v="2161"/>
    <s v="CallMeGhost DEBUT ALBUM preorder!"/>
    <s v="We're trying to fund hard copies of our debut album!"/>
    <n v="400"/>
    <n v="463"/>
    <x v="1"/>
    <x v="0"/>
    <s v="USD"/>
    <n v="1443040059"/>
    <n v="1440448059"/>
    <b v="0"/>
    <n v="13"/>
    <b v="1"/>
    <s v="music/rock"/>
    <n v="115.75"/>
    <n v="35.615384615384613"/>
    <x v="0"/>
    <x v="12"/>
  </r>
  <r>
    <n v="2162"/>
    <s v="&quot;Then &amp; Now&quot;"/>
    <s v="Then &amp; Now is the 1st Solo album from me Ian Stewart. To learn more about me, my music, and my life visit www.ianstewartlive.com"/>
    <n v="4500"/>
    <n v="5052"/>
    <x v="1"/>
    <x v="0"/>
    <s v="USD"/>
    <n v="1406226191"/>
    <n v="1403547791"/>
    <b v="0"/>
    <n v="58"/>
    <b v="1"/>
    <s v="music/rock"/>
    <n v="112.26666666666667"/>
    <n v="87.103448275862064"/>
    <x v="0"/>
    <x v="12"/>
  </r>
  <r>
    <n v="2163"/>
    <s v="Help MONGREL record our new cd !"/>
    <s v="Mongrel is looking to hit the studio once again in June so we can bring you a new cd later this year and we need your help!"/>
    <n v="2500"/>
    <n v="3305"/>
    <x v="1"/>
    <x v="0"/>
    <s v="USD"/>
    <n v="1433735400"/>
    <n v="1429306520"/>
    <b v="0"/>
    <n v="44"/>
    <b v="1"/>
    <s v="music/rock"/>
    <n v="132.20000000000002"/>
    <n v="75.11363636363636"/>
    <x v="0"/>
    <x v="12"/>
  </r>
  <r>
    <n v="2164"/>
    <s v="Rosaline debut record"/>
    <s v="South Florida roots country/rock outfit's long awaited debut record"/>
    <n v="5500"/>
    <n v="5645"/>
    <x v="1"/>
    <x v="0"/>
    <s v="USD"/>
    <n v="1466827140"/>
    <n v="1464196414"/>
    <b v="0"/>
    <n v="83"/>
    <b v="1"/>
    <s v="music/rock"/>
    <n v="102.63636363636364"/>
    <n v="68.01204819277109"/>
    <x v="0"/>
    <x v="12"/>
  </r>
  <r>
    <n v="2165"/>
    <s v="Le Temps Nous Est ComtÃ©"/>
    <s v="Vous aimez le rock fort ? Aidez les Beat Cheese Ã  produire leur premier album ! Do you like cheese? Help us produce our first album!"/>
    <n v="2500"/>
    <n v="3466"/>
    <x v="1"/>
    <x v="6"/>
    <s v="EUR"/>
    <n v="1460127635"/>
    <n v="1457539235"/>
    <b v="0"/>
    <n v="117"/>
    <b v="1"/>
    <s v="music/rock"/>
    <n v="138.64000000000001"/>
    <n v="29.623931623931625"/>
    <x v="0"/>
    <x v="12"/>
  </r>
  <r>
    <n v="2166"/>
    <s v="Johnny Rock &amp; Friends: For The Record"/>
    <s v="Drummer John Roccesano (Johnny Rock) produces an album written and performed by friends, recorded and mixed on tape, pressed on vinyl."/>
    <n v="2000"/>
    <n v="2932"/>
    <x v="1"/>
    <x v="0"/>
    <s v="USD"/>
    <n v="1417813618"/>
    <n v="1413922018"/>
    <b v="0"/>
    <n v="32"/>
    <b v="1"/>
    <s v="music/rock"/>
    <n v="146.6"/>
    <n v="91.625"/>
    <x v="0"/>
    <x v="12"/>
  </r>
  <r>
    <n v="2167"/>
    <s v="Planes and Planets needs to get their EP finished!!"/>
    <s v="We need YOUR HELP to take one more step to this make release sound amazing!"/>
    <n v="150"/>
    <n v="180"/>
    <x v="1"/>
    <x v="0"/>
    <s v="USD"/>
    <n v="1347672937"/>
    <n v="1346463337"/>
    <b v="0"/>
    <n v="8"/>
    <b v="1"/>
    <s v="music/rock"/>
    <n v="120"/>
    <n v="22.5"/>
    <x v="0"/>
    <x v="12"/>
  </r>
  <r>
    <n v="2168"/>
    <s v="PIZAZZ: Pigeons Playing Ping Pong's New Album"/>
    <s v="We're hitting the studio to record our next album, &quot;Pizazz&quot;!! Help us put the FUN in FUNK!!"/>
    <n v="18000"/>
    <n v="21884.69"/>
    <x v="1"/>
    <x v="0"/>
    <s v="USD"/>
    <n v="1486702800"/>
    <n v="1484058261"/>
    <b v="0"/>
    <n v="340"/>
    <b v="1"/>
    <s v="music/rock"/>
    <n v="121.5816111111111"/>
    <n v="64.366735294117646"/>
    <x v="0"/>
    <x v="12"/>
  </r>
  <r>
    <n v="2169"/>
    <s v="Pedals and Effects Arena Corner"/>
    <s v="An innovative new YouTube series reviewing the HOT new music technology that people love. For Rockers, Jazzers, Rappers and everyone"/>
    <n v="153"/>
    <n v="153"/>
    <x v="1"/>
    <x v="0"/>
    <s v="USD"/>
    <n v="1488473351"/>
    <n v="1488214151"/>
    <b v="0"/>
    <n v="7"/>
    <b v="1"/>
    <s v="music/rock"/>
    <n v="100"/>
    <n v="21.857142857142858"/>
    <x v="0"/>
    <x v="12"/>
  </r>
  <r>
    <n v="2170"/>
    <s v="STETSON'S NEW EP"/>
    <s v="We are a hard rock band from Northern California trying to raise $350 for our next EP. Be a part of our journey!"/>
    <n v="350"/>
    <n v="633"/>
    <x v="1"/>
    <x v="0"/>
    <s v="USD"/>
    <n v="1440266422"/>
    <n v="1436810422"/>
    <b v="0"/>
    <n v="19"/>
    <b v="1"/>
    <s v="music/rock"/>
    <n v="180.85714285714286"/>
    <n v="33.315789473684212"/>
    <x v="0"/>
    <x v="12"/>
  </r>
  <r>
    <n v="2171"/>
    <s v="Brainspoonâ€™s New Record"/>
    <s v="Like records? We do, too! Help this Los Angeles based rock 'n' roll band get their new album out on vinyl!"/>
    <n v="4000"/>
    <n v="4243"/>
    <x v="1"/>
    <x v="0"/>
    <s v="USD"/>
    <n v="1434949200"/>
    <n v="1431903495"/>
    <b v="0"/>
    <n v="47"/>
    <b v="1"/>
    <s v="music/rock"/>
    <n v="106.075"/>
    <n v="90.276595744680847"/>
    <x v="0"/>
    <x v="12"/>
  </r>
  <r>
    <n v="2172"/>
    <s v="Hollow point 9, Sins Of Yesterday CD"/>
    <s v="hey friends. We are Hollow Point 9._x000a_We are calling on you to help us._x000a_In our journey to make our debut album."/>
    <n v="1000"/>
    <n v="1000"/>
    <x v="1"/>
    <x v="0"/>
    <s v="USD"/>
    <n v="1429365320"/>
    <n v="1426773320"/>
    <b v="0"/>
    <n v="13"/>
    <b v="1"/>
    <s v="music/rock"/>
    <n v="100"/>
    <n v="76.92307692307692"/>
    <x v="0"/>
    <x v="12"/>
  </r>
  <r>
    <n v="2173"/>
    <s v="Brother K's first full length album, One Eyed King"/>
    <s v="Our first full length album, One Eyed King, is an overdriven roadtrip through the heart of darkness. Rocknroll with a reading problem."/>
    <n v="4200"/>
    <n v="5331"/>
    <x v="1"/>
    <x v="0"/>
    <s v="USD"/>
    <n v="1378785540"/>
    <n v="1376066243"/>
    <b v="0"/>
    <n v="90"/>
    <b v="1"/>
    <s v="music/rock"/>
    <n v="126.92857142857143"/>
    <n v="59.233333333333334"/>
    <x v="0"/>
    <x v="12"/>
  </r>
  <r>
    <n v="2174"/>
    <s v="Chivo Funge and the Extensions"/>
    <s v="Chivo and his band of miscreants present their debut album _x000a_'Blind Energy' ...we think you are going to like it."/>
    <n v="4000"/>
    <n v="4119"/>
    <x v="1"/>
    <x v="1"/>
    <s v="GBP"/>
    <n v="1462453307"/>
    <n v="1459861307"/>
    <b v="0"/>
    <n v="63"/>
    <b v="1"/>
    <s v="music/rock"/>
    <n v="102.97499999999999"/>
    <n v="65.38095238095238"/>
    <x v="0"/>
    <x v="12"/>
  </r>
  <r>
    <n v="2175"/>
    <s v="Repulsur's First Record"/>
    <s v="Trying to get the last bit of money together to finish recording the first full length Repulsur album, &quot;The After School Special&quot;."/>
    <n v="700"/>
    <n v="1750"/>
    <x v="1"/>
    <x v="0"/>
    <s v="USD"/>
    <n v="1469059986"/>
    <n v="1468455186"/>
    <b v="0"/>
    <n v="26"/>
    <b v="1"/>
    <s v="music/rock"/>
    <n v="250"/>
    <n v="67.307692307692307"/>
    <x v="0"/>
    <x v="12"/>
  </r>
  <r>
    <n v="2176"/>
    <s v="Mike Farley Band - New Album!"/>
    <s v="The Mike Farley Band has re-assembled its original line up and needs your help to make a new full-length album!"/>
    <n v="5000"/>
    <n v="6301"/>
    <x v="1"/>
    <x v="0"/>
    <s v="USD"/>
    <n v="1430579509"/>
    <n v="1427987509"/>
    <b v="0"/>
    <n v="71"/>
    <b v="1"/>
    <s v="music/rock"/>
    <n v="126.02"/>
    <n v="88.74647887323944"/>
    <x v="0"/>
    <x v="12"/>
  </r>
  <r>
    <n v="2177"/>
    <s v="Nobody Rides For Free ~ Stone Horse"/>
    <s v="Stone Horse ~ _x000a_Doing what they do best, laying down honest and _x000a_proper Rock-n-Roll guaranteed to soothe your soul!"/>
    <n v="2500"/>
    <n v="2503"/>
    <x v="1"/>
    <x v="0"/>
    <s v="USD"/>
    <n v="1465192867"/>
    <n v="1463032867"/>
    <b v="0"/>
    <n v="38"/>
    <b v="1"/>
    <s v="music/rock"/>
    <n v="100.12"/>
    <n v="65.868421052631575"/>
    <x v="0"/>
    <x v="12"/>
  </r>
  <r>
    <n v="2178"/>
    <s v="The Letter Black - New Record"/>
    <s v="We are making our third studio album and no longer have a label telling us what we can/can't do. This record is for the fans."/>
    <n v="25000"/>
    <n v="34660"/>
    <x v="1"/>
    <x v="0"/>
    <s v="USD"/>
    <n v="1484752597"/>
    <n v="1482160597"/>
    <b v="0"/>
    <n v="859"/>
    <b v="1"/>
    <s v="music/rock"/>
    <n v="138.64000000000001"/>
    <n v="40.349243306169967"/>
    <x v="0"/>
    <x v="12"/>
  </r>
  <r>
    <n v="2179"/>
    <s v="Woodhouse EP"/>
    <s v="Woodhouse is making an EP!  If you are a fan of whiskey and loud guitars, contribute to the cause!"/>
    <n v="1000"/>
    <n v="1614"/>
    <x v="1"/>
    <x v="0"/>
    <s v="USD"/>
    <n v="1428725192"/>
    <n v="1426133192"/>
    <b v="0"/>
    <n v="21"/>
    <b v="1"/>
    <s v="music/rock"/>
    <n v="161.4"/>
    <n v="76.857142857142861"/>
    <x v="0"/>
    <x v="12"/>
  </r>
  <r>
    <n v="2180"/>
    <s v="FOUR STAR MARY &quot;PIECES&quot;"/>
    <s v="Help fund the new record by independent alternative rockers FOUR STAR MARY &quot;PIECES&quot;"/>
    <n v="5000"/>
    <n v="5359.21"/>
    <x v="1"/>
    <x v="0"/>
    <s v="USD"/>
    <n v="1447434268"/>
    <n v="1443801868"/>
    <b v="0"/>
    <n v="78"/>
    <b v="1"/>
    <s v="music/rock"/>
    <n v="107.18419999999999"/>
    <n v="68.707820512820518"/>
    <x v="0"/>
    <x v="12"/>
  </r>
  <r>
    <n v="2181"/>
    <s v="Broken Contract Rulebook Relaunch"/>
    <s v="Broken Contract is a sci-fi, action/adventure, miniature based game of sci-fi worker insurrection in a dystopian future for 2+ players."/>
    <n v="2000"/>
    <n v="3062"/>
    <x v="1"/>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1"/>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1"/>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1"/>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1"/>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1"/>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1"/>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1"/>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1"/>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1"/>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1"/>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1"/>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1"/>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1"/>
    <x v="0"/>
    <s v="USD"/>
    <n v="1459012290"/>
    <n v="1456423890"/>
    <b v="0"/>
    <n v="878"/>
    <b v="1"/>
    <s v="games/tabletop games"/>
    <n v="537.37"/>
    <n v="61.203872437357631"/>
    <x v="6"/>
    <x v="32"/>
  </r>
  <r>
    <n v="2195"/>
    <s v="Purgatoria: City of Angels"/>
    <s v="A gritty, noir tabletop RPG with a fast-paced combo-based battle system."/>
    <n v="4600"/>
    <n v="5535"/>
    <x v="1"/>
    <x v="0"/>
    <s v="USD"/>
    <n v="1439317900"/>
    <n v="1436725900"/>
    <b v="0"/>
    <n v="115"/>
    <b v="1"/>
    <s v="games/tabletop games"/>
    <n v="120.32608695652173"/>
    <n v="48.130434782608695"/>
    <x v="6"/>
    <x v="32"/>
  </r>
  <r>
    <n v="2196"/>
    <s v="LACORSA Grand Prix Game (relaunch)"/>
    <s v="Race your friends in style with this classic Grand Prix game."/>
    <n v="14000"/>
    <n v="15937"/>
    <x v="1"/>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1"/>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1"/>
    <x v="0"/>
    <s v="USD"/>
    <n v="1447507200"/>
    <n v="1444911600"/>
    <b v="0"/>
    <n v="651"/>
    <b v="1"/>
    <s v="games/tabletop games"/>
    <n v="132.89249999999998"/>
    <n v="81.654377880184327"/>
    <x v="6"/>
    <x v="32"/>
  </r>
  <r>
    <n v="2199"/>
    <s v="Decadolo. Flip it!"/>
    <s v="A new strategic board game designed to flip out your opponent."/>
    <n v="9000"/>
    <n v="13228"/>
    <x v="1"/>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1"/>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1"/>
    <x v="1"/>
    <s v="GBP"/>
    <n v="1358367565"/>
    <n v="1357157965"/>
    <b v="0"/>
    <n v="28"/>
    <b v="1"/>
    <s v="music/electronic music"/>
    <n v="382.71818181818185"/>
    <n v="15.035357142857142"/>
    <x v="0"/>
    <x v="16"/>
  </r>
  <r>
    <n v="2202"/>
    <s v="zircon - &quot;Identity Sequence&quot;: A cyberpunk-inspired journey"/>
    <s v="An electro-organic album of evolved dance music inspired by seminal cyberpunk works."/>
    <n v="4000"/>
    <n v="28167.25"/>
    <x v="1"/>
    <x v="0"/>
    <s v="USD"/>
    <n v="1351801368"/>
    <n v="1349209368"/>
    <b v="0"/>
    <n v="721"/>
    <b v="1"/>
    <s v="music/electronic music"/>
    <n v="704.18124999999998"/>
    <n v="39.066920943134534"/>
    <x v="0"/>
    <x v="16"/>
  </r>
  <r>
    <n v="2203"/>
    <s v="Andy's iLL - The Invisible City"/>
    <s v="The Invisible City is a project built &amp; powered by my fans. A full video and audio experience that I hope to merge into a live show."/>
    <n v="2000"/>
    <n v="2191"/>
    <x v="1"/>
    <x v="5"/>
    <s v="CAD"/>
    <n v="1443127082"/>
    <n v="1440535082"/>
    <b v="0"/>
    <n v="50"/>
    <b v="1"/>
    <s v="music/electronic music"/>
    <n v="109.55"/>
    <n v="43.82"/>
    <x v="0"/>
    <x v="16"/>
  </r>
  <r>
    <n v="2204"/>
    <s v="Press Mirror Kisses' New Album &quot;Heartbeats&quot; on Vinyl"/>
    <s v="A professional pressing of the new (and greatest) Mirror Kisses album on beautiful white vinyl. Backers hear it first!"/>
    <n v="1500"/>
    <n v="1993"/>
    <x v="1"/>
    <x v="0"/>
    <s v="USD"/>
    <n v="1362814119"/>
    <n v="1360222119"/>
    <b v="0"/>
    <n v="73"/>
    <b v="1"/>
    <s v="music/electronic music"/>
    <n v="132.86666666666667"/>
    <n v="27.301369863013697"/>
    <x v="0"/>
    <x v="16"/>
  </r>
  <r>
    <n v="2205"/>
    <s v="Lestat - Midnight Toll Video"/>
    <s v="Lestat is filming their first video, and they need your help! From their release, Arisen, &quot;Midnight Toll&quot;. Hear it at lestatmusic.com."/>
    <n v="750"/>
    <n v="1140"/>
    <x v="1"/>
    <x v="0"/>
    <s v="USD"/>
    <n v="1338579789"/>
    <n v="1335987789"/>
    <b v="0"/>
    <n v="27"/>
    <b v="1"/>
    <s v="music/electronic music"/>
    <n v="152"/>
    <n v="42.222222222222221"/>
    <x v="0"/>
    <x v="16"/>
  </r>
  <r>
    <n v="2206"/>
    <s v="Arbor Oasis's First Album!"/>
    <s v="We really think we might have what it takes to make it someday! But we really need help to take the first step and release this album!"/>
    <n v="1100"/>
    <n v="1130"/>
    <x v="1"/>
    <x v="0"/>
    <s v="USD"/>
    <n v="1334556624"/>
    <n v="1333001424"/>
    <b v="0"/>
    <n v="34"/>
    <b v="1"/>
    <s v="music/electronic music"/>
    <n v="102.72727272727273"/>
    <n v="33.235294117647058"/>
    <x v="0"/>
    <x v="16"/>
  </r>
  <r>
    <n v="2207"/>
    <s v="Piece of Happy"/>
    <s v="Each piece has a story behind it. Not of some life drama but of an experience you live whilst listening; Happiness evoking"/>
    <n v="2000"/>
    <n v="2000"/>
    <x v="1"/>
    <x v="0"/>
    <s v="USD"/>
    <n v="1384580373"/>
    <n v="1381984773"/>
    <b v="0"/>
    <n v="7"/>
    <b v="1"/>
    <s v="music/electronic music"/>
    <n v="100"/>
    <n v="285.71428571428572"/>
    <x v="0"/>
    <x v="16"/>
  </r>
  <r>
    <n v="2208"/>
    <s v="HELP FUND SELF IMPLIED RESTRICTIONS DEBUT RELEASE"/>
    <s v="Early Summer, SIR will be releasing two EP's. The funding of this project will determine if they get professional pressings or cdr's"/>
    <n v="1000"/>
    <n v="1016"/>
    <x v="1"/>
    <x v="0"/>
    <s v="USD"/>
    <n v="1333771200"/>
    <n v="1328649026"/>
    <b v="0"/>
    <n v="24"/>
    <b v="1"/>
    <s v="music/electronic music"/>
    <n v="101.6"/>
    <n v="42.333333333333336"/>
    <x v="0"/>
    <x v="16"/>
  </r>
  <r>
    <n v="2209"/>
    <s v="NYPC's North American (+ Colombia!) Tour May 2014 - Part 2"/>
    <s v="Support us and pledge for rewards on our new bigger Tour of the US, Canada and Colombia!"/>
    <n v="500"/>
    <n v="754"/>
    <x v="1"/>
    <x v="1"/>
    <s v="GBP"/>
    <n v="1397516400"/>
    <n v="1396524644"/>
    <b v="0"/>
    <n v="15"/>
    <b v="1"/>
    <s v="music/electronic music"/>
    <n v="150.80000000000001"/>
    <n v="50.266666666666666"/>
    <x v="0"/>
    <x v="16"/>
  </r>
  <r>
    <n v="2210"/>
    <s v="The Seshen's Debut Album Release"/>
    <s v="Influenced by Little Dragon, J. Dilla, Erykah Badu &amp; Beach House, this genre-defying record fuses hip-hop, soul, pop and electronica."/>
    <n v="4000"/>
    <n v="4457"/>
    <x v="1"/>
    <x v="0"/>
    <s v="USD"/>
    <n v="1334424960"/>
    <n v="1329442510"/>
    <b v="0"/>
    <n v="72"/>
    <b v="1"/>
    <s v="music/electronic music"/>
    <n v="111.425"/>
    <n v="61.902777777777779"/>
    <x v="0"/>
    <x v="16"/>
  </r>
  <r>
    <n v="2211"/>
    <s v="Kickstart the Future (of Telefuture)"/>
    <s v="Telefuture, a record label sharing 80's inspired electronic music, wants to release some incredible albums on various physical mediums!"/>
    <n v="2500"/>
    <n v="4890"/>
    <x v="1"/>
    <x v="0"/>
    <s v="USD"/>
    <n v="1397113140"/>
    <n v="1395168625"/>
    <b v="0"/>
    <n v="120"/>
    <b v="1"/>
    <s v="music/electronic music"/>
    <n v="195.6"/>
    <n v="40.75"/>
    <x v="0"/>
    <x v="16"/>
  </r>
  <r>
    <n v="2212"/>
    <s v="Dragon's Eye Recordings: Label Relaunch"/>
    <s v="Help Dragon's Eye relaunch with 4 new releases by Yann Novak, Pinkcourtesyphone, Steve Roden &amp; Lawrence English + Stephen Vitiello"/>
    <n v="6000"/>
    <n v="6863"/>
    <x v="1"/>
    <x v="0"/>
    <s v="USD"/>
    <n v="1383526800"/>
    <n v="1380650177"/>
    <b v="0"/>
    <n v="123"/>
    <b v="1"/>
    <s v="music/electronic music"/>
    <n v="114.38333333333333"/>
    <n v="55.796747967479675"/>
    <x v="0"/>
    <x v="16"/>
  </r>
  <r>
    <n v="2213"/>
    <s v="WINTER WALK WITH ME ~ Hasenfang Album"/>
    <s v="NOTE: THIS PROJECT IS ALREADY 100% FUNDED!!! _x000a_This is an &quot;Extended Campaign Run&quot; for anyone who wants a CD of my seventh solo album."/>
    <n v="5"/>
    <n v="10"/>
    <x v="1"/>
    <x v="0"/>
    <s v="USD"/>
    <n v="1431719379"/>
    <n v="1429127379"/>
    <b v="0"/>
    <n v="1"/>
    <b v="1"/>
    <s v="music/electronic music"/>
    <n v="200"/>
    <n v="10"/>
    <x v="0"/>
    <x v="16"/>
  </r>
  <r>
    <n v="2214"/>
    <s v="Spiff is ready to join the digital age!"/>
    <s v="Join this Kickstarter project today to assist Spiff in converting his analog recordings from the 80's to digital!"/>
    <n v="600"/>
    <n v="1755.01"/>
    <x v="1"/>
    <x v="0"/>
    <s v="USD"/>
    <n v="1391713248"/>
    <n v="1389121248"/>
    <b v="0"/>
    <n v="24"/>
    <b v="1"/>
    <s v="music/electronic music"/>
    <n v="292.50166666666667"/>
    <n v="73.125416666666666"/>
    <x v="0"/>
    <x v="16"/>
  </r>
  <r>
    <n v="2215"/>
    <s v="&quot;Something to See, Not to Say&quot; - Anemometer's First EP Album"/>
    <s v="Ambient Electro Grind-fest!"/>
    <n v="550"/>
    <n v="860"/>
    <x v="1"/>
    <x v="0"/>
    <s v="USD"/>
    <n v="1331621940"/>
    <n v="1329671572"/>
    <b v="0"/>
    <n v="33"/>
    <b v="1"/>
    <s v="music/electronic music"/>
    <n v="156.36363636363637"/>
    <n v="26.060606060606062"/>
    <x v="0"/>
    <x v="16"/>
  </r>
  <r>
    <n v="2216"/>
    <s v="Femme Fatality 'Stranger' T-shirt and/or Tote bag"/>
    <s v="We are taking pre-orders for a very limited run of new t-shirts and tote bags! Available exclusivly through this Kickstarter campaign."/>
    <n v="300"/>
    <n v="317"/>
    <x v="1"/>
    <x v="0"/>
    <s v="USD"/>
    <n v="1437674545"/>
    <n v="1436464945"/>
    <b v="0"/>
    <n v="14"/>
    <b v="1"/>
    <s v="music/electronic music"/>
    <n v="105.66666666666666"/>
    <n v="22.642857142857142"/>
    <x v="0"/>
    <x v="16"/>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s v="music/electronic music"/>
    <n v="101.19047619047619"/>
    <n v="47.222222222222221"/>
    <x v="0"/>
    <x v="16"/>
  </r>
  <r>
    <n v="2218"/>
    <s v="Idiot Stare &quot;Unknown to Millions&quot; CD"/>
    <s v="Help Idiot Stare press their next album to CD. Over 40 minutes of intense industrial rock that you're going to want to own!"/>
    <n v="2000"/>
    <n v="2456.66"/>
    <x v="1"/>
    <x v="0"/>
    <s v="USD"/>
    <n v="1346198400"/>
    <n v="1344281383"/>
    <b v="0"/>
    <n v="76"/>
    <b v="1"/>
    <s v="music/electronic music"/>
    <n v="122.833"/>
    <n v="32.324473684210524"/>
    <x v="0"/>
    <x v="16"/>
  </r>
  <r>
    <n v="2219"/>
    <s v="Moments by eBurner"/>
    <s v="An album that illustrates events in our lives, whether trivial or significant, through the tones of electronic music."/>
    <n v="1000"/>
    <n v="1015"/>
    <x v="1"/>
    <x v="0"/>
    <s v="USD"/>
    <n v="1440004512"/>
    <n v="1437412512"/>
    <b v="0"/>
    <n v="19"/>
    <b v="1"/>
    <s v="music/electronic music"/>
    <n v="101.49999999999999"/>
    <n v="53.421052631578945"/>
    <x v="0"/>
    <x v="16"/>
  </r>
  <r>
    <n v="2220"/>
    <s v="Be Part of Darkpine's Debut EP"/>
    <s v="Darkpine is recording and releasing a 5-track EP within the coming months this summer and hopes for your support."/>
    <n v="3500"/>
    <n v="3540"/>
    <x v="1"/>
    <x v="0"/>
    <s v="USD"/>
    <n v="1374888436"/>
    <n v="1372296436"/>
    <b v="0"/>
    <n v="69"/>
    <b v="1"/>
    <s v="music/electronic music"/>
    <n v="101.14285714285714"/>
    <n v="51.304347826086953"/>
    <x v="0"/>
    <x v="16"/>
  </r>
  <r>
    <n v="2221"/>
    <s v="Dice Bazaar - Dice rolling, card trading, family fun"/>
    <s v="Welcome to the Dice Bazaar! Roll dice to buy &amp; trade products at the bazaar, block opponents, tame cobras, and score points!"/>
    <n v="7500"/>
    <n v="8109"/>
    <x v="1"/>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1"/>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1"/>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1"/>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1"/>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1"/>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1"/>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1"/>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1"/>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1"/>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1"/>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1"/>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1"/>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1"/>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1"/>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1"/>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1"/>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1"/>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1"/>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1"/>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1"/>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1"/>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1"/>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1"/>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1"/>
    <x v="1"/>
    <s v="GBP"/>
    <n v="1441393210"/>
    <n v="1438801210"/>
    <b v="0"/>
    <n v="57"/>
    <b v="1"/>
    <s v="games/tabletop games"/>
    <n v="100.12"/>
    <n v="43.912280701754383"/>
    <x v="6"/>
    <x v="32"/>
  </r>
  <r>
    <n v="2247"/>
    <s v="Foragers"/>
    <s v="Take on the role of an ancient forager in this fun strategy game from the designer of Biblios."/>
    <n v="18500"/>
    <n v="19324"/>
    <x v="1"/>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1"/>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1"/>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1"/>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1"/>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1"/>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1"/>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1"/>
    <x v="0"/>
    <s v="USD"/>
    <n v="1485271968"/>
    <n v="1484667168"/>
    <b v="0"/>
    <n v="197"/>
    <b v="1"/>
    <s v="games/tabletop games"/>
    <n v="459.8"/>
    <n v="11.67005076142132"/>
    <x v="6"/>
    <x v="32"/>
  </r>
  <r>
    <n v="2255"/>
    <s v="Jumbo Jets - Jet Set Expansion Set #2"/>
    <s v="This is the second set of 5 expansions for our route-building game, Jet Set!"/>
    <n v="3950"/>
    <n v="11323"/>
    <x v="1"/>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1"/>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b v="0"/>
    <n v="169"/>
    <b v="1"/>
    <s v="games/tabletop games"/>
    <n v="636.14"/>
    <n v="94.103550295857985"/>
    <x v="6"/>
    <x v="32"/>
  </r>
  <r>
    <n v="2258"/>
    <s v="A Sundered World"/>
    <s v="A Dungeon World campaign setting that takes place after the end of the worlds."/>
    <n v="2200"/>
    <n v="3223"/>
    <x v="1"/>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1"/>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1"/>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1"/>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1"/>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1"/>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1"/>
    <x v="1"/>
    <s v="GBP"/>
    <n v="1479846507"/>
    <n v="1479241707"/>
    <b v="0"/>
    <n v="17"/>
    <b v="1"/>
    <s v="games/tabletop games"/>
    <n v="298.5"/>
    <n v="35.117647058823529"/>
    <x v="6"/>
    <x v="32"/>
  </r>
  <r>
    <n v="2266"/>
    <s v="GOAT LORDS."/>
    <s v="Want to be LORD OF THE GOATS? Start building your herd using thievery, magic, bombs and mostly goats."/>
    <n v="1500"/>
    <n v="4804"/>
    <x v="1"/>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1"/>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1"/>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1"/>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1"/>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1"/>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1"/>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1"/>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1"/>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1"/>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1"/>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1"/>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1"/>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1"/>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1"/>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1"/>
    <x v="0"/>
    <s v="USD"/>
    <n v="1311576600"/>
    <n v="1306219897"/>
    <b v="0"/>
    <n v="11"/>
    <b v="1"/>
    <s v="music/rock"/>
    <n v="185"/>
    <n v="50.454545454545453"/>
    <x v="0"/>
    <x v="12"/>
  </r>
  <r>
    <n v="2282"/>
    <s v="Sage King's Debut Album"/>
    <s v="Sage King is recording his debut album and wants YOU to be a part of the creation process"/>
    <n v="750"/>
    <n v="1390"/>
    <x v="1"/>
    <x v="0"/>
    <s v="USD"/>
    <n v="1452744686"/>
    <n v="1447560686"/>
    <b v="0"/>
    <n v="12"/>
    <b v="1"/>
    <s v="music/rock"/>
    <n v="185.33333333333331"/>
    <n v="115.83333333333333"/>
    <x v="0"/>
    <x v="12"/>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s v="music/rock"/>
    <n v="100.85533333333332"/>
    <n v="63.03458333333333"/>
    <x v="0"/>
    <x v="12"/>
  </r>
  <r>
    <n v="2284"/>
    <s v="Make a record, write a song, take the Vinyl Skyway. "/>
    <s v="The Vinyl Skyway reunite to make a third album. "/>
    <n v="6000"/>
    <n v="6373.27"/>
    <x v="1"/>
    <x v="0"/>
    <s v="USD"/>
    <n v="1299902400"/>
    <n v="1297451245"/>
    <b v="0"/>
    <n v="59"/>
    <b v="1"/>
    <s v="music/rock"/>
    <n v="106.22116666666668"/>
    <n v="108.02152542372882"/>
    <x v="0"/>
    <x v="12"/>
  </r>
  <r>
    <n v="2285"/>
    <s v="Blue Sky Alert &amp; The Retro Rock Machine of Fun"/>
    <s v="BSA is headed to Nashville, TN USA to record our first album at the historic Welcome to 1979 Studio. Come re-write history with us..."/>
    <n v="3000"/>
    <n v="3641"/>
    <x v="1"/>
    <x v="0"/>
    <s v="USD"/>
    <n v="1340944043"/>
    <n v="1338352043"/>
    <b v="0"/>
    <n v="79"/>
    <b v="1"/>
    <s v="music/rock"/>
    <n v="121.36666666666667"/>
    <n v="46.088607594936711"/>
    <x v="0"/>
    <x v="12"/>
  </r>
  <r>
    <n v="2286"/>
    <s v="Arson In The Suburbs"/>
    <s v="Arson In The Suburbs is ready to release its FIRST three song E.P. and looking to raise funds to get back in the studio! RnFnR!"/>
    <n v="1500"/>
    <n v="1501"/>
    <x v="1"/>
    <x v="0"/>
    <s v="USD"/>
    <n v="1378439940"/>
    <n v="1376003254"/>
    <b v="0"/>
    <n v="14"/>
    <b v="1"/>
    <s v="music/rock"/>
    <n v="100.06666666666666"/>
    <n v="107.21428571428571"/>
    <x v="0"/>
    <x v="12"/>
  </r>
  <r>
    <n v="2287"/>
    <s v="Crushed Out - TEETH - album pre-order / 12&quot; vinyl LP debut"/>
    <s v="Pre-order Crushed Out's new album TEETH &amp; support the pressing of 12&quot; vinyl records. Release date; Sept. 16, 2014."/>
    <n v="4500"/>
    <n v="5398.99"/>
    <x v="1"/>
    <x v="0"/>
    <s v="USD"/>
    <n v="1403539260"/>
    <n v="1401724860"/>
    <b v="0"/>
    <n v="106"/>
    <b v="1"/>
    <s v="music/rock"/>
    <n v="119.97755555555555"/>
    <n v="50.9338679245283"/>
    <x v="0"/>
    <x v="12"/>
  </r>
  <r>
    <n v="2288"/>
    <s v="Press Michael Zucker's 2012 album Technocracy on VINYL!"/>
    <s v="Technocracy will be released on digital media on June 26th, but we all know analog is king!  Help us press this album on vinyl!"/>
    <n v="1000"/>
    <n v="1001"/>
    <x v="1"/>
    <x v="0"/>
    <s v="USD"/>
    <n v="1340733600"/>
    <n v="1339098689"/>
    <b v="0"/>
    <n v="25"/>
    <b v="1"/>
    <s v="music/rock"/>
    <n v="100.1"/>
    <n v="40.04"/>
    <x v="0"/>
    <x v="12"/>
  </r>
  <r>
    <n v="2289"/>
    <s v="Blind Man Deaf Boy Tour!"/>
    <s v="Blind Man Deaf Boy is a Folk Punk band from Denver, we need money to get ourselves a van and take it on tour around the west coast."/>
    <n v="1500"/>
    <n v="1611"/>
    <x v="1"/>
    <x v="0"/>
    <s v="USD"/>
    <n v="1386372120"/>
    <n v="1382659060"/>
    <b v="0"/>
    <n v="25"/>
    <b v="1"/>
    <s v="music/rock"/>
    <n v="107.4"/>
    <n v="64.44"/>
    <x v="0"/>
    <x v="12"/>
  </r>
  <r>
    <n v="2290"/>
    <s v="American Standard Needs to Release Their Debut EP"/>
    <s v="American Standard needs your help pressing their debut EP. Be involved in the artistic process and receive swag in return!"/>
    <n v="1500"/>
    <n v="1561"/>
    <x v="1"/>
    <x v="0"/>
    <s v="USD"/>
    <n v="1259686800"/>
    <n v="1252908330"/>
    <b v="0"/>
    <n v="29"/>
    <b v="1"/>
    <s v="music/rock"/>
    <n v="104.06666666666666"/>
    <n v="53.827586206896555"/>
    <x v="0"/>
    <x v="12"/>
  </r>
  <r>
    <n v="2291"/>
    <s v="Create thatwasthen's new album with them!"/>
    <s v="So we've recorded a 5-song EP with a 2-time Grammy winner, but we need to raise the  $$$ to mix, master and press it to CD and vinyl!"/>
    <n v="2500"/>
    <n v="4320"/>
    <x v="1"/>
    <x v="0"/>
    <s v="USD"/>
    <n v="1335153600"/>
    <n v="1332199618"/>
    <b v="0"/>
    <n v="43"/>
    <b v="1"/>
    <s v="music/rock"/>
    <n v="172.8"/>
    <n v="100.46511627906976"/>
    <x v="0"/>
    <x v="12"/>
  </r>
  <r>
    <n v="2292"/>
    <s v="BE A PART OF HISTORY!"/>
    <s v="Aiding Contra in the telling of the &quot;Blue Planet Chronicles&quot;, a concept about the history of our beautiful home; Planet Earth!"/>
    <n v="2000"/>
    <n v="2145.0100000000002"/>
    <x v="1"/>
    <x v="0"/>
    <s v="USD"/>
    <n v="1334767476"/>
    <n v="1332175476"/>
    <b v="0"/>
    <n v="46"/>
    <b v="1"/>
    <s v="music/rock"/>
    <n v="107.2505"/>
    <n v="46.630652173913049"/>
    <x v="0"/>
    <x v="12"/>
  </r>
  <r>
    <n v="2293"/>
    <s v="&quot;Hurt N' Wrong&quot; New Album Fundraiser!"/>
    <s v="Donate here to be a part of the upcoming album. Every little bit helps!"/>
    <n v="850"/>
    <n v="920"/>
    <x v="1"/>
    <x v="0"/>
    <s v="USD"/>
    <n v="1348545540"/>
    <n v="1346345999"/>
    <b v="0"/>
    <n v="27"/>
    <b v="1"/>
    <s v="music/rock"/>
    <n v="108.23529411764706"/>
    <n v="34.074074074074076"/>
    <x v="0"/>
    <x v="12"/>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s v="music/rock"/>
    <n v="146.08079999999998"/>
    <n v="65.214642857142863"/>
    <x v="0"/>
    <x v="12"/>
  </r>
  <r>
    <n v="2295"/>
    <s v="SHADOWRAPTR: The Second Coming. (Sophomore LP)"/>
    <s v="The second full length album by SHADOWRAPTR is nearly complete. We just need a little boost to get us there. Think of the children."/>
    <n v="1200"/>
    <n v="1503"/>
    <x v="1"/>
    <x v="0"/>
    <s v="USD"/>
    <n v="1359240856"/>
    <n v="1356648856"/>
    <b v="0"/>
    <n v="34"/>
    <b v="1"/>
    <s v="music/rock"/>
    <n v="125.25"/>
    <n v="44.205882352941174"/>
    <x v="0"/>
    <x v="12"/>
  </r>
  <r>
    <n v="2296"/>
    <s v="HAMELL ON TRIAL IS RECORDING AN ALBUM"/>
    <s v="Ed Hamell AKA Hamell on Trial is recording an album titled The Happiest Man in the World. He needs your help."/>
    <n v="7000"/>
    <n v="10435"/>
    <x v="1"/>
    <x v="0"/>
    <s v="USD"/>
    <n v="1330018426"/>
    <n v="1326994426"/>
    <b v="0"/>
    <n v="145"/>
    <b v="1"/>
    <s v="music/rock"/>
    <n v="149.07142857142856"/>
    <n v="71.965517241379317"/>
    <x v="0"/>
    <x v="12"/>
  </r>
  <r>
    <n v="2297"/>
    <s v="Company Company: Debut EP"/>
    <s v="New Jersey Alternative Rock band COCO needs YOUR help self-releasing debut EP!"/>
    <n v="1000"/>
    <n v="1006"/>
    <x v="1"/>
    <x v="0"/>
    <s v="USD"/>
    <n v="1331697540"/>
    <n v="1328749249"/>
    <b v="0"/>
    <n v="19"/>
    <b v="1"/>
    <s v="music/rock"/>
    <n v="100.6"/>
    <n v="52.94736842105263"/>
    <x v="0"/>
    <x v="12"/>
  </r>
  <r>
    <n v="2298"/>
    <s v="Jonny Gray: First Full Length Album"/>
    <s v="My name is Jonny Gray, and my friends and I are working together to raise funds for my debut album"/>
    <n v="30000"/>
    <n v="31522"/>
    <x v="1"/>
    <x v="0"/>
    <s v="USD"/>
    <n v="1395861033"/>
    <n v="1393272633"/>
    <b v="0"/>
    <n v="288"/>
    <b v="1"/>
    <s v="music/rock"/>
    <n v="105.07333333333332"/>
    <n v="109.45138888888889"/>
    <x v="0"/>
    <x v="12"/>
  </r>
  <r>
    <n v="2299"/>
    <s v="HELP FLY RADIO FINISH THEIR FULL LENGTH ALBUM!"/>
    <s v="Fly Radio has finished tracking their album now all that is left is the mixing/mastering and duplication!"/>
    <n v="300"/>
    <n v="1050.5"/>
    <x v="1"/>
    <x v="0"/>
    <s v="USD"/>
    <n v="1296953209"/>
    <n v="1295657209"/>
    <b v="0"/>
    <n v="14"/>
    <b v="1"/>
    <s v="music/rock"/>
    <n v="350.16666666666663"/>
    <n v="75.035714285714292"/>
    <x v="0"/>
    <x v="12"/>
  </r>
  <r>
    <n v="2300"/>
    <s v="Keep The Prison Van Rolling"/>
    <s v="Big Fiction leaves for tour on 6/27 but the Prison Van needs some work!  New brakes, transmission repair, tires... it needs a bit."/>
    <n v="800"/>
    <n v="810"/>
    <x v="1"/>
    <x v="0"/>
    <s v="USD"/>
    <n v="1340904416"/>
    <n v="1339694816"/>
    <b v="0"/>
    <n v="7"/>
    <b v="1"/>
    <s v="music/rock"/>
    <n v="101.25"/>
    <n v="115.71428571428571"/>
    <x v="0"/>
    <x v="12"/>
  </r>
  <r>
    <n v="2301"/>
    <s v="Time Crash"/>
    <s v="We are America's first trock band, and we're ready to bring you our first album!"/>
    <n v="5000"/>
    <n v="6680.22"/>
    <x v="1"/>
    <x v="0"/>
    <s v="USD"/>
    <n v="1371785496"/>
    <n v="1369193496"/>
    <b v="1"/>
    <n v="211"/>
    <b v="1"/>
    <s v="music/indie rock"/>
    <n v="133.6044"/>
    <n v="31.659810426540286"/>
    <x v="0"/>
    <x v="15"/>
  </r>
  <r>
    <n v="2302"/>
    <s v="Wildcat Strike's 2nd album release - Digital Age"/>
    <s v="Wildcat Strike is looking to complete it's second full length album, titled &quot;Digital Age&quot;, and we want you to be a part of it!"/>
    <n v="2300"/>
    <n v="3925"/>
    <x v="1"/>
    <x v="0"/>
    <s v="USD"/>
    <n v="1388473200"/>
    <n v="1385585434"/>
    <b v="1"/>
    <n v="85"/>
    <b v="1"/>
    <s v="music/indie rock"/>
    <n v="170.65217391304347"/>
    <n v="46.176470588235297"/>
    <x v="0"/>
    <x v="15"/>
  </r>
  <r>
    <n v="2303"/>
    <s v="Abby Travis Vinyl Picture Disc/ Limited edition CD"/>
    <s v="Abby Travis (EODM, Bangles, Masters of Reality, KMFDM) wants to release her new album as a vinyl picture disc and limited edition CD."/>
    <n v="6450"/>
    <n v="7053.61"/>
    <x v="1"/>
    <x v="0"/>
    <s v="USD"/>
    <n v="1323747596"/>
    <n v="1320287996"/>
    <b v="1"/>
    <n v="103"/>
    <b v="1"/>
    <s v="music/indie rock"/>
    <n v="109.35829457364341"/>
    <n v="68.481650485436887"/>
    <x v="0"/>
    <x v="15"/>
  </r>
  <r>
    <n v="2304"/>
    <s v="Anna Ash â˜† Recording Project â˜† 2011         â™˜"/>
    <s v="This winter and springtime we will be recording a new full-length album with big voices, big fireworks and mega soul.  "/>
    <n v="6000"/>
    <n v="6042.02"/>
    <x v="1"/>
    <x v="0"/>
    <s v="USD"/>
    <n v="1293857940"/>
    <n v="1290281691"/>
    <b v="1"/>
    <n v="113"/>
    <b v="1"/>
    <s v="music/indie rock"/>
    <n v="100.70033333333335"/>
    <n v="53.469203539823013"/>
    <x v="0"/>
    <x v="15"/>
  </r>
  <r>
    <n v="2305"/>
    <s v="HANK &amp; CUPCAKES 'CA$H 4 GOLD' MEGA TOUR!"/>
    <s v="If you're reading this, we want to say that every dollar counts in these final hours of our campaign. Thank you for all your support!"/>
    <n v="18000"/>
    <n v="18221"/>
    <x v="1"/>
    <x v="0"/>
    <s v="USD"/>
    <n v="1407520800"/>
    <n v="1405356072"/>
    <b v="1"/>
    <n v="167"/>
    <b v="1"/>
    <s v="music/indie rock"/>
    <n v="101.22777777777779"/>
    <n v="109.10778443113773"/>
    <x v="0"/>
    <x v="15"/>
  </r>
  <r>
    <n v="2306"/>
    <s v="Cook Up a Record with Dewveall"/>
    <s v="Indie rockers, Dewveall, are recording new music. Take a seat at the table; let them cook you a meal and sing you some songs."/>
    <n v="3500"/>
    <n v="3736.55"/>
    <x v="1"/>
    <x v="0"/>
    <s v="USD"/>
    <n v="1331352129"/>
    <n v="1328760129"/>
    <b v="1"/>
    <n v="73"/>
    <b v="1"/>
    <s v="music/indie rock"/>
    <n v="106.75857142857143"/>
    <n v="51.185616438356163"/>
    <x v="0"/>
    <x v="15"/>
  </r>
  <r>
    <n v="2307"/>
    <s v="Bones - The New EP by Matt Phillips"/>
    <s v="Printing, copywriting, and album art for my first record. It's 100% ready to listen we just need some help to get it out there."/>
    <n v="1964.47"/>
    <n v="2095.2600000000002"/>
    <x v="1"/>
    <x v="0"/>
    <s v="USD"/>
    <n v="1336245328"/>
    <n v="1333653333"/>
    <b v="1"/>
    <n v="75"/>
    <b v="1"/>
    <s v="music/indie rock"/>
    <n v="106.65777537961894"/>
    <n v="27.936800000000002"/>
    <x v="0"/>
    <x v="15"/>
  </r>
  <r>
    <n v="2308"/>
    <s v="The Ember Days Audio/Visual Experience"/>
    <s v="For our next record we're combining amazing visuals with new and creative music to create an truly beautiful worship experience."/>
    <n v="50000"/>
    <n v="50653.11"/>
    <x v="1"/>
    <x v="0"/>
    <s v="USD"/>
    <n v="1409274000"/>
    <n v="1406847996"/>
    <b v="1"/>
    <n v="614"/>
    <b v="1"/>
    <s v="music/indie rock"/>
    <n v="101.30622"/>
    <n v="82.496921824104234"/>
    <x v="0"/>
    <x v="15"/>
  </r>
  <r>
    <n v="2309"/>
    <s v="// Marny Lion Proudfit /\/\/\ Album Release \\"/>
    <s v="|| HELP MARNY LION PROUDFIT RECORD HER SECOND INDIE FOLK ALBUM THIS MARCH â€“ THE BARN IS WAITING ||"/>
    <n v="6000"/>
    <n v="6400.47"/>
    <x v="1"/>
    <x v="0"/>
    <s v="USD"/>
    <n v="1362872537"/>
    <n v="1359848537"/>
    <b v="1"/>
    <n v="107"/>
    <b v="1"/>
    <s v="music/indie rock"/>
    <n v="106.67450000000001"/>
    <n v="59.817476635514019"/>
    <x v="0"/>
    <x v="15"/>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s v="music/indie rock"/>
    <n v="428.83978378378379"/>
    <n v="64.816470588235291"/>
    <x v="0"/>
    <x v="15"/>
  </r>
  <r>
    <n v="2311"/>
    <s v="Mary Fagan's CD Project!"/>
    <s v="I'm heading back into the studio!  I'm planning to record a CD of original songs and one with some jazz standards."/>
    <n v="9000"/>
    <n v="9370"/>
    <x v="1"/>
    <x v="0"/>
    <s v="USD"/>
    <n v="1399421189"/>
    <n v="1396829189"/>
    <b v="1"/>
    <n v="104"/>
    <b v="1"/>
    <s v="music/indie rock"/>
    <n v="104.11111111111111"/>
    <n v="90.09615384615384"/>
    <x v="0"/>
    <x v="15"/>
  </r>
  <r>
    <n v="2312"/>
    <s v="DINOWALRUS: 3RD RECORD ON VINYL"/>
    <s v="Help Brooklyn psychedelic synth rockers DINOWALRUS release their 3rd Record, COMPLEXION, on vinyl!"/>
    <n v="3000"/>
    <n v="3236"/>
    <x v="1"/>
    <x v="0"/>
    <s v="USD"/>
    <n v="1397862000"/>
    <n v="1395155478"/>
    <b v="1"/>
    <n v="79"/>
    <b v="1"/>
    <s v="music/indie rock"/>
    <n v="107.86666666666666"/>
    <n v="40.962025316455694"/>
    <x v="0"/>
    <x v="15"/>
  </r>
  <r>
    <n v="2313"/>
    <s v="A SUNNY DAY IN GLASGOW"/>
    <s v="A Sunny Day in Glasgow are recording a new album and we need your help!"/>
    <n v="5000"/>
    <n v="8792.02"/>
    <x v="1"/>
    <x v="0"/>
    <s v="USD"/>
    <n v="1336086026"/>
    <n v="1333494026"/>
    <b v="1"/>
    <n v="157"/>
    <b v="1"/>
    <s v="music/indie rock"/>
    <n v="175.84040000000002"/>
    <n v="56.000127388535034"/>
    <x v="0"/>
    <x v="15"/>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s v="music/indie rock"/>
    <n v="156.97"/>
    <n v="37.672800000000002"/>
    <x v="0"/>
    <x v="15"/>
  </r>
  <r>
    <n v="2315"/>
    <s v="RICE Presses Their Debut Album 'Keep Warm' On Vinyl"/>
    <s v="Rice invites you to be a part of the creation of their first album and spread their message of love."/>
    <n v="2500"/>
    <n v="2565"/>
    <x v="1"/>
    <x v="0"/>
    <s v="USD"/>
    <n v="1336238743"/>
    <n v="1333646743"/>
    <b v="1"/>
    <n v="64"/>
    <b v="1"/>
    <s v="music/indie rock"/>
    <n v="102.60000000000001"/>
    <n v="40.078125"/>
    <x v="0"/>
    <x v="15"/>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s v="music/indie rock"/>
    <n v="104.04266666666666"/>
    <n v="78.031999999999996"/>
    <x v="0"/>
    <x v="15"/>
  </r>
  <r>
    <n v="2317"/>
    <s v="ibreatheFUR / He Can Jog split Cassette"/>
    <s v="Snag the first Wolf Interval release by droners ibreatheFUR and He Can Jog. One month to preorder and then they're gone!"/>
    <n v="400"/>
    <n v="416"/>
    <x v="1"/>
    <x v="0"/>
    <s v="USD"/>
    <n v="1266210000"/>
    <n v="1263474049"/>
    <b v="1"/>
    <n v="22"/>
    <b v="1"/>
    <s v="music/indie rock"/>
    <n v="104"/>
    <n v="18.90909090909091"/>
    <x v="0"/>
    <x v="15"/>
  </r>
  <r>
    <n v="2318"/>
    <s v="Songs For Unusual Creatures"/>
    <s v="A book/CD by Michael Hearst featuring songs and factoids that celebrate some of the most bizarre (and under-appreciated) animals that roam the planet!"/>
    <n v="5000"/>
    <n v="6053"/>
    <x v="1"/>
    <x v="0"/>
    <s v="USD"/>
    <n v="1253937540"/>
    <n v="1251214014"/>
    <b v="1"/>
    <n v="163"/>
    <b v="1"/>
    <s v="music/indie rock"/>
    <n v="121.05999999999999"/>
    <n v="37.134969325153371"/>
    <x v="0"/>
    <x v="15"/>
  </r>
  <r>
    <n v="2319"/>
    <s v="Nevada Color recording first full-length album &quot;Adventures&quot;"/>
    <s v="The upcoming debut full-length album from Nevada Color &quot;Adventures&quot; will be available Spring 2014 with your help!"/>
    <n v="3000"/>
    <n v="3231"/>
    <x v="1"/>
    <x v="0"/>
    <s v="USD"/>
    <n v="1387072685"/>
    <n v="1384480685"/>
    <b v="1"/>
    <n v="77"/>
    <b v="1"/>
    <s v="music/indie rock"/>
    <n v="107.69999999999999"/>
    <n v="41.961038961038959"/>
    <x v="0"/>
    <x v="15"/>
  </r>
  <r>
    <n v="2320"/>
    <s v="Ocean Versus Daughter's New Album!"/>
    <s v="We've been hard at work crafting our next batch of songs, and we need your help to record it!  Have a look at our quick witchy video!"/>
    <n v="5000"/>
    <n v="5433"/>
    <x v="1"/>
    <x v="0"/>
    <s v="USD"/>
    <n v="1396463800"/>
    <n v="1393443400"/>
    <b v="1"/>
    <n v="89"/>
    <b v="1"/>
    <s v="music/indie rock"/>
    <n v="108.66"/>
    <n v="61.044943820224717"/>
    <x v="0"/>
    <x v="15"/>
  </r>
  <r>
    <n v="2321"/>
    <s v="WienerWÃ¼rze"/>
    <s v="Universal organic liquid seasoning brewed all natural from lupine, oat, salt and water for soups, salads, stews and more"/>
    <n v="10557"/>
    <n v="4130"/>
    <x v="0"/>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0"/>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0"/>
    <x v="0"/>
    <s v="USD"/>
    <n v="1490033247"/>
    <n v="1489428447"/>
    <b v="0"/>
    <n v="4"/>
    <b v="0"/>
    <s v="food/small batch"/>
    <n v="48"/>
    <n v="30"/>
    <x v="7"/>
    <x v="33"/>
  </r>
  <r>
    <n v="2324"/>
    <s v="Pies not Lies"/>
    <s v="A city centre shop selling great locally made food with room to chat and learn about eachother."/>
    <n v="7500"/>
    <n v="1555"/>
    <x v="0"/>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0"/>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0"/>
    <x v="0"/>
    <s v="USD"/>
    <n v="1493571600"/>
    <n v="1489106948"/>
    <b v="0"/>
    <n v="1"/>
    <b v="0"/>
    <s v="food/small batch"/>
    <n v="0.72"/>
    <n v="108"/>
    <x v="7"/>
    <x v="33"/>
  </r>
  <r>
    <n v="2327"/>
    <s v="Kraut Source - Fermentation Made Simple"/>
    <s v="Gourmet Fermentation in a Mason Jar. Create delicious, nutritious fermented foods at home."/>
    <n v="35000"/>
    <n v="184133.01"/>
    <x v="1"/>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1"/>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1"/>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1"/>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1"/>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1"/>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1"/>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1"/>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1"/>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1"/>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1"/>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1"/>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3"/>
    <x v="0"/>
    <s v="USD"/>
    <n v="1436729504"/>
    <n v="1434137504"/>
    <b v="0"/>
    <n v="0"/>
    <b v="0"/>
    <s v="technology/web"/>
    <n v="0"/>
    <e v="#DIV/0!"/>
    <x v="3"/>
    <x v="8"/>
  </r>
  <r>
    <n v="2342"/>
    <s v="The Future Mind of Business Project (Canceled)"/>
    <s v="A series of informational and interactive online tutorials enabling businesses to proactively ensure mental and corporate vitality."/>
    <n v="5500"/>
    <n v="0"/>
    <x v="3"/>
    <x v="0"/>
    <s v="USD"/>
    <n v="1412571600"/>
    <n v="1410799870"/>
    <b v="0"/>
    <n v="0"/>
    <b v="0"/>
    <s v="technology/web"/>
    <n v="0"/>
    <e v="#DIV/0!"/>
    <x v="3"/>
    <x v="8"/>
  </r>
  <r>
    <n v="2343"/>
    <s v="Mobile Excellence Awards (Canceled)"/>
    <s v="The most influential and prestigious awards program that honors innovation and leadership in mobile technology and entertainment"/>
    <n v="10000"/>
    <n v="300"/>
    <x v="3"/>
    <x v="0"/>
    <s v="USD"/>
    <n v="1452282420"/>
    <n v="1447962505"/>
    <b v="0"/>
    <n v="1"/>
    <b v="0"/>
    <s v="technology/web"/>
    <n v="3"/>
    <n v="300"/>
    <x v="3"/>
    <x v="8"/>
  </r>
  <r>
    <n v="2344"/>
    <s v="Tired of Corporation Negotiation? THINK MIDDLE MEDIATION!"/>
    <s v="SAVE MONEY! Stop worrying about account disputes, supervising installs, and corporation bull-****. We actively negotiate on your behalf"/>
    <n v="1000"/>
    <n v="1"/>
    <x v="3"/>
    <x v="5"/>
    <s v="CAD"/>
    <n v="1466789269"/>
    <n v="1464197269"/>
    <b v="0"/>
    <n v="1"/>
    <b v="0"/>
    <s v="technology/web"/>
    <n v="0.1"/>
    <n v="1"/>
    <x v="3"/>
    <x v="8"/>
  </r>
  <r>
    <n v="2345"/>
    <s v="Social Media Website (Canceled)"/>
    <s v="My team and I are creating a social media website for pet lovers across the world! Fashion, animal shows, adoptions, and more."/>
    <n v="3000"/>
    <n v="0"/>
    <x v="3"/>
    <x v="0"/>
    <s v="USD"/>
    <n v="1427845140"/>
    <n v="1424822556"/>
    <b v="0"/>
    <n v="0"/>
    <b v="0"/>
    <s v="technology/web"/>
    <n v="0"/>
    <e v="#DIV/0!"/>
    <x v="3"/>
    <x v="8"/>
  </r>
  <r>
    <n v="2346"/>
    <s v="Ez 2c 3D Viewers (Canceled)"/>
    <s v="Watch and Make FREE 3D Videos &amp; Pics - No Viewer needed. To Help Learn we have Training and Instant 3D viewers."/>
    <n v="60000"/>
    <n v="39"/>
    <x v="3"/>
    <x v="0"/>
    <s v="USD"/>
    <n v="1476731431"/>
    <n v="1472843431"/>
    <b v="0"/>
    <n v="3"/>
    <b v="0"/>
    <s v="technology/web"/>
    <n v="6.5000000000000002E-2"/>
    <n v="13"/>
    <x v="3"/>
    <x v="8"/>
  </r>
  <r>
    <n v="2347"/>
    <s v="Course: Create Complete Web Apps without Coding (Canceled)"/>
    <s v="Back this project and get access to a course about building COMPLETE web applications without coding."/>
    <n v="1000"/>
    <n v="15"/>
    <x v="3"/>
    <x v="0"/>
    <s v="USD"/>
    <n v="1472135676"/>
    <n v="1469543676"/>
    <b v="0"/>
    <n v="1"/>
    <b v="0"/>
    <s v="technology/web"/>
    <n v="1.5"/>
    <n v="15"/>
    <x v="3"/>
    <x v="8"/>
  </r>
  <r>
    <n v="2348"/>
    <s v="Business &amp; Entertainment In 3D World! (Canceled)"/>
    <s v="Own, Buy, Sell 3D property! 3D games, 3D traveling and earn in one virtual 3D NEASPACE, Best for Oculus Rift environment."/>
    <n v="70000"/>
    <n v="270"/>
    <x v="3"/>
    <x v="0"/>
    <s v="USD"/>
    <n v="1456006938"/>
    <n v="1450822938"/>
    <b v="0"/>
    <n v="5"/>
    <b v="0"/>
    <s v="technology/web"/>
    <n v="0.38571428571428573"/>
    <n v="54"/>
    <x v="3"/>
    <x v="8"/>
  </r>
  <r>
    <n v="2349"/>
    <s v="POLIWORD - an internet project that could change the world"/>
    <s v="Poliword tries to provide the people of the world an opportunity to make real changes in their government through the internet."/>
    <n v="474900"/>
    <n v="0"/>
    <x v="3"/>
    <x v="11"/>
    <s v="SEK"/>
    <n v="1439318228"/>
    <n v="1436812628"/>
    <b v="0"/>
    <n v="0"/>
    <b v="0"/>
    <s v="technology/web"/>
    <n v="0"/>
    <e v="#DIV/0!"/>
    <x v="3"/>
    <x v="8"/>
  </r>
  <r>
    <n v="2350"/>
    <s v="HoxWi - Simple and reliable online customer services (Canceled)"/>
    <s v="HoxWi are the future for real time interaction with on-line customers via chat or video conference."/>
    <n v="50000"/>
    <n v="0"/>
    <x v="3"/>
    <x v="17"/>
    <s v="EUR"/>
    <n v="1483474370"/>
    <n v="1480882370"/>
    <b v="0"/>
    <n v="0"/>
    <b v="0"/>
    <s v="technology/web"/>
    <n v="0"/>
    <e v="#DIV/0!"/>
    <x v="3"/>
    <x v="8"/>
  </r>
  <r>
    <n v="2351"/>
    <s v="NZ Auction site.  No listing or success fees. Only $2 p/m"/>
    <s v="Donate $30 or more and receive a free selfie stick."/>
    <n v="18900"/>
    <n v="108"/>
    <x v="3"/>
    <x v="4"/>
    <s v="NZD"/>
    <n v="1430360739"/>
    <n v="1427768739"/>
    <b v="0"/>
    <n v="7"/>
    <b v="0"/>
    <s v="technology/web"/>
    <n v="0.5714285714285714"/>
    <n v="15.428571428571429"/>
    <x v="3"/>
    <x v="8"/>
  </r>
  <r>
    <n v="2352"/>
    <s v="The Seeker's School of Thought and Philosophy (Canceled)"/>
    <s v="It is the mission of the Seekerâ€™s School of Thought and Philosophy to provide a safe and nurturing environment for all."/>
    <n v="2000"/>
    <n v="0"/>
    <x v="3"/>
    <x v="0"/>
    <s v="USD"/>
    <n v="1433603552"/>
    <n v="1428419552"/>
    <b v="0"/>
    <n v="0"/>
    <b v="0"/>
    <s v="technology/web"/>
    <n v="0"/>
    <e v="#DIV/0!"/>
    <x v="3"/>
    <x v="8"/>
  </r>
  <r>
    <n v="2353"/>
    <s v="A Brony and Pegasister dating website (Canceled)"/>
    <s v="The best dating website for bronys and pegasisters. The reason I'm trying to get the funds for this project is that I need a laptop."/>
    <n v="1000"/>
    <n v="0"/>
    <x v="3"/>
    <x v="0"/>
    <s v="USD"/>
    <n v="1429632822"/>
    <n v="1428596022"/>
    <b v="0"/>
    <n v="0"/>
    <b v="0"/>
    <s v="technology/web"/>
    <n v="0"/>
    <e v="#DIV/0!"/>
    <x v="3"/>
    <x v="8"/>
  </r>
  <r>
    <n v="2354"/>
    <s v="Dissertation (Canceled)"/>
    <s v="Almost done with doctorate degree but need funding of $35,000 to complete research of project."/>
    <n v="35000"/>
    <n v="25"/>
    <x v="3"/>
    <x v="0"/>
    <s v="USD"/>
    <n v="1420910460"/>
    <n v="1415726460"/>
    <b v="0"/>
    <n v="1"/>
    <b v="0"/>
    <s v="technology/web"/>
    <n v="7.1428571428571425E-2"/>
    <n v="25"/>
    <x v="3"/>
    <x v="8"/>
  </r>
  <r>
    <n v="2355"/>
    <s v="PriceItUpPlease (Canceled)"/>
    <s v="PriceItUpPlease will be an easy to use website that estimates the amount of your startup costs for that great idea you have!"/>
    <n v="8000"/>
    <n v="55"/>
    <x v="3"/>
    <x v="2"/>
    <s v="AUD"/>
    <n v="1430604136"/>
    <n v="1428012136"/>
    <b v="0"/>
    <n v="2"/>
    <b v="0"/>
    <s v="technology/web"/>
    <n v="0.6875"/>
    <n v="27.5"/>
    <x v="3"/>
    <x v="8"/>
  </r>
  <r>
    <n v="2356"/>
    <s v="HardstyleUnited.com (Canceled)"/>
    <s v="HardstyleUnited.com The Global Hardstyle community. Your Hardstyle community."/>
    <n v="10000"/>
    <n v="0"/>
    <x v="3"/>
    <x v="9"/>
    <s v="EUR"/>
    <n v="1433530104"/>
    <n v="1430938104"/>
    <b v="0"/>
    <n v="0"/>
    <b v="0"/>
    <s v="technology/web"/>
    <n v="0"/>
    <e v="#DIV/0!"/>
    <x v="3"/>
    <x v="8"/>
  </r>
  <r>
    <n v="2357"/>
    <s v="Online therapist directory - Click For Therapy (Canceled)"/>
    <s v="Click For Therapy is a website that was created to connect consumers and therapists across the UK."/>
    <n v="27000"/>
    <n v="0"/>
    <x v="3"/>
    <x v="1"/>
    <s v="GBP"/>
    <n v="1445093578"/>
    <n v="1442501578"/>
    <b v="0"/>
    <n v="0"/>
    <b v="0"/>
    <s v="technology/web"/>
    <n v="0"/>
    <e v="#DIV/0!"/>
    <x v="3"/>
    <x v="8"/>
  </r>
  <r>
    <n v="2358"/>
    <s v="Auction, Sell Swap without excessive fees, the next ebay."/>
    <s v="A website to auction, sell and swap items in the uk without a charge, without excess fees, the next ebay."/>
    <n v="1500"/>
    <n v="0"/>
    <x v="3"/>
    <x v="1"/>
    <s v="GBP"/>
    <n v="1422664740"/>
    <n v="1417818036"/>
    <b v="0"/>
    <n v="0"/>
    <b v="0"/>
    <s v="technology/web"/>
    <n v="0"/>
    <e v="#DIV/0!"/>
    <x v="3"/>
    <x v="8"/>
  </r>
  <r>
    <n v="2359"/>
    <s v="crowd-funded public genome sequencing (Canceled)"/>
    <s v="I want to crowdfund the sequencing of my own genome to make it publicly available with crowd-sourced interpretation."/>
    <n v="7500"/>
    <n v="1101"/>
    <x v="3"/>
    <x v="0"/>
    <s v="USD"/>
    <n v="1438616124"/>
    <n v="1433432124"/>
    <b v="0"/>
    <n v="3"/>
    <b v="0"/>
    <s v="technology/web"/>
    <n v="14.680000000000001"/>
    <n v="367"/>
    <x v="3"/>
    <x v="8"/>
  </r>
  <r>
    <n v="2360"/>
    <s v="Bee Bay Microjobs (Canceled)"/>
    <s v="Welcome to Bee Bay Canada, your commission free microjobs website.  Sell at any price and keep 100% of what you earn!"/>
    <n v="5000"/>
    <n v="2"/>
    <x v="3"/>
    <x v="5"/>
    <s v="CAD"/>
    <n v="1454864280"/>
    <n v="1452272280"/>
    <b v="0"/>
    <n v="1"/>
    <b v="0"/>
    <s v="technology/web"/>
    <n v="0.04"/>
    <n v="2"/>
    <x v="3"/>
    <x v="8"/>
  </r>
  <r>
    <n v="2361"/>
    <s v="Lemme Grab it (Canceled)"/>
    <s v="A website for email/sms alerts of your personal selection, comparison of prices,consolidated database, best deals around for clothing."/>
    <n v="200"/>
    <n v="0"/>
    <x v="3"/>
    <x v="5"/>
    <s v="CAD"/>
    <n v="1462053600"/>
    <n v="1459975008"/>
    <b v="0"/>
    <n v="0"/>
    <b v="0"/>
    <s v="technology/web"/>
    <n v="0"/>
    <e v="#DIV/0!"/>
    <x v="3"/>
    <x v="8"/>
  </r>
  <r>
    <n v="2362"/>
    <s v="Help CRB obtain 501(c)(3) status! (Canceled)"/>
    <s v="The Columbus Ruby Brigade has brought monthly ruby goodness and camaraderie to all participants."/>
    <n v="420"/>
    <n v="120"/>
    <x v="3"/>
    <x v="0"/>
    <s v="USD"/>
    <n v="1418315470"/>
    <n v="1415723470"/>
    <b v="0"/>
    <n v="2"/>
    <b v="0"/>
    <s v="technology/web"/>
    <n v="28.571428571428569"/>
    <n v="60"/>
    <x v="3"/>
    <x v="8"/>
  </r>
  <r>
    <n v="2363"/>
    <s v="Top~Notch - Helping Every Day People Change Their Future"/>
    <s v="This is an affordable social lead based web-site to help anyone who wants extra work or start their own business. We find your customer"/>
    <n v="175000"/>
    <n v="0"/>
    <x v="3"/>
    <x v="0"/>
    <s v="USD"/>
    <n v="1451348200"/>
    <n v="1447460200"/>
    <b v="0"/>
    <n v="0"/>
    <b v="0"/>
    <s v="technology/web"/>
    <n v="0"/>
    <e v="#DIV/0!"/>
    <x v="3"/>
    <x v="8"/>
  </r>
  <r>
    <n v="2364"/>
    <s v="Minecraft Server and Website Help (Name: Forge Realms)"/>
    <s v="Making a Minecraft server and Website and I need your help to fund it. Thanks in Advance!"/>
    <n v="128"/>
    <n v="0"/>
    <x v="3"/>
    <x v="0"/>
    <s v="USD"/>
    <n v="1445898356"/>
    <n v="1441146356"/>
    <b v="0"/>
    <n v="0"/>
    <b v="0"/>
    <s v="technology/web"/>
    <n v="0"/>
    <e v="#DIV/0!"/>
    <x v="3"/>
    <x v="8"/>
  </r>
  <r>
    <n v="2365"/>
    <s v="IMI - It's My Identity (Canceled)"/>
    <s v="A website that could group all your social 'identities' and online property together and find new followers or creators to follow"/>
    <n v="1000"/>
    <n v="0"/>
    <x v="3"/>
    <x v="13"/>
    <s v="EUR"/>
    <n v="1453071600"/>
    <n v="1449596425"/>
    <b v="0"/>
    <n v="0"/>
    <b v="0"/>
    <s v="technology/web"/>
    <n v="0"/>
    <e v="#DIV/0!"/>
    <x v="3"/>
    <x v="8"/>
  </r>
  <r>
    <n v="2366"/>
    <s v="iDEA On Demand Virtual Activities. Get Active! (Canceled)"/>
    <s v="iDEA virtual activities, the perfect way to encourage children and families to get active - physically, socially and mentally."/>
    <n v="25000"/>
    <n v="2630"/>
    <x v="3"/>
    <x v="1"/>
    <s v="GBP"/>
    <n v="1445431533"/>
    <n v="1442839533"/>
    <b v="0"/>
    <n v="27"/>
    <b v="0"/>
    <s v="technology/web"/>
    <n v="10.52"/>
    <n v="97.407407407407405"/>
    <x v="3"/>
    <x v="8"/>
  </r>
  <r>
    <n v="2367"/>
    <s v="Help us Make a Website Like Chegg but Free and wayyy Better!"/>
    <s v="Our goal is to create a completely free website similar to Chegg.com for students to benefit from without raping their wallet!"/>
    <n v="50000"/>
    <n v="670"/>
    <x v="3"/>
    <x v="0"/>
    <s v="USD"/>
    <n v="1461622616"/>
    <n v="1456442216"/>
    <b v="0"/>
    <n v="14"/>
    <b v="0"/>
    <s v="technology/web"/>
    <n v="1.34"/>
    <n v="47.857142857142854"/>
    <x v="3"/>
    <x v="8"/>
  </r>
  <r>
    <n v="2368"/>
    <s v="Lavvoro - A new LinkedIn and Facebook for the job market"/>
    <s v="A professional and social media environment created to effectively match job seekers to jobs based on an algorithms-matching system"/>
    <n v="40000"/>
    <n v="100"/>
    <x v="3"/>
    <x v="0"/>
    <s v="USD"/>
    <n v="1429028365"/>
    <n v="1425143965"/>
    <b v="0"/>
    <n v="2"/>
    <b v="0"/>
    <s v="technology/web"/>
    <n v="0.25"/>
    <n v="50"/>
    <x v="3"/>
    <x v="8"/>
  </r>
  <r>
    <n v="2369"/>
    <s v="Site so businesses can offer deals to community - Let's Go!"/>
    <s v="A website that lets local businesses offer deals to customers and be found online. They pay a small yearly fee and keep %100 of profit."/>
    <n v="25000"/>
    <n v="0"/>
    <x v="3"/>
    <x v="0"/>
    <s v="USD"/>
    <n v="1455132611"/>
    <n v="1452540611"/>
    <b v="0"/>
    <n v="0"/>
    <b v="0"/>
    <s v="technology/web"/>
    <n v="0"/>
    <e v="#DIV/0!"/>
    <x v="3"/>
    <x v="8"/>
  </r>
  <r>
    <n v="2370"/>
    <s v="TaxSaver USA Affordable Tax App Development and Launch"/>
    <s v="Let's go get it back! Most people can get $5,000 to $6,000 more a year in tax deductions. Stop the abuse and get back your share!"/>
    <n v="25000"/>
    <n v="82"/>
    <x v="3"/>
    <x v="0"/>
    <s v="USD"/>
    <n v="1418877141"/>
    <n v="1416285141"/>
    <b v="0"/>
    <n v="4"/>
    <b v="0"/>
    <s v="technology/web"/>
    <n v="0.32800000000000001"/>
    <n v="20.5"/>
    <x v="3"/>
    <x v="8"/>
  </r>
  <r>
    <n v="2371"/>
    <s v="ProjectPetal.com (Canceled)"/>
    <s v="ProjectPetal.com is an all in one website for all Makers to share projects and ideas. A Facebook(R) Twitter(R) &amp; Github(R) all in one."/>
    <n v="2000"/>
    <n v="0"/>
    <x v="3"/>
    <x v="0"/>
    <s v="USD"/>
    <n v="1435257596"/>
    <n v="1432665596"/>
    <b v="0"/>
    <n v="0"/>
    <b v="0"/>
    <s v="technology/web"/>
    <n v="0"/>
    <e v="#DIV/0!"/>
    <x v="3"/>
    <x v="8"/>
  </r>
  <r>
    <n v="2372"/>
    <s v="Finding Pets - Bringing Lost Pets Home (Canceled)"/>
    <s v="An online platform that will notify every listed individual, vet, council, pound and so on in a geographical area when a pet is lost!"/>
    <n v="5500"/>
    <n v="180"/>
    <x v="3"/>
    <x v="2"/>
    <s v="AUD"/>
    <n v="1429839571"/>
    <n v="1427247571"/>
    <b v="0"/>
    <n v="6"/>
    <b v="0"/>
    <s v="technology/web"/>
    <n v="3.2727272727272729"/>
    <n v="30"/>
    <x v="3"/>
    <x v="8"/>
  </r>
  <r>
    <n v="2373"/>
    <s v="Cykelauktion.com (Canceled)"/>
    <s v="We want to create a safe marketplace for buying and selling bicycles."/>
    <n v="850000"/>
    <n v="50"/>
    <x v="3"/>
    <x v="11"/>
    <s v="SEK"/>
    <n v="1440863624"/>
    <n v="1438271624"/>
    <b v="0"/>
    <n v="1"/>
    <b v="0"/>
    <s v="technology/web"/>
    <n v="5.8823529411764705E-3"/>
    <n v="50"/>
    <x v="3"/>
    <x v="8"/>
  </r>
  <r>
    <n v="2374"/>
    <s v="Alcohol On Call (Canceled)"/>
    <s v="Next time you want a beer, put down your keys and pick up your phone. We prevent drunk driving by delivering alcohol to you at home."/>
    <n v="22000"/>
    <n v="10"/>
    <x v="3"/>
    <x v="0"/>
    <s v="USD"/>
    <n v="1423772060"/>
    <n v="1421180060"/>
    <b v="0"/>
    <n v="1"/>
    <b v="0"/>
    <s v="technology/web"/>
    <n v="4.5454545454545456E-2"/>
    <n v="10"/>
    <x v="3"/>
    <x v="8"/>
  </r>
  <r>
    <n v="2375"/>
    <s v="Slice Trade- Phone Trade-In, Made Simple (Canceled)"/>
    <s v="Slice Trade is a new way to trade in your old phones. We buy back phones in any condition and pay you cash or give you a new one free!"/>
    <n v="10000"/>
    <n v="0"/>
    <x v="3"/>
    <x v="0"/>
    <s v="USD"/>
    <n v="1473451437"/>
    <n v="1470859437"/>
    <b v="0"/>
    <n v="0"/>
    <b v="0"/>
    <s v="technology/web"/>
    <n v="0"/>
    <e v="#DIV/0!"/>
    <x v="3"/>
    <x v="8"/>
  </r>
  <r>
    <n v="2376"/>
    <s v="Phone Tags: lost and found stickers (Canceled)"/>
    <s v="Tough, pre-manufactured lost and found stickers that forward messages to the owners email and cellphone."/>
    <n v="3000"/>
    <n v="326.33"/>
    <x v="3"/>
    <x v="0"/>
    <s v="USD"/>
    <n v="1449785566"/>
    <n v="1447193566"/>
    <b v="0"/>
    <n v="4"/>
    <b v="0"/>
    <s v="technology/web"/>
    <n v="10.877666666666666"/>
    <n v="81.582499999999996"/>
    <x v="3"/>
    <x v="8"/>
  </r>
  <r>
    <n v="2377"/>
    <s v="Fluttify - New Canadian Tech Start Up (Canceled)"/>
    <s v="Fluttify is an Online Video Sharing Platform allowing friends to share their favorite Trending Content with each other."/>
    <n v="2500"/>
    <n v="0"/>
    <x v="3"/>
    <x v="5"/>
    <s v="CAD"/>
    <n v="1480110783"/>
    <n v="1477515183"/>
    <b v="0"/>
    <n v="0"/>
    <b v="0"/>
    <s v="technology/web"/>
    <n v="0"/>
    <e v="#DIV/0!"/>
    <x v="3"/>
    <x v="8"/>
  </r>
  <r>
    <n v="2378"/>
    <s v="KEEPUP INC (Canceled)"/>
    <s v="KEEPUP allows you to extend your social circle by introducing you to new people via your friends."/>
    <n v="110000"/>
    <n v="0"/>
    <x v="3"/>
    <x v="0"/>
    <s v="USD"/>
    <n v="1440548330"/>
    <n v="1438042730"/>
    <b v="0"/>
    <n v="0"/>
    <b v="0"/>
    <s v="technology/web"/>
    <n v="0"/>
    <e v="#DIV/0!"/>
    <x v="3"/>
    <x v="8"/>
  </r>
  <r>
    <n v="2379"/>
    <s v="SelectCooks.com (Canceled)"/>
    <s v="Selectcooks.com is a community marketplace for people to list, find and hire chefs."/>
    <n v="30000"/>
    <n v="0"/>
    <x v="3"/>
    <x v="0"/>
    <s v="USD"/>
    <n v="1444004616"/>
    <n v="1440116616"/>
    <b v="0"/>
    <n v="0"/>
    <b v="0"/>
    <s v="technology/web"/>
    <n v="0"/>
    <e v="#DIV/0!"/>
    <x v="3"/>
    <x v="8"/>
  </r>
  <r>
    <n v="2380"/>
    <s v="Finit - Hashtag Chatting (Canceled)"/>
    <s v="Tired of waiting for likes? Here is a brand new social network centered on real-time hashtag chatting. Just chat and enjoy!"/>
    <n v="15000"/>
    <n v="55"/>
    <x v="3"/>
    <x v="0"/>
    <s v="USD"/>
    <n v="1443726142"/>
    <n v="1441134142"/>
    <b v="0"/>
    <n v="3"/>
    <b v="0"/>
    <s v="technology/web"/>
    <n v="0.36666666666666664"/>
    <n v="18.333333333333332"/>
    <x v="3"/>
    <x v="8"/>
  </r>
  <r>
    <n v="2381"/>
    <s v="Cannabis Connection (Canceled)"/>
    <s v="Social Media Platform for the Marijuana Industry to create professionalism and a stable lasting market."/>
    <n v="86350"/>
    <n v="1571"/>
    <x v="3"/>
    <x v="0"/>
    <s v="USD"/>
    <n v="1428704848"/>
    <n v="1426112848"/>
    <b v="0"/>
    <n v="7"/>
    <b v="0"/>
    <s v="technology/web"/>
    <n v="1.8193398957730169"/>
    <n v="224.42857142857142"/>
    <x v="3"/>
    <x v="8"/>
  </r>
  <r>
    <n v="2382"/>
    <s v="These Easy Days (Canceled)"/>
    <s v="Netiquette classes to teach our youth how make proper use of computer-mediated communications for personal and educational success."/>
    <n v="3000"/>
    <n v="75"/>
    <x v="3"/>
    <x v="0"/>
    <s v="USD"/>
    <n v="1438662603"/>
    <n v="1436502603"/>
    <b v="0"/>
    <n v="2"/>
    <b v="0"/>
    <s v="technology/web"/>
    <n v="2.5"/>
    <n v="37.5"/>
    <x v="3"/>
    <x v="8"/>
  </r>
  <r>
    <n v="2383"/>
    <s v="KindaQuirky (Canceled)"/>
    <s v="A quirky online shop where you can buy, sell and discover stuff that's &quot;a little bit different&quot;. We think &quot;it's right up your alley!&quot;"/>
    <n v="10000"/>
    <n v="435"/>
    <x v="3"/>
    <x v="4"/>
    <s v="NZD"/>
    <n v="1424568107"/>
    <n v="1421976107"/>
    <b v="0"/>
    <n v="3"/>
    <b v="0"/>
    <s v="technology/web"/>
    <n v="4.3499999999999996"/>
    <n v="145"/>
    <x v="3"/>
    <x v="8"/>
  </r>
  <r>
    <n v="2384"/>
    <s v="Social Rewards - A new twist on social media (Canceled)"/>
    <s v="We're seeking to reward our members for their social behavior. The members win on two levels- compensation and increased viral sharing!"/>
    <n v="1000"/>
    <n v="8"/>
    <x v="3"/>
    <x v="0"/>
    <s v="USD"/>
    <n v="1415932643"/>
    <n v="1413337043"/>
    <b v="0"/>
    <n v="8"/>
    <b v="0"/>
    <s v="technology/web"/>
    <n v="0.8"/>
    <n v="1"/>
    <x v="3"/>
    <x v="8"/>
  </r>
  <r>
    <n v="2385"/>
    <s v="Search every sneaker site and local store at once (Canceled)"/>
    <s v="Lyka will allow you to search for shoes in every sneaker store and website and then buy for in-store pickup or same-day delivery."/>
    <n v="65000"/>
    <n v="788"/>
    <x v="3"/>
    <x v="0"/>
    <s v="USD"/>
    <n v="1438793432"/>
    <n v="1436201432"/>
    <b v="0"/>
    <n v="7"/>
    <b v="0"/>
    <s v="technology/web"/>
    <n v="1.2123076923076923"/>
    <n v="112.57142857142857"/>
    <x v="3"/>
    <x v="8"/>
  </r>
  <r>
    <n v="2386"/>
    <s v="Realjobmatch.com (Canceled)"/>
    <s v="Realjobmatch is not just a job search site but a matching site , matching the right jobseekers with the best jobs."/>
    <n v="30000"/>
    <n v="0"/>
    <x v="3"/>
    <x v="5"/>
    <s v="CAD"/>
    <n v="1420920424"/>
    <n v="1415736424"/>
    <b v="0"/>
    <n v="0"/>
    <b v="0"/>
    <s v="technology/web"/>
    <n v="0"/>
    <e v="#DIV/0!"/>
    <x v="3"/>
    <x v="8"/>
  </r>
  <r>
    <n v="2387"/>
    <s v="Building an interactive web-based health community."/>
    <s v="Learning should be fun! Effective health education includes the person's learning strengths, preferences and cultural perspective."/>
    <n v="150000"/>
    <n v="1026"/>
    <x v="3"/>
    <x v="0"/>
    <s v="USD"/>
    <n v="1469199740"/>
    <n v="1465311740"/>
    <b v="0"/>
    <n v="3"/>
    <b v="0"/>
    <s v="technology/web"/>
    <n v="0.68399999999999994"/>
    <n v="342"/>
    <x v="3"/>
    <x v="8"/>
  </r>
  <r>
    <n v="2388"/>
    <s v="Virtual Restart - Stock Market For You and Your Loved Ones"/>
    <s v="The first ever trend-powered stock-market where you can buy and sell shares of you and your loved ones. Let's explore life together."/>
    <n v="37000"/>
    <n v="463"/>
    <x v="3"/>
    <x v="0"/>
    <s v="USD"/>
    <n v="1421350140"/>
    <n v="1418761759"/>
    <b v="0"/>
    <n v="8"/>
    <b v="0"/>
    <s v="technology/web"/>
    <n v="1.2513513513513512"/>
    <n v="57.875"/>
    <x v="3"/>
    <x v="8"/>
  </r>
  <r>
    <n v="2389"/>
    <s v="Et si Kiwwi vous trouvait un job ? (Canceled)"/>
    <s v="Kiwwi va dÃ©poussiÃ©rer le marchÃ© de l'emploi, avec peu de moyens mais de trÃ¨s bonnes idÃ©es, cependant, nous avons besoin de vous !"/>
    <n v="16000"/>
    <n v="30"/>
    <x v="3"/>
    <x v="6"/>
    <s v="EUR"/>
    <n v="1437861540"/>
    <n v="1435160452"/>
    <b v="0"/>
    <n v="1"/>
    <b v="0"/>
    <s v="technology/web"/>
    <n v="0.1875"/>
    <n v="30"/>
    <x v="3"/>
    <x v="8"/>
  </r>
  <r>
    <n v="2390"/>
    <s v="iHorizon Pty Ltd (Enterprise Planning &amp; Forecasting)"/>
    <s v="A SaaS solution for Businesses to align their strategies with customer value, using realtime strategic roadmaps &amp; visualisations."/>
    <n v="510000"/>
    <n v="0"/>
    <x v="3"/>
    <x v="2"/>
    <s v="AUD"/>
    <n v="1420352264"/>
    <n v="1416896264"/>
    <b v="0"/>
    <n v="0"/>
    <b v="0"/>
    <s v="technology/web"/>
    <n v="0"/>
    <e v="#DIV/0!"/>
    <x v="3"/>
    <x v="8"/>
  </r>
  <r>
    <n v="2391"/>
    <s v="oToBOTS.com - Freedom from high cost auto repairs (Canceled)"/>
    <s v="Using the power of internet to help people save hundreds in car repair."/>
    <n v="20000"/>
    <n v="25"/>
    <x v="3"/>
    <x v="0"/>
    <s v="USD"/>
    <n v="1427825044"/>
    <n v="1425236644"/>
    <b v="0"/>
    <n v="1"/>
    <b v="0"/>
    <s v="technology/web"/>
    <n v="0.125"/>
    <n v="25"/>
    <x v="3"/>
    <x v="8"/>
  </r>
  <r>
    <n v="2392"/>
    <s v="WILLAMETTE EXTRA BOARD (Canceled)"/>
    <s v="I am asking for $4,200 to launch a unique website serving professionals in any and all industries seeking additional income in Oregon."/>
    <n v="4200"/>
    <n v="0"/>
    <x v="3"/>
    <x v="0"/>
    <s v="USD"/>
    <n v="1446087223"/>
    <n v="1443495223"/>
    <b v="0"/>
    <n v="0"/>
    <b v="0"/>
    <s v="technology/web"/>
    <n v="0"/>
    <e v="#DIV/0!"/>
    <x v="3"/>
    <x v="8"/>
  </r>
  <r>
    <n v="2393"/>
    <s v="Game Swapper (Canceled)"/>
    <s v="Imagine a world where you can swap a video game you're tired of playing for a video game you actually want to play for just $1.50!"/>
    <n v="100000"/>
    <n v="50"/>
    <x v="3"/>
    <x v="0"/>
    <s v="USD"/>
    <n v="1439048017"/>
    <n v="1436456017"/>
    <b v="0"/>
    <n v="1"/>
    <b v="0"/>
    <s v="technology/web"/>
    <n v="0.05"/>
    <n v="50"/>
    <x v="3"/>
    <x v="8"/>
  </r>
  <r>
    <n v="2394"/>
    <s v="Wriyon - WRIte Your Own (Canceled)"/>
    <s v="We want to create the &quot;Facebook&quot; for Writers. We are working on a new world for people who like to write. Check out more wriyon.com"/>
    <n v="5000"/>
    <n v="3"/>
    <x v="3"/>
    <x v="17"/>
    <s v="EUR"/>
    <n v="1424940093"/>
    <n v="1422348093"/>
    <b v="0"/>
    <n v="2"/>
    <b v="0"/>
    <s v="technology/web"/>
    <n v="0.06"/>
    <n v="1.5"/>
    <x v="3"/>
    <x v="8"/>
  </r>
  <r>
    <n v="2395"/>
    <s v="VENT it out (Canceled)"/>
    <s v="I am making a social website where people can anonymously or openly vent, All walks of life all over the world"/>
    <n v="33000"/>
    <n v="0"/>
    <x v="3"/>
    <x v="0"/>
    <s v="USD"/>
    <n v="1484038620"/>
    <n v="1481597687"/>
    <b v="0"/>
    <n v="0"/>
    <b v="0"/>
    <s v="technology/web"/>
    <n v="0"/>
    <e v="#DIV/0!"/>
    <x v="3"/>
    <x v="8"/>
  </r>
  <r>
    <n v="2396"/>
    <s v="Projektwebseite (Canceled)"/>
    <s v="I'm creating a website with projects which I'll create later / Ich erstelle eine Webseite mit Projekten, welche ich spÃ¤ter erstelle."/>
    <n v="5000"/>
    <n v="10"/>
    <x v="3"/>
    <x v="16"/>
    <s v="CHF"/>
    <n v="1444940558"/>
    <n v="1442348558"/>
    <b v="0"/>
    <n v="1"/>
    <b v="0"/>
    <s v="technology/web"/>
    <n v="0.2"/>
    <n v="10"/>
    <x v="3"/>
    <x v="8"/>
  </r>
  <r>
    <n v="2397"/>
    <s v="#ADOPTROHINGYA PROJECT (Canceled)"/>
    <s v="Matching refugees with sponsors in the US for 5 years. Our goal is to assist 300 Rohingya refugee families with supportive communities."/>
    <n v="124000"/>
    <n v="0"/>
    <x v="3"/>
    <x v="0"/>
    <s v="USD"/>
    <n v="1420233256"/>
    <n v="1417641256"/>
    <b v="0"/>
    <n v="0"/>
    <b v="0"/>
    <s v="technology/web"/>
    <n v="0"/>
    <e v="#DIV/0!"/>
    <x v="3"/>
    <x v="8"/>
  </r>
  <r>
    <n v="2398"/>
    <s v="Roekee.com (Canceled)"/>
    <s v="The internets new search engine. Looking for funding to develop our backend web indexing software with an emphasis on automation."/>
    <n v="4000"/>
    <n v="0"/>
    <x v="3"/>
    <x v="0"/>
    <s v="USD"/>
    <n v="1435874384"/>
    <n v="1433282384"/>
    <b v="0"/>
    <n v="0"/>
    <b v="0"/>
    <s v="technology/web"/>
    <n v="0"/>
    <e v="#DIV/0!"/>
    <x v="3"/>
    <x v="8"/>
  </r>
  <r>
    <n v="2399"/>
    <s v="SheLifts - the #1 Female Bodybuilding HUB (Canceled)"/>
    <s v="SheLifts is going to be the number One international social HUB &amp; information resource for women into weight lifting"/>
    <n v="13000"/>
    <n v="0"/>
    <x v="3"/>
    <x v="11"/>
    <s v="SEK"/>
    <n v="1418934506"/>
    <n v="1415910506"/>
    <b v="0"/>
    <n v="0"/>
    <b v="0"/>
    <s v="technology/web"/>
    <n v="0"/>
    <e v="#DIV/0!"/>
    <x v="3"/>
    <x v="8"/>
  </r>
  <r>
    <n v="2400"/>
    <s v="NEW 2016 Social Media Litesbook (Canceled)"/>
    <s v="New Innovation of Social Media with New Technology created to bring users even closer togethor - Tabs &amp; Features never seen before!"/>
    <n v="50000"/>
    <n v="0"/>
    <x v="3"/>
    <x v="2"/>
    <s v="AUD"/>
    <n v="1460615164"/>
    <n v="1458023164"/>
    <b v="0"/>
    <n v="0"/>
    <b v="0"/>
    <s v="technology/web"/>
    <n v="0"/>
    <e v="#DIV/0!"/>
    <x v="3"/>
    <x v="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20"/>
  </r>
  <r>
    <n v="2402"/>
    <s v="Cupcake Truck Unite"/>
    <s v="Small town, delicious treats, and a mobile truck"/>
    <n v="12000"/>
    <n v="52"/>
    <x v="2"/>
    <x v="0"/>
    <s v="USD"/>
    <n v="1431533931"/>
    <n v="1428941931"/>
    <b v="0"/>
    <n v="1"/>
    <b v="0"/>
    <s v="food/food trucks"/>
    <n v="0.43333333333333329"/>
    <n v="52"/>
    <x v="7"/>
    <x v="2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2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20"/>
  </r>
  <r>
    <n v="2405"/>
    <s v="JoyShtick Food Truck"/>
    <s v="We are the first gaming-themed food truck, bringing gourmet pub fare to the Jacksonville area."/>
    <n v="5000"/>
    <n v="1126"/>
    <x v="2"/>
    <x v="0"/>
    <s v="USD"/>
    <n v="1472911375"/>
    <n v="1471096975"/>
    <b v="0"/>
    <n v="20"/>
    <b v="0"/>
    <s v="food/food trucks"/>
    <n v="22.52"/>
    <n v="56.3"/>
    <x v="7"/>
    <x v="20"/>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2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20"/>
  </r>
  <r>
    <n v="2408"/>
    <s v="Sabroso On Wheels"/>
    <s v="A US Army Vet trying to get a Peruvian food truck going! Really good Peruvian food now mobile!"/>
    <n v="15000"/>
    <n v="30"/>
    <x v="2"/>
    <x v="0"/>
    <s v="USD"/>
    <n v="1415247757"/>
    <n v="1412652157"/>
    <b v="0"/>
    <n v="2"/>
    <b v="0"/>
    <s v="food/food trucks"/>
    <n v="0.2"/>
    <n v="15"/>
    <x v="7"/>
    <x v="20"/>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2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2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2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20"/>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2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2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2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2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20"/>
  </r>
  <r>
    <n v="2418"/>
    <s v="Mexican food truck"/>
    <s v="I want to start my food truck business."/>
    <n v="25000"/>
    <n v="5"/>
    <x v="2"/>
    <x v="0"/>
    <s v="USD"/>
    <n v="1427225644"/>
    <n v="1422045244"/>
    <b v="0"/>
    <n v="5"/>
    <b v="0"/>
    <s v="food/food trucks"/>
    <n v="0.02"/>
    <n v="1"/>
    <x v="7"/>
    <x v="2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2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20"/>
  </r>
  <r>
    <n v="2421"/>
    <s v="hot dog cart"/>
    <s v="help me start Merrill's first hot dog cart in this empty lot"/>
    <n v="6000"/>
    <n v="1"/>
    <x v="2"/>
    <x v="0"/>
    <s v="USD"/>
    <n v="1424536196"/>
    <n v="1421944196"/>
    <b v="0"/>
    <n v="1"/>
    <b v="0"/>
    <s v="food/food trucks"/>
    <n v="1.6666666666666666E-2"/>
    <n v="1"/>
    <x v="7"/>
    <x v="20"/>
  </r>
  <r>
    <n v="2422"/>
    <s v="Help starting a family owned food truck"/>
    <s v="Family owned business serving BBQ and seafood to the public"/>
    <n v="500"/>
    <n v="1"/>
    <x v="2"/>
    <x v="0"/>
    <s v="USD"/>
    <n v="1426091036"/>
    <n v="1423502636"/>
    <b v="0"/>
    <n v="1"/>
    <b v="0"/>
    <s v="food/food trucks"/>
    <n v="0.2"/>
    <n v="1"/>
    <x v="7"/>
    <x v="20"/>
  </r>
  <r>
    <n v="2423"/>
    <s v="FBTR BBQ"/>
    <s v="FBTR is a Texas-style, North Carolina based, homemade BBQ company looking to bring good meat to the masses."/>
    <n v="60000"/>
    <n v="8"/>
    <x v="2"/>
    <x v="0"/>
    <s v="USD"/>
    <n v="1420044890"/>
    <n v="1417452890"/>
    <b v="0"/>
    <n v="1"/>
    <b v="0"/>
    <s v="food/food trucks"/>
    <n v="1.3333333333333334E-2"/>
    <n v="8"/>
    <x v="7"/>
    <x v="20"/>
  </r>
  <r>
    <n v="2424"/>
    <s v="Lily and Memphs"/>
    <s v="Great and creative food from the heart in the form of a sweet food truck!"/>
    <n v="25000"/>
    <n v="310"/>
    <x v="2"/>
    <x v="0"/>
    <s v="USD"/>
    <n v="1414445108"/>
    <n v="1411853108"/>
    <b v="0"/>
    <n v="9"/>
    <b v="0"/>
    <s v="food/food trucks"/>
    <n v="1.24"/>
    <n v="34.444444444444443"/>
    <x v="7"/>
    <x v="2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2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20"/>
  </r>
  <r>
    <n v="2427"/>
    <s v="Wraps in a snap. Fast lunch with a gourmet punch!"/>
    <s v="Fast and simple lunches for those on the go.  All (lunch) deals $10 or less."/>
    <n v="50000"/>
    <n v="1"/>
    <x v="2"/>
    <x v="0"/>
    <s v="USD"/>
    <n v="1458715133"/>
    <n v="1455262733"/>
    <b v="0"/>
    <n v="1"/>
    <b v="0"/>
    <s v="food/food trucks"/>
    <n v="2E-3"/>
    <n v="1"/>
    <x v="7"/>
    <x v="20"/>
  </r>
  <r>
    <n v="2428"/>
    <s v="Premium Burgers"/>
    <s v="From Moo 2 You! We want to offer premium burgers to a taco flooded environment."/>
    <n v="35000"/>
    <n v="1"/>
    <x v="2"/>
    <x v="0"/>
    <s v="USD"/>
    <n v="1426182551"/>
    <n v="1423594151"/>
    <b v="0"/>
    <n v="1"/>
    <b v="0"/>
    <s v="food/food trucks"/>
    <n v="2.8571428571428571E-3"/>
    <n v="1"/>
    <x v="7"/>
    <x v="2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2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20"/>
  </r>
  <r>
    <n v="2431"/>
    <s v="Murphy's good eatin'"/>
    <s v="Go to Colorado and run a food truck with homemade food of all kinds."/>
    <n v="100000"/>
    <n v="2"/>
    <x v="2"/>
    <x v="0"/>
    <s v="USD"/>
    <n v="1467080613"/>
    <n v="1461896613"/>
    <b v="0"/>
    <n v="2"/>
    <b v="0"/>
    <s v="food/food trucks"/>
    <n v="2E-3"/>
    <n v="1"/>
    <x v="7"/>
    <x v="20"/>
  </r>
  <r>
    <n v="2432"/>
    <s v="funding for bbq trailer"/>
    <s v="Looking to start competition cooking and need start-up help.  Offering brisket tasting to all contributors."/>
    <n v="14000"/>
    <n v="2"/>
    <x v="2"/>
    <x v="0"/>
    <s v="USD"/>
    <n v="1425791697"/>
    <n v="1423199697"/>
    <b v="0"/>
    <n v="2"/>
    <b v="0"/>
    <s v="food/food trucks"/>
    <n v="1.4285714285714287E-2"/>
    <n v="1"/>
    <x v="7"/>
    <x v="2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2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2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2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20"/>
  </r>
  <r>
    <n v="2437"/>
    <s v="Cuppa Gumbos"/>
    <s v="Homemade Gumbo, Stews and Curry to be served hot and fresh everyday at any festival or concert we can attend."/>
    <n v="8000"/>
    <n v="0"/>
    <x v="2"/>
    <x v="0"/>
    <s v="USD"/>
    <n v="1426615200"/>
    <n v="1422400188"/>
    <b v="0"/>
    <n v="0"/>
    <b v="0"/>
    <s v="food/food trucks"/>
    <n v="0"/>
    <e v="#DIV/0!"/>
    <x v="7"/>
    <x v="20"/>
  </r>
  <r>
    <n v="2438"/>
    <s v="FOOD|Art"/>
    <s v="I'm starting a catering and food truck business of southern comfort food. My FOOD is my Art!  _x000a_Thanks for you help!"/>
    <n v="15000"/>
    <n v="50"/>
    <x v="2"/>
    <x v="0"/>
    <s v="USD"/>
    <n v="1449529062"/>
    <n v="1444341462"/>
    <b v="0"/>
    <n v="1"/>
    <b v="0"/>
    <s v="food/food trucks"/>
    <n v="0.33333333333333337"/>
    <n v="50"/>
    <x v="7"/>
    <x v="2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20"/>
  </r>
  <r>
    <n v="2440"/>
    <s v="The first green Food Truck in Phnom Penh"/>
    <s v="Starting a entire clean energy food truck and set a new standard for Cambodia"/>
    <n v="5000"/>
    <n v="10"/>
    <x v="2"/>
    <x v="18"/>
    <s v="EUR"/>
    <n v="1455399313"/>
    <n v="1452807313"/>
    <b v="0"/>
    <n v="2"/>
    <b v="0"/>
    <s v="food/food trucks"/>
    <n v="0.2"/>
    <n v="5"/>
    <x v="7"/>
    <x v="20"/>
  </r>
  <r>
    <n v="2441"/>
    <s v="Bring Alchemy Pops to the People!"/>
    <s v="YOU can help Alchemy Pops POP up on a street near you!"/>
    <n v="7500"/>
    <n v="8091"/>
    <x v="1"/>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1"/>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1"/>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1"/>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1"/>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1"/>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1"/>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1"/>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1"/>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1"/>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1"/>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1"/>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1"/>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1"/>
    <x v="0"/>
    <s v="USD"/>
    <n v="1461177950"/>
    <n v="1458758750"/>
    <b v="0"/>
    <n v="16"/>
    <b v="1"/>
    <s v="food/small batch"/>
    <n v="182"/>
    <n v="34.125"/>
    <x v="7"/>
    <x v="33"/>
  </r>
  <r>
    <n v="2456"/>
    <s v="Beef Sticks to Chomp On!!"/>
    <s v="These beef sticks will make your taste buds dance with happiness. Plus they are healthier than most available today!"/>
    <n v="1500"/>
    <n v="2713"/>
    <x v="1"/>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1"/>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1"/>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1"/>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1"/>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1"/>
    <x v="0"/>
    <s v="USD"/>
    <n v="1317438000"/>
    <n v="1314577097"/>
    <b v="0"/>
    <n v="86"/>
    <b v="1"/>
    <s v="music/indie rock"/>
    <n v="103.8"/>
    <n v="90.523255813953483"/>
    <x v="0"/>
    <x v="15"/>
  </r>
  <r>
    <n v="2462"/>
    <s v="Help CHURCHES turn this song into an LGBT anthem!"/>
    <s v="CHURCHES, an indie rock band from Oakland, CA, is recording a new single about marriage equality and pressing it to 7&quot; vinyl."/>
    <n v="3000"/>
    <n v="3321.25"/>
    <x v="1"/>
    <x v="0"/>
    <s v="USD"/>
    <n v="1342672096"/>
    <n v="1340944096"/>
    <b v="0"/>
    <n v="115"/>
    <b v="1"/>
    <s v="music/indie rock"/>
    <n v="110.70833333333334"/>
    <n v="28.880434782608695"/>
    <x v="0"/>
    <x v="15"/>
  </r>
  <r>
    <n v="2463"/>
    <s v="Emma Ate the Lion &quot;Songs Two Count Too&quot;"/>
    <s v="Emma Ate The Lion's debut full length album"/>
    <n v="2000"/>
    <n v="2325"/>
    <x v="1"/>
    <x v="0"/>
    <s v="USD"/>
    <n v="1366138800"/>
    <n v="1362710425"/>
    <b v="0"/>
    <n v="75"/>
    <b v="1"/>
    <s v="music/indie rock"/>
    <n v="116.25000000000001"/>
    <n v="31"/>
    <x v="0"/>
    <x v="15"/>
  </r>
  <r>
    <n v="2464"/>
    <s v="The Enemy Feathers NEW EP"/>
    <s v="The Enemy Feathers are passing the proverbial hat to see if we can raise enough money to complete Our NEW EP"/>
    <n v="2000"/>
    <n v="2222"/>
    <x v="1"/>
    <x v="5"/>
    <s v="CAD"/>
    <n v="1443641340"/>
    <n v="1441143397"/>
    <b v="0"/>
    <n v="43"/>
    <b v="1"/>
    <s v="music/indie rock"/>
    <n v="111.1"/>
    <n v="51.674418604651166"/>
    <x v="0"/>
    <x v="15"/>
  </r>
  <r>
    <n v="2465"/>
    <s v="The Lion Oh My - Our first full length release"/>
    <s v="An indie band from Spokane, WA looking to master and package their first full length album."/>
    <n v="700"/>
    <n v="1261"/>
    <x v="1"/>
    <x v="0"/>
    <s v="USD"/>
    <n v="1348420548"/>
    <n v="1345828548"/>
    <b v="0"/>
    <n v="48"/>
    <b v="1"/>
    <s v="music/indie rock"/>
    <n v="180.14285714285714"/>
    <n v="26.270833333333332"/>
    <x v="0"/>
    <x v="15"/>
  </r>
  <r>
    <n v="2466"/>
    <s v="Jesse Alexander's Independent Debut Album"/>
    <s v="With big dreams and big sounds, Jesse Alexander's Debut album titled &quot;For Once&quot; brings Indie Rock to a whole new level."/>
    <n v="2500"/>
    <n v="2500"/>
    <x v="1"/>
    <x v="0"/>
    <s v="USD"/>
    <n v="1368066453"/>
    <n v="1365474453"/>
    <b v="0"/>
    <n v="52"/>
    <b v="1"/>
    <s v="music/indie rock"/>
    <n v="100"/>
    <n v="48.07692307692308"/>
    <x v="0"/>
    <x v="15"/>
  </r>
  <r>
    <n v="2467"/>
    <s v="Nature Boy Explorer EP"/>
    <s v="We've finished our first EP and we're taking it on the road in three weeks! Help us fund manufacturing?"/>
    <n v="1000"/>
    <n v="1185"/>
    <x v="1"/>
    <x v="0"/>
    <s v="USD"/>
    <n v="1336669200"/>
    <n v="1335473931"/>
    <b v="0"/>
    <n v="43"/>
    <b v="1"/>
    <s v="music/indie rock"/>
    <n v="118.5"/>
    <n v="27.558139534883722"/>
    <x v="0"/>
    <x v="15"/>
  </r>
  <r>
    <n v="2468"/>
    <s v="New &quot;Jesse Denaro&quot; Album!"/>
    <s v="Please donate, support &amp; share this project so that I may be able to record my new EP this fall!"/>
    <n v="2000"/>
    <n v="2144.34"/>
    <x v="1"/>
    <x v="0"/>
    <s v="USD"/>
    <n v="1351400400"/>
    <n v="1348285321"/>
    <b v="0"/>
    <n v="58"/>
    <b v="1"/>
    <s v="music/indie rock"/>
    <n v="107.21700000000001"/>
    <n v="36.97137931034483"/>
    <x v="0"/>
    <x v="15"/>
  </r>
  <r>
    <n v="2469"/>
    <s v="Some Dark, Beautiful Morning - Greg Byers' EP"/>
    <s v="All the music for my EP of cello-fusion originals is complete. All I need now is your help to get it mastered &amp; pressed to CD &amp; vinyl!"/>
    <n v="1200"/>
    <n v="1364"/>
    <x v="1"/>
    <x v="0"/>
    <s v="USD"/>
    <n v="1297160329"/>
    <n v="1295000329"/>
    <b v="0"/>
    <n v="47"/>
    <b v="1"/>
    <s v="music/indie rock"/>
    <n v="113.66666666666667"/>
    <n v="29.021276595744681"/>
    <x v="0"/>
    <x v="15"/>
  </r>
  <r>
    <n v="2470"/>
    <s v="Geoff Zimmerman's Urban-Folk/ Indie-Rock Album"/>
    <s v="Music is my passion.  I've been recording this album for 2 years now, and I just want the world to finally hear it!"/>
    <n v="1000"/>
    <n v="1031.6400000000001"/>
    <x v="1"/>
    <x v="0"/>
    <s v="USD"/>
    <n v="1337824055"/>
    <n v="1335232055"/>
    <b v="0"/>
    <n v="36"/>
    <b v="1"/>
    <s v="music/indie rock"/>
    <n v="103.16400000000002"/>
    <n v="28.65666666666667"/>
    <x v="0"/>
    <x v="15"/>
  </r>
  <r>
    <n v="2471"/>
    <s v="Confused Disciples - &quot;Sleepamation&quot;"/>
    <s v="Confused Disciples' debut album &quot;Sleepamation&quot; is (finally) all recorded and mixed, now all that's left is mastering and duplication."/>
    <n v="500"/>
    <n v="640"/>
    <x v="1"/>
    <x v="0"/>
    <s v="USD"/>
    <n v="1327535392"/>
    <n v="1324079392"/>
    <b v="0"/>
    <n v="17"/>
    <b v="1"/>
    <s v="music/indie rock"/>
    <n v="128"/>
    <n v="37.647058823529413"/>
    <x v="0"/>
    <x v="15"/>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s v="music/indie rock"/>
    <n v="135.76026666666667"/>
    <n v="97.904038461538462"/>
    <x v="0"/>
    <x v="15"/>
  </r>
  <r>
    <n v="2473"/>
    <s v="Mike Midwestern &quot;Oh My Soul&quot; Album"/>
    <s v="Wrote some new songs and it turned into an album. I even have a title already, &quot;Oh My Soul&quot;. Would love your support!"/>
    <n v="2000"/>
    <n v="2000"/>
    <x v="1"/>
    <x v="0"/>
    <s v="USD"/>
    <n v="1352573869"/>
    <n v="1349978269"/>
    <b v="0"/>
    <n v="47"/>
    <b v="1"/>
    <s v="music/indie rock"/>
    <n v="100"/>
    <n v="42.553191489361701"/>
    <x v="0"/>
    <x v="15"/>
  </r>
  <r>
    <n v="2474"/>
    <s v="Suggestion's Upcoming Album!"/>
    <s v="Even though were still recording our first album, were taking pre orders to help with manufacturing costs. We have a lot to cover with this CD/ DVD. "/>
    <n v="5000"/>
    <n v="5000.18"/>
    <x v="1"/>
    <x v="0"/>
    <s v="USD"/>
    <n v="1286756176"/>
    <n v="1282868176"/>
    <b v="0"/>
    <n v="38"/>
    <b v="1"/>
    <s v="music/indie rock"/>
    <n v="100.00360000000002"/>
    <n v="131.58368421052631"/>
    <x v="0"/>
    <x v="15"/>
  </r>
  <r>
    <n v="2475"/>
    <s v="BRANDTSON - &quot;Send Us A Signal&quot; Vinyl LP"/>
    <s v="Help BRANDTSON and DREAMOVERrecords press their 2004 record, &quot;Send Us A Signal&quot;."/>
    <n v="2500"/>
    <n v="2618"/>
    <x v="1"/>
    <x v="0"/>
    <s v="USD"/>
    <n v="1278799200"/>
    <n v="1273647255"/>
    <b v="0"/>
    <n v="81"/>
    <b v="1"/>
    <s v="music/indie rock"/>
    <n v="104.71999999999998"/>
    <n v="32.320987654320987"/>
    <x v="0"/>
    <x v="15"/>
  </r>
  <r>
    <n v="2476"/>
    <s v="Arts &amp; Crafts"/>
    <s v="Eleven songs, the accumulation of several memorable occurrences in a sleepy town; stories of fiction &amp; fact."/>
    <n v="3200"/>
    <n v="3360.72"/>
    <x v="1"/>
    <x v="0"/>
    <s v="USD"/>
    <n v="1415004770"/>
    <n v="1412149970"/>
    <b v="0"/>
    <n v="55"/>
    <b v="1"/>
    <s v="music/indie rock"/>
    <n v="105.02249999999999"/>
    <n v="61.103999999999999"/>
    <x v="0"/>
    <x v="15"/>
  </r>
  <r>
    <n v="2477"/>
    <s v="Debut Album"/>
    <s v="Releasing my first album in August, and I need your help in order to get it done!"/>
    <n v="750"/>
    <n v="1285"/>
    <x v="1"/>
    <x v="0"/>
    <s v="USD"/>
    <n v="1344789345"/>
    <n v="1340901345"/>
    <b v="0"/>
    <n v="41"/>
    <b v="1"/>
    <s v="music/indie rock"/>
    <n v="171.33333333333334"/>
    <n v="31.341463414634145"/>
    <x v="0"/>
    <x v="15"/>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s v="music/indie rock"/>
    <n v="127.49999999999999"/>
    <n v="129.1139240506329"/>
    <x v="0"/>
    <x v="15"/>
  </r>
  <r>
    <n v="2479"/>
    <s v="FUEL FAKE NATIVES"/>
    <s v="Fake Natives is headed on tour this summer. Help them fill their tank with fossil fuels."/>
    <n v="300"/>
    <n v="400.33"/>
    <x v="1"/>
    <x v="0"/>
    <s v="USD"/>
    <n v="1343440800"/>
    <n v="1342545994"/>
    <b v="0"/>
    <n v="16"/>
    <b v="1"/>
    <s v="music/indie rock"/>
    <n v="133.44333333333333"/>
    <n v="25.020624999999999"/>
    <x v="0"/>
    <x v="15"/>
  </r>
  <r>
    <n v="2480"/>
    <s v="Either, Either EP"/>
    <s v="We are a band from Long Beach, Ca looking to record our first EP. Any little bit counts and your support would mean the world to us!"/>
    <n v="2000"/>
    <n v="2000"/>
    <x v="1"/>
    <x v="0"/>
    <s v="USD"/>
    <n v="1444516084"/>
    <n v="1439332084"/>
    <b v="0"/>
    <n v="8"/>
    <b v="1"/>
    <s v="music/indie rock"/>
    <n v="100"/>
    <n v="250"/>
    <x v="0"/>
    <x v="15"/>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s v="music/indie rock"/>
    <n v="112.91099999999999"/>
    <n v="47.541473684210523"/>
    <x v="0"/>
    <x v="15"/>
  </r>
  <r>
    <n v="2482"/>
    <s v="Journey to Japan"/>
    <s v="Singer Jude Roberts has been asked to perform his song &quot;The Flood&quot;  in Hiroshima.  You can assist in making this opportunity a reality."/>
    <n v="1000"/>
    <n v="1001"/>
    <x v="1"/>
    <x v="0"/>
    <s v="USD"/>
    <n v="1312224383"/>
    <n v="1308336383"/>
    <b v="0"/>
    <n v="25"/>
    <b v="1"/>
    <s v="music/indie rock"/>
    <n v="100.1"/>
    <n v="40.04"/>
    <x v="0"/>
    <x v="15"/>
  </r>
  <r>
    <n v="2483"/>
    <s v="Intangible Animal's &quot;Oh The Humanity&quot; Tour"/>
    <s v="Send Intangible Animal on our first West Coast Tour!!! The fate of the world rests in your hands."/>
    <n v="1100"/>
    <n v="1251"/>
    <x v="1"/>
    <x v="0"/>
    <s v="USD"/>
    <n v="1335891603"/>
    <n v="1330711203"/>
    <b v="0"/>
    <n v="19"/>
    <b v="1"/>
    <s v="music/indie rock"/>
    <n v="113.72727272727272"/>
    <n v="65.84210526315789"/>
    <x v="0"/>
    <x v="15"/>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s v="music/indie rock"/>
    <n v="119.31742857142855"/>
    <n v="46.401222222222216"/>
    <x v="0"/>
    <x v="15"/>
  </r>
  <r>
    <n v="2485"/>
    <s v="Calli Dollinger and The Dusters Fall Tour Fund"/>
    <s v="We're trying to fund a fall tour to Dallas,  where we will record our debut album with Grammy award-winning producer, Stuart Sikes."/>
    <n v="2000"/>
    <n v="2065"/>
    <x v="1"/>
    <x v="0"/>
    <s v="USD"/>
    <n v="1318463879"/>
    <n v="1315439879"/>
    <b v="0"/>
    <n v="41"/>
    <b v="1"/>
    <s v="music/indie rock"/>
    <n v="103.25"/>
    <n v="50.365853658536587"/>
    <x v="0"/>
    <x v="15"/>
  </r>
  <r>
    <n v="2486"/>
    <s v="Help Michael Trieb make CD's for his new EP!"/>
    <s v="I'm just about finished recording my new EP &quot;Gypsy Wind,&quot; but I need help w/making CD's for you to hold in your hands!  And listen to!"/>
    <n v="300"/>
    <n v="797"/>
    <x v="1"/>
    <x v="0"/>
    <s v="USD"/>
    <n v="1335113976"/>
    <n v="1332521976"/>
    <b v="0"/>
    <n v="30"/>
    <b v="1"/>
    <s v="music/indie rock"/>
    <n v="265.66666666666669"/>
    <n v="26.566666666666666"/>
    <x v="0"/>
    <x v="15"/>
  </r>
  <r>
    <n v="2487"/>
    <s v="Copyrighting 1978 Champs Finished Album"/>
    <s v="Raise enough money to fund the copyright cost for the full length indie rock record we spent the year recording."/>
    <n v="1500"/>
    <n v="1500.76"/>
    <x v="1"/>
    <x v="0"/>
    <s v="USD"/>
    <n v="1338083997"/>
    <n v="1335491997"/>
    <b v="0"/>
    <n v="38"/>
    <b v="1"/>
    <s v="music/indie rock"/>
    <n v="100.05066666666667"/>
    <n v="39.493684210526318"/>
    <x v="0"/>
    <x v="15"/>
  </r>
  <r>
    <n v="2488"/>
    <s v="Pull Some Strings For Jameson Elder"/>
    <s v="Nashville independent singer/songwriter Jameson Elder making a new album! Check out the video to preview the single &quot;Take Me Back&quot;!"/>
    <n v="3000"/>
    <n v="3201"/>
    <x v="1"/>
    <x v="0"/>
    <s v="USD"/>
    <n v="1321459908"/>
    <n v="1318864308"/>
    <b v="0"/>
    <n v="65"/>
    <b v="1"/>
    <s v="music/indie rock"/>
    <n v="106.69999999999999"/>
    <n v="49.246153846153845"/>
    <x v="0"/>
    <x v="15"/>
  </r>
  <r>
    <n v="2489"/>
    <s v="&quot;Death Anxiety&quot;, a new album by Pocket Vinyl"/>
    <s v="A new Pocket Vinyl album focusing on all things about death: what it is, feels like, leads to, and how the idea of God fits into it."/>
    <n v="3500"/>
    <n v="4678.5"/>
    <x v="1"/>
    <x v="0"/>
    <s v="USD"/>
    <n v="1368117239"/>
    <n v="1365525239"/>
    <b v="0"/>
    <n v="75"/>
    <b v="1"/>
    <s v="music/indie rock"/>
    <n v="133.67142857142858"/>
    <n v="62.38"/>
    <x v="0"/>
    <x v="15"/>
  </r>
  <r>
    <n v="2490"/>
    <s v="The Offbeats Summer Tour 2012"/>
    <s v="We are trying to fund our first multi-state tour this summer in an effort to get our music out to as many people as possible."/>
    <n v="500"/>
    <n v="607"/>
    <x v="1"/>
    <x v="0"/>
    <s v="USD"/>
    <n v="1340429276"/>
    <n v="1335245276"/>
    <b v="0"/>
    <n v="16"/>
    <b v="1"/>
    <s v="music/indie rock"/>
    <n v="121.39999999999999"/>
    <n v="37.9375"/>
    <x v="0"/>
    <x v="15"/>
  </r>
  <r>
    <n v="2491"/>
    <s v="Nathan Evans - Remove The Illusion EP "/>
    <s v="Nathan Evans, instrumental rock guitarist and official V3fights.com artist, is releasing his first solo EP entitled Remove The Illusion"/>
    <n v="500"/>
    <n v="516"/>
    <x v="1"/>
    <x v="0"/>
    <s v="USD"/>
    <n v="1295142660"/>
    <n v="1293739714"/>
    <b v="0"/>
    <n v="10"/>
    <b v="1"/>
    <s v="music/indie rock"/>
    <n v="103.2"/>
    <n v="51.6"/>
    <x v="0"/>
    <x v="15"/>
  </r>
  <r>
    <n v="2492"/>
    <s v="SUPER NICE EP 2012"/>
    <s v="We're a band from Hawaii trying to produce our first EP and we need help!"/>
    <n v="600"/>
    <n v="750"/>
    <x v="1"/>
    <x v="0"/>
    <s v="USD"/>
    <n v="1339840740"/>
    <n v="1335397188"/>
    <b v="0"/>
    <n v="27"/>
    <b v="1"/>
    <s v="music/indie rock"/>
    <n v="125"/>
    <n v="27.777777777777779"/>
    <x v="0"/>
    <x v="15"/>
  </r>
  <r>
    <n v="2493"/>
    <s v="Lets Make A Record Together!"/>
    <s v="Making the record I've always dreamed of, and I want you to be part of the journey. Join me and let's make a great album together!"/>
    <n v="20000"/>
    <n v="25740"/>
    <x v="1"/>
    <x v="0"/>
    <s v="USD"/>
    <n v="1367208140"/>
    <n v="1363320140"/>
    <b v="0"/>
    <n v="259"/>
    <b v="1"/>
    <s v="music/indie rock"/>
    <n v="128.69999999999999"/>
    <n v="99.382239382239376"/>
    <x v="0"/>
    <x v="15"/>
  </r>
  <r>
    <n v="2494"/>
    <s v="Motive Makes a Man - Heavy Boots Album Production"/>
    <s v="Multi-Instrumentalist Ace Waters' new double album with 2+hours of music needs to be professionally made and replicated."/>
    <n v="1500"/>
    <n v="1515.08"/>
    <x v="1"/>
    <x v="0"/>
    <s v="USD"/>
    <n v="1337786944"/>
    <n v="1335194944"/>
    <b v="0"/>
    <n v="39"/>
    <b v="1"/>
    <s v="music/indie rock"/>
    <n v="101.00533333333333"/>
    <n v="38.848205128205123"/>
    <x v="0"/>
    <x v="15"/>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s v="music/indie rock"/>
    <n v="127.53666666666665"/>
    <n v="45.548809523809524"/>
    <x v="0"/>
    <x v="15"/>
  </r>
  <r>
    <n v="2496"/>
    <s v="Lynn Haven - The First Album, &quot;Fair Weather Friends&quot;"/>
    <s v="Be a part of making the first Lynn Haven album, &quot;Fair Weather Friends.&quot;"/>
    <n v="6000"/>
    <n v="6000"/>
    <x v="1"/>
    <x v="0"/>
    <s v="USD"/>
    <n v="1364597692"/>
    <n v="1361577292"/>
    <b v="0"/>
    <n v="10"/>
    <b v="1"/>
    <s v="music/indie rock"/>
    <n v="100"/>
    <n v="600"/>
    <x v="0"/>
    <x v="15"/>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s v="music/indie rock"/>
    <n v="112.7715"/>
    <n v="80.551071428571419"/>
    <x v="0"/>
    <x v="15"/>
  </r>
  <r>
    <n v="2498"/>
    <s v="Race Bandit's Debut EP Validated"/>
    <s v="We've been working hard on getting our music out and we are taking the final steps to releasing our EP, but we need your help."/>
    <n v="1000"/>
    <n v="1056"/>
    <x v="1"/>
    <x v="0"/>
    <s v="USD"/>
    <n v="1422400387"/>
    <n v="1421190787"/>
    <b v="0"/>
    <n v="20"/>
    <b v="1"/>
    <s v="music/indie rock"/>
    <n v="105.60000000000001"/>
    <n v="52.8"/>
    <x v="0"/>
    <x v="15"/>
  </r>
  <r>
    <n v="2499"/>
    <s v="Ryan Hamilton : UK House Party Tour 2013"/>
    <s v="Ryan is headed to the UK for a series of Private House Parties! He needs your help. Don't miss your chance to be a part of the fun!"/>
    <n v="4000"/>
    <n v="8105"/>
    <x v="1"/>
    <x v="0"/>
    <s v="USD"/>
    <n v="1356976800"/>
    <n v="1352820837"/>
    <b v="0"/>
    <n v="170"/>
    <b v="1"/>
    <s v="music/indie rock"/>
    <n v="202.625"/>
    <n v="47.676470588235297"/>
    <x v="0"/>
    <x v="15"/>
  </r>
  <r>
    <n v="2500"/>
    <s v="Completing &quot;God's Justice&quot;"/>
    <s v="ST's 4th LP has been tracked and mixed, but before he can set it free upon the world, it needs proper mastering and pressing!"/>
    <n v="600"/>
    <n v="680"/>
    <x v="1"/>
    <x v="0"/>
    <s v="USD"/>
    <n v="1340476375"/>
    <n v="1337884375"/>
    <b v="0"/>
    <n v="29"/>
    <b v="1"/>
    <s v="music/indie rock"/>
    <n v="113.33333333333333"/>
    <n v="23.448275862068964"/>
    <x v="0"/>
    <x v="1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s v="music/classical music"/>
    <n v="109.48792"/>
    <n v="103.68174242424243"/>
    <x v="0"/>
    <x v="35"/>
  </r>
  <r>
    <n v="2522"/>
    <s v="FALLING MAN @ Center for Contemporary Opera"/>
    <s v="Based on Don DeLilloâ€™s powerful post-9/11 novel, Falling Man captures the first moments of the terrorist attacks that changed the world"/>
    <n v="5000"/>
    <n v="5000"/>
    <x v="1"/>
    <x v="0"/>
    <s v="USD"/>
    <n v="1461336720"/>
    <n v="1459431960"/>
    <b v="0"/>
    <n v="27"/>
    <b v="1"/>
    <s v="music/classical music"/>
    <n v="100"/>
    <n v="185.18518518518519"/>
    <x v="0"/>
    <x v="35"/>
  </r>
  <r>
    <n v="2523"/>
    <s v="Pater Noster Project"/>
    <s v="PATER NOSTER (2003) by Thomas Oboe Lee, scored for baritone solo and string quartet.  Hauntingly beautiful, yet never performed."/>
    <n v="900"/>
    <n v="1408"/>
    <x v="1"/>
    <x v="0"/>
    <s v="USD"/>
    <n v="1416270292"/>
    <n v="1413674692"/>
    <b v="0"/>
    <n v="26"/>
    <b v="1"/>
    <s v="music/classical music"/>
    <n v="156.44444444444446"/>
    <n v="54.153846153846153"/>
    <x v="0"/>
    <x v="35"/>
  </r>
  <r>
    <n v="2524"/>
    <s v="Les Bostonades' First CD"/>
    <s v="We're bringing some of our favorite music from the past 10 years to disc for the first time ever."/>
    <n v="7500"/>
    <n v="7620"/>
    <x v="1"/>
    <x v="0"/>
    <s v="USD"/>
    <n v="1419136200"/>
    <n v="1416338557"/>
    <b v="0"/>
    <n v="43"/>
    <b v="1"/>
    <s v="music/classical music"/>
    <n v="101.6"/>
    <n v="177.2093023255814"/>
    <x v="0"/>
    <x v="35"/>
  </r>
  <r>
    <n v="2525"/>
    <s v="Jenny &amp; Rossâ”‚To Sing in Germany"/>
    <s v="Husband and wife operatic team specializing in German opera. Fundraising for an audition tour of Germany."/>
    <n v="8000"/>
    <n v="8026"/>
    <x v="1"/>
    <x v="0"/>
    <s v="USD"/>
    <n v="1340914571"/>
    <n v="1338322571"/>
    <b v="0"/>
    <n v="80"/>
    <b v="1"/>
    <s v="music/classical music"/>
    <n v="100.325"/>
    <n v="100.325"/>
    <x v="0"/>
    <x v="35"/>
  </r>
  <r>
    <n v="2526"/>
    <s v="10 Years and Counting...a new album by Valor Brass!"/>
    <s v="New music and arrangements, amazing sound, brass chamber music at the highest level!  Be a part of our community!"/>
    <n v="4000"/>
    <n v="4518"/>
    <x v="1"/>
    <x v="0"/>
    <s v="USD"/>
    <n v="1418014740"/>
    <n v="1415585474"/>
    <b v="0"/>
    <n v="33"/>
    <b v="1"/>
    <s v="music/classical music"/>
    <n v="112.94999999999999"/>
    <n v="136.90909090909091"/>
    <x v="0"/>
    <x v="35"/>
  </r>
  <r>
    <n v="2527"/>
    <s v="Britten in Song: A Centennial Celebration"/>
    <s v="Five Programs of Benjamin Britten's vocal works featuring over 20 extraordinary vocalists and pianists."/>
    <n v="4000"/>
    <n v="4085"/>
    <x v="1"/>
    <x v="0"/>
    <s v="USD"/>
    <n v="1382068740"/>
    <n v="1380477691"/>
    <b v="0"/>
    <n v="71"/>
    <b v="1"/>
    <s v="music/classical music"/>
    <n v="102.125"/>
    <n v="57.535211267605632"/>
    <x v="0"/>
    <x v="35"/>
  </r>
  <r>
    <n v="2528"/>
    <s v="Three Voices"/>
    <s v="I've been offered a contract with HatHut to record Feldman's 'Three Voices', which would be my first solo disc. I need your help!"/>
    <n v="4000"/>
    <n v="4289.99"/>
    <x v="1"/>
    <x v="1"/>
    <s v="GBP"/>
    <n v="1440068400"/>
    <n v="1438459303"/>
    <b v="0"/>
    <n v="81"/>
    <b v="1"/>
    <s v="music/classical music"/>
    <n v="107.24974999999999"/>
    <n v="52.962839506172834"/>
    <x v="0"/>
    <x v="35"/>
  </r>
  <r>
    <n v="2529"/>
    <s v="UrbanArias is DC's Contemporary Opera Company"/>
    <s v="Opera. Short. New."/>
    <n v="6000"/>
    <n v="6257"/>
    <x v="1"/>
    <x v="0"/>
    <s v="USD"/>
    <n v="1332636975"/>
    <n v="1328752575"/>
    <b v="0"/>
    <n v="76"/>
    <b v="1"/>
    <s v="music/classical music"/>
    <n v="104.28333333333333"/>
    <n v="82.328947368421055"/>
    <x v="0"/>
    <x v="35"/>
  </r>
  <r>
    <n v="2530"/>
    <s v="OK Mozart Festival premiere by The Tulsa Youth Symphony"/>
    <s v="With your help the Tulsa Youth Symphony will have its premiere appearance at the opening of the OK Mozart Festival, June 6th"/>
    <n v="6500"/>
    <n v="6500"/>
    <x v="1"/>
    <x v="0"/>
    <s v="USD"/>
    <n v="1429505400"/>
    <n v="1426711505"/>
    <b v="0"/>
    <n v="48"/>
    <b v="1"/>
    <s v="music/classical music"/>
    <n v="100"/>
    <n v="135.41666666666666"/>
    <x v="0"/>
    <x v="35"/>
  </r>
  <r>
    <n v="2531"/>
    <s v="Modern Chamber Music"/>
    <s v="The first CD of chamber music composed by John Leupold to be released on PARMA records. The album features solo, duets, and a quartet."/>
    <n v="4500"/>
    <n v="4518"/>
    <x v="1"/>
    <x v="0"/>
    <s v="USD"/>
    <n v="1439611140"/>
    <n v="1437668354"/>
    <b v="0"/>
    <n v="61"/>
    <b v="1"/>
    <s v="music/classical music"/>
    <n v="100.4"/>
    <n v="74.06557377049181"/>
    <x v="0"/>
    <x v="35"/>
  </r>
  <r>
    <n v="2532"/>
    <s v="The Pacific Guitar Ensemble's Debut Recording!"/>
    <s v="Please help us record our first album, which will contain an exciting collection of works, old and new, for large guitar ensemble!"/>
    <n v="4000"/>
    <n v="5045"/>
    <x v="1"/>
    <x v="0"/>
    <s v="USD"/>
    <n v="1345148566"/>
    <n v="1342556566"/>
    <b v="0"/>
    <n v="60"/>
    <b v="1"/>
    <s v="music/classical music"/>
    <n v="126.125"/>
    <n v="84.083333333333329"/>
    <x v="0"/>
    <x v="35"/>
  </r>
  <r>
    <n v="2533"/>
    <s v="HOLOGRAPHIC - 2013 Concert and Commission Campaign"/>
    <s v="HOLOGRAPHIC is raising money for our 2013 live, four-concert new music project and to commission composer Jonathan Sokol!"/>
    <n v="7500"/>
    <n v="8300"/>
    <x v="1"/>
    <x v="0"/>
    <s v="USD"/>
    <n v="1362160868"/>
    <n v="1359568911"/>
    <b v="0"/>
    <n v="136"/>
    <b v="1"/>
    <s v="music/classical music"/>
    <n v="110.66666666666667"/>
    <n v="61.029411764705884"/>
    <x v="0"/>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s v="music/classical music"/>
    <n v="105"/>
    <n v="150"/>
    <x v="0"/>
    <x v="35"/>
  </r>
  <r>
    <n v="2535"/>
    <s v="Mark Hayes Requiem Recording"/>
    <s v="Mark Hayes: Requiem Recording"/>
    <n v="20000"/>
    <n v="20755"/>
    <x v="1"/>
    <x v="0"/>
    <s v="USD"/>
    <n v="1417463945"/>
    <n v="1414781945"/>
    <b v="0"/>
    <n v="78"/>
    <b v="1"/>
    <s v="music/classical music"/>
    <n v="103.77499999999999"/>
    <n v="266.08974358974359"/>
    <x v="0"/>
    <x v="35"/>
  </r>
  <r>
    <n v="2536"/>
    <s v="Become the subject of my next composition!"/>
    <s v="I create my solo piano Vignettes by encrypting someone's name in the melody. Next up is the fourth Vignette, and I need a subject!"/>
    <n v="25"/>
    <n v="29"/>
    <x v="1"/>
    <x v="0"/>
    <s v="USD"/>
    <n v="1375151566"/>
    <n v="1373337166"/>
    <b v="0"/>
    <n v="4"/>
    <b v="1"/>
    <s v="music/classical music"/>
    <n v="115.99999999999999"/>
    <n v="7.25"/>
    <x v="0"/>
    <x v="35"/>
  </r>
  <r>
    <n v="2537"/>
    <s v="The Philadelphia Opera Collective presents Susannah"/>
    <s v="When an innocent girl is seen bathing by local church elders, she becomes the target of travelling, revivalist preacher Olin Blitch."/>
    <n v="1000"/>
    <n v="1100"/>
    <x v="1"/>
    <x v="0"/>
    <s v="USD"/>
    <n v="1312212855"/>
    <n v="1307028855"/>
    <b v="0"/>
    <n v="11"/>
    <b v="1"/>
    <s v="music/classical music"/>
    <n v="110.00000000000001"/>
    <n v="100"/>
    <x v="0"/>
    <x v="35"/>
  </r>
  <r>
    <n v="2538"/>
    <s v="Me, Myself and Albinoni"/>
    <s v="I will record 2 of Tomaso Albinoni's concertos for 2 oboes playing both parts myself."/>
    <n v="18000"/>
    <n v="20343.169999999998"/>
    <x v="1"/>
    <x v="0"/>
    <s v="USD"/>
    <n v="1361681940"/>
    <n v="1359029661"/>
    <b v="0"/>
    <n v="185"/>
    <b v="1"/>
    <s v="music/classical music"/>
    <n v="113.01761111111111"/>
    <n v="109.96308108108107"/>
    <x v="0"/>
    <x v="35"/>
  </r>
  <r>
    <n v="2539"/>
    <s v="The Flying Gambas"/>
    <s v="Help ABS Academy musicians get their cellos, gambas, &amp; contrabasses to San Francisco by supporting their instruments' travel."/>
    <n v="10000"/>
    <n v="10025"/>
    <x v="1"/>
    <x v="0"/>
    <s v="USD"/>
    <n v="1422913152"/>
    <n v="1417729152"/>
    <b v="0"/>
    <n v="59"/>
    <b v="1"/>
    <s v="music/classical music"/>
    <n v="100.25"/>
    <n v="169.91525423728814"/>
    <x v="0"/>
    <x v="35"/>
  </r>
  <r>
    <n v="2540"/>
    <s v="Vladimir in Butterfly Country"/>
    <s v="â€œVladimir in Butterfly Countryâ€ is a chamber opera by composer Ann Callaway and Jaime Robles, which will premiere October 30, 2011."/>
    <n v="2500"/>
    <n v="2585"/>
    <x v="1"/>
    <x v="0"/>
    <s v="USD"/>
    <n v="1319904721"/>
    <n v="1314720721"/>
    <b v="0"/>
    <n v="27"/>
    <b v="1"/>
    <s v="music/classical music"/>
    <n v="103.4"/>
    <n v="95.740740740740748"/>
    <x v="0"/>
    <x v="35"/>
  </r>
  <r>
    <n v="2541"/>
    <s v="Completion of Unique Recording of British and Finnish Music"/>
    <s v="A debut CD of romantic Fantasies by young composers Bridge, Ireland, Sibelius and a premiere recording of Bergman Trio Op. 2 from 1939"/>
    <n v="3500"/>
    <n v="3746"/>
    <x v="1"/>
    <x v="1"/>
    <s v="GBP"/>
    <n v="1380192418"/>
    <n v="1375008418"/>
    <b v="0"/>
    <n v="63"/>
    <b v="1"/>
    <s v="music/classical music"/>
    <n v="107.02857142857142"/>
    <n v="59.460317460317462"/>
    <x v="0"/>
    <x v="35"/>
  </r>
  <r>
    <n v="2542"/>
    <s v="Classical Music by Marquita"/>
    <s v="Marquita Renee Ntim records her first Classical Album, complete with her playing the viola, cello and singing opera."/>
    <n v="700"/>
    <n v="725"/>
    <x v="1"/>
    <x v="0"/>
    <s v="USD"/>
    <n v="1380599940"/>
    <n v="1377252857"/>
    <b v="0"/>
    <n v="13"/>
    <b v="1"/>
    <s v="music/classical music"/>
    <n v="103.57142857142858"/>
    <n v="55.769230769230766"/>
    <x v="0"/>
    <x v="35"/>
  </r>
  <r>
    <n v="2543"/>
    <s v="AM 1610 :: The Station &gt;&gt; Live Studio Project &gt; Phase 1"/>
    <s v="The Station in Hamtramck is supplementing our studio to accommodate live in-studio performances and recordings.   You can help. "/>
    <n v="250"/>
    <n v="391"/>
    <x v="1"/>
    <x v="0"/>
    <s v="USD"/>
    <n v="1293937200"/>
    <n v="1291257298"/>
    <b v="0"/>
    <n v="13"/>
    <b v="1"/>
    <s v="music/classical music"/>
    <n v="156.4"/>
    <n v="30.076923076923077"/>
    <x v="0"/>
    <x v="35"/>
  </r>
  <r>
    <n v="2544"/>
    <s v="Singing City Children's Choir"/>
    <s v="Bringing choral music and performance opportunities to under-served youth in West Philadelphia"/>
    <n v="5000"/>
    <n v="5041"/>
    <x v="1"/>
    <x v="0"/>
    <s v="USD"/>
    <n v="1341750569"/>
    <n v="1339158569"/>
    <b v="0"/>
    <n v="57"/>
    <b v="1"/>
    <s v="music/classical music"/>
    <n v="100.82"/>
    <n v="88.438596491228068"/>
    <x v="0"/>
    <x v="35"/>
  </r>
  <r>
    <n v="2545"/>
    <s v="Larchmere String Quartet Debut Album: Music by Stephan Krehl"/>
    <s v="We're recording our debut album: a CD of the string quartet and clarinet quintet by Stephan Krehl for the Naxos label"/>
    <n v="2000"/>
    <n v="3906"/>
    <x v="1"/>
    <x v="0"/>
    <s v="USD"/>
    <n v="1424997000"/>
    <n v="1421983138"/>
    <b v="0"/>
    <n v="61"/>
    <b v="1"/>
    <s v="music/classical music"/>
    <n v="195.3"/>
    <n v="64.032786885245898"/>
    <x v="0"/>
    <x v="35"/>
  </r>
  <r>
    <n v="2546"/>
    <s v="Cor Cantiamo's First Commercially Released Recording"/>
    <s v="We want to release an album of choral music by acclaimed Finnish composer Jaakko MÃ¤ntyjÃ¤rvi in 2014"/>
    <n v="3500"/>
    <n v="3910"/>
    <x v="1"/>
    <x v="0"/>
    <s v="USD"/>
    <n v="1380949200"/>
    <n v="1378586179"/>
    <b v="0"/>
    <n v="65"/>
    <b v="1"/>
    <s v="music/classical music"/>
    <n v="111.71428571428572"/>
    <n v="60.153846153846153"/>
    <x v="0"/>
    <x v="35"/>
  </r>
  <r>
    <n v="2547"/>
    <s v="Classical Guitar Music of Hawaii"/>
    <s v="A compilation of Guitar Music by composers Darin Au, Jeff Peterson, Byron Yasui, Bailey Matsuda, Ian O'Sullivan, and Michael Foumai."/>
    <n v="5500"/>
    <n v="6592"/>
    <x v="1"/>
    <x v="0"/>
    <s v="USD"/>
    <n v="1333560803"/>
    <n v="1330972403"/>
    <b v="0"/>
    <n v="134"/>
    <b v="1"/>
    <s v="music/classical music"/>
    <n v="119.85454545454546"/>
    <n v="49.194029850746269"/>
    <x v="0"/>
    <x v="35"/>
  </r>
  <r>
    <n v="2548"/>
    <s v="IYSO Orchestra Academy &amp; Symphonic Concert 2016"/>
    <s v="This is the embryo of the change for future ecosystem of musical art  in Indonesia. Please support us to realize our program on Oct 9!"/>
    <n v="6000"/>
    <n v="6111"/>
    <x v="1"/>
    <x v="6"/>
    <s v="EUR"/>
    <n v="1475209620"/>
    <n v="1473087637"/>
    <b v="0"/>
    <n v="37"/>
    <b v="1"/>
    <s v="music/classical music"/>
    <n v="101.85"/>
    <n v="165.16216216216216"/>
    <x v="0"/>
    <x v="35"/>
  </r>
  <r>
    <n v="2549"/>
    <s v="The Miller's Wife, a new opera"/>
    <s v="A new opera in English by Mike Christie to be premiÃ¨red at the Arcola Theatre, London UK from 14th-17th August 2013."/>
    <n v="1570"/>
    <n v="1614"/>
    <x v="1"/>
    <x v="1"/>
    <s v="GBP"/>
    <n v="1370019600"/>
    <n v="1366999870"/>
    <b v="0"/>
    <n v="37"/>
    <b v="1"/>
    <s v="music/classical music"/>
    <n v="102.80254777070064"/>
    <n v="43.621621621621621"/>
    <x v="0"/>
    <x v="35"/>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s v="music/classical music"/>
    <n v="100.84615384615385"/>
    <n v="43.7"/>
    <x v="0"/>
    <x v="35"/>
  </r>
  <r>
    <n v="2551"/>
    <s v="Mozart Requiem with Bach Cantata 106 &amp; Brahms NÃ¤nie"/>
    <s v="KCS seeks your support to off-set the cost of assembling a professional 25 piece orchestra for two choral performances."/>
    <n v="3675"/>
    <n v="3775.5"/>
    <x v="1"/>
    <x v="0"/>
    <s v="USD"/>
    <n v="1332362880"/>
    <n v="1329890585"/>
    <b v="0"/>
    <n v="56"/>
    <b v="1"/>
    <s v="music/classical music"/>
    <n v="102.73469387755102"/>
    <n v="67.419642857142861"/>
    <x v="0"/>
    <x v="35"/>
  </r>
  <r>
    <n v="2552"/>
    <s v="DAVID, The Oratorio"/>
    <s v="World Premiere of a new oratorio with chorus, soloists, and orchestra, based on the Old Testament king and prophet, DAVID"/>
    <n v="3000"/>
    <n v="3195"/>
    <x v="1"/>
    <x v="0"/>
    <s v="USD"/>
    <n v="1488741981"/>
    <n v="1486149981"/>
    <b v="0"/>
    <n v="18"/>
    <b v="1"/>
    <s v="music/classical music"/>
    <n v="106.5"/>
    <n v="177.5"/>
    <x v="0"/>
    <x v="35"/>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s v="music/classical music"/>
    <n v="155.53333333333333"/>
    <n v="38.883333333333333"/>
    <x v="0"/>
    <x v="35"/>
  </r>
  <r>
    <n v="2554"/>
    <s v="Patagonia Winds: Wind Quintet Commission Project"/>
    <s v="Join forces with the Patagonia Winds to commission a new wind quintet to premiere at the 2015 National Flute Association Convention!"/>
    <n v="3000"/>
    <n v="3684"/>
    <x v="1"/>
    <x v="0"/>
    <s v="USD"/>
    <n v="1433131140"/>
    <n v="1430445163"/>
    <b v="0"/>
    <n v="67"/>
    <b v="1"/>
    <s v="music/classical music"/>
    <n v="122.8"/>
    <n v="54.985074626865675"/>
    <x v="0"/>
    <x v="35"/>
  </r>
  <r>
    <n v="2555"/>
    <s v="Send Brandon Rumsey to Brevard Music Center"/>
    <s v="At Brevard Music Center, a foremost summer music study program, I will compose a new work for large chamber ensemble for performance."/>
    <n v="2000"/>
    <n v="2147"/>
    <x v="1"/>
    <x v="0"/>
    <s v="USD"/>
    <n v="1338219793"/>
    <n v="1335541393"/>
    <b v="0"/>
    <n v="35"/>
    <b v="1"/>
    <s v="music/classical music"/>
    <n v="107.35"/>
    <n v="61.342857142857142"/>
    <x v="0"/>
    <x v="35"/>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s v="music/classical music"/>
    <n v="105.50335570469798"/>
    <n v="23.117647058823529"/>
    <x v="0"/>
    <x v="35"/>
  </r>
  <r>
    <n v="2557"/>
    <s v="European Tour"/>
    <s v="Raising money for our concert tour of Switzerland and Germany in June/July 2014"/>
    <n v="900"/>
    <n v="1066"/>
    <x v="1"/>
    <x v="1"/>
    <s v="GBP"/>
    <n v="1400176386"/>
    <n v="1397584386"/>
    <b v="0"/>
    <n v="36"/>
    <b v="1"/>
    <s v="music/classical music"/>
    <n v="118.44444444444444"/>
    <n v="29.611111111111111"/>
    <x v="0"/>
    <x v="35"/>
  </r>
  <r>
    <n v="2558"/>
    <s v="Hopkins Sinfonia 2015 Season"/>
    <s v="The Hopkins Sinfonia is looking for your support to run our 2015 Season made up of five concerts."/>
    <n v="1250"/>
    <n v="1361"/>
    <x v="1"/>
    <x v="2"/>
    <s v="AUD"/>
    <n v="1430488740"/>
    <n v="1427747906"/>
    <b v="0"/>
    <n v="18"/>
    <b v="1"/>
    <s v="music/classical music"/>
    <n v="108.88"/>
    <n v="75.611111111111114"/>
    <x v="0"/>
    <x v="35"/>
  </r>
  <r>
    <n v="2559"/>
    <s v="India Meets String Quartet"/>
    <s v="A concert of new music by four composers who have lived in India and been inspired by its music, with the Momenta String Quartet"/>
    <n v="800"/>
    <n v="890"/>
    <x v="1"/>
    <x v="0"/>
    <s v="USD"/>
    <n v="1321385820"/>
    <n v="1318539484"/>
    <b v="0"/>
    <n v="25"/>
    <b v="1"/>
    <s v="music/classical music"/>
    <n v="111.25"/>
    <n v="35.6"/>
    <x v="0"/>
    <x v="35"/>
  </r>
  <r>
    <n v="2560"/>
    <s v="Courting Rites of Cranes CD recording"/>
    <s v="New CD of favourite chamber music by Welsh composer Michael Parkin featuring debut recordings by outstanding young musicians."/>
    <n v="3000"/>
    <n v="3003"/>
    <x v="1"/>
    <x v="1"/>
    <s v="GBP"/>
    <n v="1425682174"/>
    <n v="1423090174"/>
    <b v="0"/>
    <n v="21"/>
    <b v="1"/>
    <s v="music/classical music"/>
    <n v="100.1"/>
    <n v="143"/>
    <x v="0"/>
    <x v="35"/>
  </r>
  <r>
    <n v="2561"/>
    <s v="Project Bearnaise Trucks (Canceled)"/>
    <s v="Ever had chicken fingers smothered in bearnaise sauce, resting on a bed of your favorite rice? We need these meals on wheels."/>
    <n v="100000"/>
    <n v="0"/>
    <x v="3"/>
    <x v="5"/>
    <s v="CAD"/>
    <n v="1444740089"/>
    <n v="1442148089"/>
    <b v="0"/>
    <n v="0"/>
    <b v="0"/>
    <s v="food/food trucks"/>
    <n v="0"/>
    <e v="#DIV/0!"/>
    <x v="7"/>
    <x v="20"/>
  </r>
  <r>
    <n v="2562"/>
    <s v="Jamaican food truck in Munich in the making! (Canceled)"/>
    <s v="Hail up - Wah gwaan ?_x000a_We are creating a foodtruck that will serve typical, traditional Jamaican jerk chicken/pork and more!"/>
    <n v="10000"/>
    <n v="75"/>
    <x v="3"/>
    <x v="12"/>
    <s v="EUR"/>
    <n v="1476189339"/>
    <n v="1471005339"/>
    <b v="0"/>
    <n v="3"/>
    <b v="0"/>
    <s v="food/food trucks"/>
    <n v="0.75"/>
    <n v="25"/>
    <x v="7"/>
    <x v="20"/>
  </r>
  <r>
    <n v="2563"/>
    <s v="Phoenix Pearl Boba Tea Truck (Canceled)"/>
    <s v="Michigan based bubble tea and specialty ice cream food truck"/>
    <n v="20000"/>
    <n v="0"/>
    <x v="3"/>
    <x v="0"/>
    <s v="USD"/>
    <n v="1438226451"/>
    <n v="1433042451"/>
    <b v="0"/>
    <n v="0"/>
    <b v="0"/>
    <s v="food/food trucks"/>
    <n v="0"/>
    <e v="#DIV/0!"/>
    <x v="7"/>
    <x v="20"/>
  </r>
  <r>
    <n v="2564"/>
    <s v="Seaside Eddy's - Wheels on the Ground! (Canceled)"/>
    <s v="We want to bring the wonderful flavors of the Jersey Shore, my home, to my new home in Winnipeg, the center of Canada."/>
    <n v="40000"/>
    <n v="0"/>
    <x v="3"/>
    <x v="5"/>
    <s v="CAD"/>
    <n v="1406854699"/>
    <n v="1404262699"/>
    <b v="0"/>
    <n v="0"/>
    <b v="0"/>
    <s v="food/food trucks"/>
    <n v="0"/>
    <e v="#DIV/0!"/>
    <x v="7"/>
    <x v="20"/>
  </r>
  <r>
    <n v="2565"/>
    <s v="The Sketchy Pelican (Canceled)"/>
    <s v="The Sketchy Pelican. Is my vision to bring raw, honest, soulful, creative, thoght provoking cuisine to food truck form"/>
    <n v="10000"/>
    <n v="100"/>
    <x v="3"/>
    <x v="0"/>
    <s v="USD"/>
    <n v="1462827000"/>
    <n v="1457710589"/>
    <b v="0"/>
    <n v="1"/>
    <b v="0"/>
    <s v="food/food trucks"/>
    <n v="1"/>
    <n v="100"/>
    <x v="7"/>
    <x v="20"/>
  </r>
  <r>
    <n v="2566"/>
    <s v="Mamma B's Pizza Get's Rolling (Canceled)"/>
    <s v="You can skip the hotdog cart and enjoy fresh, hot, delicious, handmade pizza when Mamma B's takes her show on the road!"/>
    <n v="35000"/>
    <n v="0"/>
    <x v="3"/>
    <x v="0"/>
    <s v="USD"/>
    <n v="1408663948"/>
    <n v="1406071948"/>
    <b v="0"/>
    <n v="0"/>
    <b v="0"/>
    <s v="food/food trucks"/>
    <n v="0"/>
    <e v="#DIV/0!"/>
    <x v="7"/>
    <x v="20"/>
  </r>
  <r>
    <n v="2567"/>
    <s v="Burgers and Babes Food Truck (Canceled)"/>
    <s v="You're leaving a Bar/Nightclub what else would you want more than to have a Juicy Burger and to see Beautiful Girls making it."/>
    <n v="45000"/>
    <n v="120"/>
    <x v="3"/>
    <x v="0"/>
    <s v="USD"/>
    <n v="1429823138"/>
    <n v="1427231138"/>
    <b v="0"/>
    <n v="2"/>
    <b v="0"/>
    <s v="food/food trucks"/>
    <n v="0.26666666666666666"/>
    <n v="60"/>
    <x v="7"/>
    <x v="20"/>
  </r>
  <r>
    <n v="2568"/>
    <s v="Barney's, deliciously New York - Vintage 1972 Chevy P10"/>
    <s v="Barney's is seriously delicious New York food. Cooking everything from scratch on our American food truck. London here we come..."/>
    <n v="10000"/>
    <n v="50"/>
    <x v="3"/>
    <x v="1"/>
    <s v="GBP"/>
    <n v="1472745594"/>
    <n v="1470153594"/>
    <b v="0"/>
    <n v="1"/>
    <b v="0"/>
    <s v="food/food trucks"/>
    <n v="0.5"/>
    <n v="50"/>
    <x v="7"/>
    <x v="20"/>
  </r>
  <r>
    <n v="2569"/>
    <s v="Rochester Needs a Dessert Food Truck (Canceled)"/>
    <s v="With your help, I would be able to get a truck and start the process of getting it ready for the 2016 season."/>
    <n v="6500"/>
    <n v="145"/>
    <x v="3"/>
    <x v="0"/>
    <s v="USD"/>
    <n v="1442457112"/>
    <n v="1439865112"/>
    <b v="0"/>
    <n v="2"/>
    <b v="0"/>
    <s v="food/food trucks"/>
    <n v="2.2307692307692308"/>
    <n v="72.5"/>
    <x v="7"/>
    <x v="20"/>
  </r>
  <r>
    <n v="2570"/>
    <s v="Mathias Pizzeria - A Mobile Wood Fired Pizza Oven (Canceled)"/>
    <s v="A family run mobile wood fired pizza oven serving up unique artisan pizzas created by award winning Chef Brandon Mathias!"/>
    <n v="7000"/>
    <n v="59"/>
    <x v="3"/>
    <x v="0"/>
    <s v="USD"/>
    <n v="1486590035"/>
    <n v="1483998035"/>
    <b v="0"/>
    <n v="2"/>
    <b v="0"/>
    <s v="food/food trucks"/>
    <n v="0.84285714285714297"/>
    <n v="29.5"/>
    <x v="7"/>
    <x v="20"/>
  </r>
  <r>
    <n v="2571"/>
    <s v="Coco Bowls (Canceled)"/>
    <s v="Perth locals who dream of opening a health food van, and serving treats that not only taste amazing but also benefit your body."/>
    <n v="100000"/>
    <n v="250"/>
    <x v="3"/>
    <x v="2"/>
    <s v="AUD"/>
    <n v="1463645521"/>
    <n v="1458461521"/>
    <b v="0"/>
    <n v="4"/>
    <b v="0"/>
    <s v="food/food trucks"/>
    <n v="0.25"/>
    <n v="62.5"/>
    <x v="7"/>
    <x v="20"/>
  </r>
  <r>
    <n v="2572"/>
    <s v="A Dream of Naughty Nachos (Canceled)"/>
    <s v="Mesquite smoked brisket nachos, food truck style, with homemade salsa to make your taste buds dance."/>
    <n v="30000"/>
    <n v="0"/>
    <x v="3"/>
    <x v="0"/>
    <s v="USD"/>
    <n v="1428893517"/>
    <n v="1426301517"/>
    <b v="0"/>
    <n v="0"/>
    <b v="0"/>
    <s v="food/food trucks"/>
    <n v="0"/>
    <e v="#DIV/0!"/>
    <x v="7"/>
    <x v="20"/>
  </r>
  <r>
    <n v="2573"/>
    <s v="Southern Flair Pork-Ka-Bobs (Canceled)"/>
    <s v="I have perfected my porkkabob recipe.I'm ready to start my own business!I need funds for the bbq pit and trailer and start up supplies."/>
    <n v="8000"/>
    <n v="0"/>
    <x v="3"/>
    <x v="0"/>
    <s v="USD"/>
    <n v="1408803149"/>
    <n v="1404915149"/>
    <b v="0"/>
    <n v="0"/>
    <b v="0"/>
    <s v="food/food trucks"/>
    <n v="0"/>
    <e v="#DIV/0!"/>
    <x v="7"/>
    <x v="20"/>
  </r>
  <r>
    <n v="2574"/>
    <s v="Da Pickney Dem Jamaican Jerk (Canceled)"/>
    <s v="The Best Jamaican Jerk outside of Kingston! The name means &quot;for the children&quot;, my children, the reasons why I cook and why I live!"/>
    <n v="10000"/>
    <n v="0"/>
    <x v="3"/>
    <x v="0"/>
    <s v="USD"/>
    <n v="1463600945"/>
    <n v="1461786545"/>
    <b v="0"/>
    <n v="0"/>
    <b v="0"/>
    <s v="food/food trucks"/>
    <n v="0"/>
    <e v="#DIV/0!"/>
    <x v="7"/>
    <x v="20"/>
  </r>
  <r>
    <n v="2575"/>
    <s v="Vdub dogs (Canceled)"/>
    <s v="Hello everyone, Iv'e decided to put my love for old Volkswagen buses and my love for cooking together! Support vdub dogs hot dog bus!"/>
    <n v="85000"/>
    <n v="0"/>
    <x v="3"/>
    <x v="0"/>
    <s v="USD"/>
    <n v="1421030194"/>
    <n v="1418438194"/>
    <b v="0"/>
    <n v="0"/>
    <b v="0"/>
    <s v="food/food trucks"/>
    <n v="0"/>
    <e v="#DIV/0!"/>
    <x v="7"/>
    <x v="20"/>
  </r>
  <r>
    <n v="2576"/>
    <s v="2 Go Fast Food (Canceled)"/>
    <s v="A New Twist with an American and Philippine fast food Mobile Trailer."/>
    <n v="10000"/>
    <n v="0"/>
    <x v="3"/>
    <x v="0"/>
    <s v="USD"/>
    <n v="1428707647"/>
    <n v="1424823247"/>
    <b v="0"/>
    <n v="0"/>
    <b v="0"/>
    <s v="food/food trucks"/>
    <n v="0"/>
    <e v="#DIV/0!"/>
    <x v="7"/>
    <x v="20"/>
  </r>
  <r>
    <n v="2577"/>
    <s v="Fruity Cakes (Canceled)"/>
    <s v="This is not your average cake, it's fruit with yogurt fruit dip icing and fruit toppings! Great for events, parties, weddings and more!"/>
    <n v="15000"/>
    <n v="0"/>
    <x v="3"/>
    <x v="0"/>
    <s v="USD"/>
    <n v="1407181297"/>
    <n v="1405021297"/>
    <b v="0"/>
    <n v="0"/>
    <b v="0"/>
    <s v="food/food trucks"/>
    <n v="0"/>
    <e v="#DIV/0!"/>
    <x v="7"/>
    <x v="20"/>
  </r>
  <r>
    <n v="2578"/>
    <s v="Madhuri Kitchen | Power Bowls &amp; Juices (Canceled)"/>
    <s v="Madhuri means &quot;inner beauty, inner sweetness&quot;. At Madhuri Kitchen, we're bringing the spiritual practice of food to festivals &amp; events."/>
    <n v="6000"/>
    <n v="0"/>
    <x v="3"/>
    <x v="0"/>
    <s v="USD"/>
    <n v="1444410000"/>
    <n v="1440203579"/>
    <b v="0"/>
    <n v="0"/>
    <b v="0"/>
    <s v="food/food trucks"/>
    <n v="0"/>
    <e v="#DIV/0!"/>
    <x v="7"/>
    <x v="20"/>
  </r>
  <r>
    <n v="2579"/>
    <s v="Liz's Bakery &amp; Barista on the Go.. (Canceled)"/>
    <s v="For those who know me, I love to bake &amp; I'm pretty good at it. My dream is to own a food truck that is a bakery &amp; Coffee shop."/>
    <n v="200000"/>
    <n v="277"/>
    <x v="3"/>
    <x v="0"/>
    <s v="USD"/>
    <n v="1410810903"/>
    <n v="1405626903"/>
    <b v="0"/>
    <n v="12"/>
    <b v="0"/>
    <s v="food/food trucks"/>
    <n v="0.13849999999999998"/>
    <n v="23.083333333333332"/>
    <x v="7"/>
    <x v="20"/>
  </r>
  <r>
    <n v="2580"/>
    <s v="Build Phatboyz Food Truck (Canceled)"/>
    <s v="Planning to build this truck into a full rolling fold out cook shack,providing clean cold drinking water to all festival goers"/>
    <n v="8500"/>
    <n v="51"/>
    <x v="3"/>
    <x v="0"/>
    <s v="USD"/>
    <n v="1431745200"/>
    <n v="1429170603"/>
    <b v="0"/>
    <n v="2"/>
    <b v="0"/>
    <s v="food/food trucks"/>
    <n v="0.6"/>
    <n v="25.5"/>
    <x v="7"/>
    <x v="2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20"/>
  </r>
  <r>
    <n v="2582"/>
    <s v="Drunken Wings"/>
    <s v="The place where chicken meets liquor for the first time!"/>
    <n v="90000"/>
    <n v="1"/>
    <x v="2"/>
    <x v="0"/>
    <s v="USD"/>
    <n v="1477784634"/>
    <n v="1475192634"/>
    <b v="0"/>
    <n v="1"/>
    <b v="0"/>
    <s v="food/food trucks"/>
    <n v="1.1111111111111111E-3"/>
    <n v="1"/>
    <x v="7"/>
    <x v="20"/>
  </r>
  <r>
    <n v="2583"/>
    <s v="Crazy Daisy Food Truck"/>
    <s v="Crazy Daisy will become the newest member of the food truck distributors in Kansas City, Missouri."/>
    <n v="1000"/>
    <n v="5"/>
    <x v="2"/>
    <x v="0"/>
    <s v="USD"/>
    <n v="1426526880"/>
    <n v="1421346480"/>
    <b v="0"/>
    <n v="5"/>
    <b v="0"/>
    <s v="food/food trucks"/>
    <n v="0.5"/>
    <n v="1"/>
    <x v="7"/>
    <x v="20"/>
  </r>
  <r>
    <n v="2584"/>
    <s v="Culinary Arts Food Truck Style"/>
    <s v="Bringing quality food to the masses using local premium ingredients, but at a food truck price!"/>
    <n v="10000"/>
    <n v="0"/>
    <x v="2"/>
    <x v="0"/>
    <s v="USD"/>
    <n v="1434341369"/>
    <n v="1431749369"/>
    <b v="0"/>
    <n v="0"/>
    <b v="0"/>
    <s v="food/food trucks"/>
    <n v="0"/>
    <e v="#DIV/0!"/>
    <x v="7"/>
    <x v="2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20"/>
  </r>
  <r>
    <n v="2586"/>
    <s v="Inspire Healthy Eating"/>
    <s v="I would like to bring fresh salad and food to the streets of London at a reasonable price."/>
    <n v="3000"/>
    <n v="5"/>
    <x v="2"/>
    <x v="1"/>
    <s v="GBP"/>
    <n v="1451030136"/>
    <n v="1448438136"/>
    <b v="0"/>
    <n v="1"/>
    <b v="0"/>
    <s v="food/food trucks"/>
    <n v="0.16666666666666669"/>
    <n v="5"/>
    <x v="7"/>
    <x v="2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2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2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2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20"/>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20"/>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2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2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20"/>
  </r>
  <r>
    <n v="2595"/>
    <s v="Food Truck for Little Fox Bakery"/>
    <s v="Looking to put the best baked goods in Bowling Green on wheels"/>
    <n v="15000"/>
    <n v="1825"/>
    <x v="2"/>
    <x v="0"/>
    <s v="USD"/>
    <n v="1487915500"/>
    <n v="1485323500"/>
    <b v="0"/>
    <n v="19"/>
    <b v="0"/>
    <s v="food/food trucks"/>
    <n v="12.166666666666668"/>
    <n v="96.05263157894737"/>
    <x v="7"/>
    <x v="2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2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20"/>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20"/>
  </r>
  <r>
    <n v="2599"/>
    <s v="Empty Ramekins Catering Group"/>
    <s v="The Empty Ramekins Catering Group is looking for your help to start up in Miami Florida!!!!"/>
    <n v="9041"/>
    <n v="90"/>
    <x v="2"/>
    <x v="0"/>
    <s v="USD"/>
    <n v="1407089147"/>
    <n v="1403201147"/>
    <b v="0"/>
    <n v="5"/>
    <b v="0"/>
    <s v="food/food trucks"/>
    <n v="0.99546510341776351"/>
    <n v="18"/>
    <x v="7"/>
    <x v="20"/>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20"/>
  </r>
  <r>
    <n v="2601"/>
    <s v="Launch a TARDIS into SPACE!"/>
    <s v="I'll be launching a small model TARDIS into (near) SPACE and filming the ascension and descension as a mini-documentary for YouTube."/>
    <n v="500"/>
    <n v="3307"/>
    <x v="1"/>
    <x v="0"/>
    <s v="USD"/>
    <n v="1347508740"/>
    <n v="1346276349"/>
    <b v="1"/>
    <n v="151"/>
    <b v="1"/>
    <s v="technology/space exploration"/>
    <n v="661.4"/>
    <n v="21.900662251655628"/>
    <x v="3"/>
    <x v="36"/>
  </r>
  <r>
    <n v="2602"/>
    <s v="Historic Robotic Spacecraft Poster Series"/>
    <s v="Three screen-printed posters celebrating the most popular and most notable interplanetary robotic space missions."/>
    <n v="12000"/>
    <n v="39131"/>
    <x v="1"/>
    <x v="0"/>
    <s v="USD"/>
    <n v="1415827200"/>
    <n v="1412358968"/>
    <b v="1"/>
    <n v="489"/>
    <b v="1"/>
    <s v="technology/space exploration"/>
    <n v="326.0916666666667"/>
    <n v="80.022494887525568"/>
    <x v="3"/>
    <x v="36"/>
  </r>
  <r>
    <n v="2603"/>
    <s v="Manned Mock Mars Mission"/>
    <s v="I will be building a mock space station and simulate living on Mars for two weeks."/>
    <n v="1750"/>
    <n v="1776"/>
    <x v="1"/>
    <x v="0"/>
    <s v="USD"/>
    <n v="1387835654"/>
    <n v="1386626054"/>
    <b v="1"/>
    <n v="50"/>
    <b v="1"/>
    <s v="technology/space exploration"/>
    <n v="101.48571428571429"/>
    <n v="35.520000000000003"/>
    <x v="3"/>
    <x v="36"/>
  </r>
  <r>
    <n v="2604"/>
    <s v="Hermes Spacecraft"/>
    <s v="We're building a full size rocket motor for our Hermes Spacecraft.  Help us Kickstart the next generation of space travel!"/>
    <n v="20000"/>
    <n v="20843.599999999999"/>
    <x v="1"/>
    <x v="0"/>
    <s v="USD"/>
    <n v="1335662023"/>
    <n v="1333070023"/>
    <b v="1"/>
    <n v="321"/>
    <b v="1"/>
    <s v="technology/space exploration"/>
    <n v="104.21799999999999"/>
    <n v="64.933333333333323"/>
    <x v="3"/>
    <x v="36"/>
  </r>
  <r>
    <n v="2605"/>
    <s v="The most mysterious star in the Galaxy"/>
    <s v="Help astronomers get the data they need to unravel one of the biggest mysteries of all time, KIC 8462852 --- Whereâ€™s the Flux?"/>
    <n v="100000"/>
    <n v="107421.57"/>
    <x v="1"/>
    <x v="0"/>
    <s v="USD"/>
    <n v="1466168390"/>
    <n v="1463576390"/>
    <b v="1"/>
    <n v="1762"/>
    <b v="1"/>
    <s v="technology/space exploration"/>
    <n v="107.42157000000002"/>
    <n v="60.965703745743475"/>
    <x v="3"/>
    <x v="36"/>
  </r>
  <r>
    <n v="2606"/>
    <s v="2000 Student Projects to the Edge of Space"/>
    <s v="PongSat 2 !!!!!_x000a__x000a_On September 27, 2014 we are going to send 2000 student projects to the edge of space."/>
    <n v="11000"/>
    <n v="12106"/>
    <x v="1"/>
    <x v="0"/>
    <s v="USD"/>
    <n v="1398791182"/>
    <n v="1396026382"/>
    <b v="1"/>
    <n v="385"/>
    <b v="1"/>
    <s v="technology/space exploration"/>
    <n v="110.05454545454545"/>
    <n v="31.444155844155844"/>
    <x v="3"/>
    <x v="36"/>
  </r>
  <r>
    <n v="2607"/>
    <s v="Historic Robotic Spacecraft Poster Series Two"/>
    <s v="Chop Shopâ€™s second series of posters celebrating the most popular and most notable robotic space exploration missions."/>
    <n v="8000"/>
    <n v="32616"/>
    <x v="1"/>
    <x v="0"/>
    <s v="USD"/>
    <n v="1439344800"/>
    <n v="1435611572"/>
    <b v="1"/>
    <n v="398"/>
    <b v="1"/>
    <s v="technology/space exploration"/>
    <n v="407.7"/>
    <n v="81.949748743718587"/>
    <x v="3"/>
    <x v="36"/>
  </r>
  <r>
    <n v="2608"/>
    <s v="Giant Leaps in Space Poster Series"/>
    <s v="Giant Leaps featuring the historic missions of human spaceflight is the third in our series of space exploration prints"/>
    <n v="8000"/>
    <n v="17914"/>
    <x v="1"/>
    <x v="0"/>
    <s v="USD"/>
    <n v="1489536000"/>
    <n v="1485976468"/>
    <b v="1"/>
    <n v="304"/>
    <b v="1"/>
    <s v="technology/space exploration"/>
    <n v="223.92500000000001"/>
    <n v="58.92763157894737"/>
    <x v="3"/>
    <x v="36"/>
  </r>
  <r>
    <n v="2609"/>
    <s v="ArduSat - Your Arduino Experiment in Space"/>
    <s v="We love Arduino and we love space exploration. So we decided to combine them and let people run their own space experiments!"/>
    <n v="35000"/>
    <n v="106330.39"/>
    <x v="1"/>
    <x v="0"/>
    <s v="USD"/>
    <n v="1342330951"/>
    <n v="1339738951"/>
    <b v="1"/>
    <n v="676"/>
    <b v="1"/>
    <s v="technology/space exploration"/>
    <n v="303.80111428571428"/>
    <n v="157.29347633136095"/>
    <x v="3"/>
    <x v="36"/>
  </r>
  <r>
    <n v="2610"/>
    <s v="Restore the Pluto Discovery Telescope"/>
    <s v="Preserve the telescope that Clyde Tombaugh used to discover Pluto for generations to come!"/>
    <n v="22765"/>
    <n v="32172.66"/>
    <x v="1"/>
    <x v="0"/>
    <s v="USD"/>
    <n v="1471849140"/>
    <n v="1468444125"/>
    <b v="1"/>
    <n v="577"/>
    <b v="1"/>
    <s v="technology/space exploration"/>
    <n v="141.3251043268175"/>
    <n v="55.758509532062391"/>
    <x v="3"/>
    <x v="36"/>
  </r>
  <r>
    <n v="2611"/>
    <s v="The Universe in a Sphere (Relaunch)"/>
    <s v="Laniakea is the name of the supercluster of galaxies we are part of.This tremendous structure of 380,000 Galaxies can now be yours! 39â‚¬"/>
    <n v="11000"/>
    <n v="306970"/>
    <x v="1"/>
    <x v="12"/>
    <s v="EUR"/>
    <n v="1483397940"/>
    <n v="1480493014"/>
    <b v="1"/>
    <n v="3663"/>
    <b v="1"/>
    <s v="technology/space exploration"/>
    <n v="2790.6363636363635"/>
    <n v="83.802893802893806"/>
    <x v="3"/>
    <x v="36"/>
  </r>
  <r>
    <n v="2612"/>
    <s v="Starscraper: The Next Generation of Suborbital Rockets"/>
    <s v="What if we built a rocket that is better than a NASA or commercially available rocket? What if we did it with students?"/>
    <n v="10000"/>
    <n v="17176.13"/>
    <x v="1"/>
    <x v="0"/>
    <s v="USD"/>
    <n v="1420773970"/>
    <n v="1418095570"/>
    <b v="1"/>
    <n v="294"/>
    <b v="1"/>
    <s v="technology/space exploration"/>
    <n v="171.76130000000001"/>
    <n v="58.422210884353746"/>
    <x v="3"/>
    <x v="36"/>
  </r>
  <r>
    <n v="2613"/>
    <s v="Earth 360"/>
    <s v="Re-inventing the way we look at our planet by sending 5 cameras to near space to create the first 360 panoramic view of the earth."/>
    <n v="7500"/>
    <n v="7576"/>
    <x v="1"/>
    <x v="0"/>
    <s v="USD"/>
    <n v="1348256294"/>
    <n v="1345664294"/>
    <b v="1"/>
    <n v="28"/>
    <b v="1"/>
    <s v="technology/space exploration"/>
    <n v="101.01333333333334"/>
    <n v="270.57142857142856"/>
    <x v="3"/>
    <x v="36"/>
  </r>
  <r>
    <n v="2614"/>
    <s v="Kansas City SSEP Mission 5 Rocket . . .3,2,1 . . Blast Off!"/>
    <s v="Middle-schoolers designed a microgravity experiment that's going to the ISS! Help us send them to the launch in Wallops Island, VA."/>
    <n v="10500"/>
    <n v="10710"/>
    <x v="1"/>
    <x v="0"/>
    <s v="USD"/>
    <n v="1398834000"/>
    <n v="1396371612"/>
    <b v="1"/>
    <n v="100"/>
    <b v="1"/>
    <s v="technology/space exploration"/>
    <n v="102"/>
    <n v="107.1"/>
    <x v="3"/>
    <x v="36"/>
  </r>
  <r>
    <n v="2615"/>
    <s v="Action Man (GI Joe) Mission Mercury 10"/>
    <s v="Mission to launch a vintage Action Man and Space Capsule into space and film from his birthplace in UK to mark his 50th Anniversary."/>
    <n v="2001"/>
    <n v="3397"/>
    <x v="1"/>
    <x v="1"/>
    <s v="GBP"/>
    <n v="1462017600"/>
    <n v="1458820564"/>
    <b v="0"/>
    <n v="72"/>
    <b v="1"/>
    <s v="technology/space exploration"/>
    <n v="169.76511744127936"/>
    <n v="47.180555555555557"/>
    <x v="3"/>
    <x v="36"/>
  </r>
  <r>
    <n v="2616"/>
    <s v="James Webb Deployable Model"/>
    <s v="Production of variously-sized deployable models of NASA's James Webb Space Telescope to promote hands-on learning."/>
    <n v="25000"/>
    <n v="28633.5"/>
    <x v="1"/>
    <x v="0"/>
    <s v="USD"/>
    <n v="1440546729"/>
    <n v="1437954729"/>
    <b v="1"/>
    <n v="238"/>
    <b v="1"/>
    <s v="technology/space exploration"/>
    <n v="114.53400000000001"/>
    <n v="120.30882352941177"/>
    <x v="3"/>
    <x v="36"/>
  </r>
  <r>
    <n v="2617"/>
    <s v="Equatorial Sundial - Learn about planetary motion!"/>
    <s v="A simple way to learn and teach complex astronomical concepts. Awesome educational experiment, class demo or desktop display."/>
    <n v="500"/>
    <n v="4388"/>
    <x v="1"/>
    <x v="0"/>
    <s v="USD"/>
    <n v="1413838751"/>
    <n v="1411246751"/>
    <b v="1"/>
    <n v="159"/>
    <b v="1"/>
    <s v="technology/space exploration"/>
    <n v="877.6"/>
    <n v="27.59748427672956"/>
    <x v="3"/>
    <x v="36"/>
  </r>
  <r>
    <n v="2618"/>
    <s v="SPACE ART FEATURING ASTRONAUTS #WeBelieveInAstronauts"/>
    <s v="LTD ED COLLECTIBLE SPACE ART FEAT. ASTRONAUTS"/>
    <n v="15000"/>
    <n v="15808"/>
    <x v="1"/>
    <x v="0"/>
    <s v="USD"/>
    <n v="1449000061"/>
    <n v="1443812461"/>
    <b v="1"/>
    <n v="77"/>
    <b v="1"/>
    <s v="technology/space exploration"/>
    <n v="105.38666666666667"/>
    <n v="205.2987012987013"/>
    <x v="3"/>
    <x v="36"/>
  </r>
  <r>
    <n v="2619"/>
    <s v="Mars on Earth: An Art Residency"/>
    <s v="Help a fine art photographer continue her project about space exploration, Mars, and the scientists who are going to make it possible!"/>
    <n v="1000"/>
    <n v="1884"/>
    <x v="1"/>
    <x v="0"/>
    <s v="USD"/>
    <n v="1445598000"/>
    <n v="1443302004"/>
    <b v="1"/>
    <n v="53"/>
    <b v="1"/>
    <s v="technology/space exploration"/>
    <n v="188.39999999999998"/>
    <n v="35.547169811320757"/>
    <x v="3"/>
    <x v="36"/>
  </r>
  <r>
    <n v="2620"/>
    <s v="#TeamMopra - Save the Mopra Telescope &amp; Map the Milky Way"/>
    <s v="Come and join us on a voyage of interstellar exploration as we chart the least known part of the Milky Way â€“ its Delta Quadrant."/>
    <n v="65000"/>
    <n v="93374"/>
    <x v="1"/>
    <x v="2"/>
    <s v="AUD"/>
    <n v="1444525200"/>
    <n v="1441339242"/>
    <b v="1"/>
    <n v="1251"/>
    <b v="1"/>
    <s v="technology/space exploration"/>
    <n v="143.65230769230772"/>
    <n v="74.639488409272587"/>
    <x v="3"/>
    <x v="36"/>
  </r>
  <r>
    <n v="2621"/>
    <s v="Vulcan I: Rocket Powered by 3D Printed Engine"/>
    <s v="Team of undergraduates racing to be the first student organization to successfully launch a rocket powered by a 3D-printed engine."/>
    <n v="15000"/>
    <n v="21882"/>
    <x v="1"/>
    <x v="0"/>
    <s v="USD"/>
    <n v="1432230988"/>
    <n v="1429638988"/>
    <b v="1"/>
    <n v="465"/>
    <b v="1"/>
    <s v="technology/space exploration"/>
    <n v="145.88"/>
    <n v="47.058064516129029"/>
    <x v="3"/>
    <x v="36"/>
  </r>
  <r>
    <n v="2622"/>
    <s v="U-PHOS: Upgraded Pulsating Heatpipe Only for Space"/>
    <s v="University team from Pisa in collaboration with ESA, creating an innovative heat transfer device that will be tested into space."/>
    <n v="1500"/>
    <n v="1967.76"/>
    <x v="1"/>
    <x v="13"/>
    <s v="EUR"/>
    <n v="1483120216"/>
    <n v="1479232216"/>
    <b v="0"/>
    <n v="74"/>
    <b v="1"/>
    <s v="technology/space exploration"/>
    <n v="131.184"/>
    <n v="26.591351351351353"/>
    <x v="3"/>
    <x v="36"/>
  </r>
  <r>
    <n v="2623"/>
    <s v="Antimatter Fuel Production"/>
    <s v="We have designed an antimatter thruster capable of reaching the nearest star.  A plan for antimatter fuel production is now needed."/>
    <n v="2000"/>
    <n v="2280"/>
    <x v="1"/>
    <x v="0"/>
    <s v="USD"/>
    <n v="1480658966"/>
    <n v="1479449366"/>
    <b v="0"/>
    <n v="62"/>
    <b v="1"/>
    <s v="technology/space exploration"/>
    <n v="113.99999999999999"/>
    <n v="36.774193548387096"/>
    <x v="3"/>
    <x v="36"/>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s v="technology/space exploration"/>
    <n v="1379.4206249999997"/>
    <n v="31.820544982698959"/>
    <x v="3"/>
    <x v="36"/>
  </r>
  <r>
    <n v="2625"/>
    <s v="Caelum - Photos from stratosphere"/>
    <s v="We are two upper sixth-form students specialized in physics who wanna take some majestic pictures from stratosphere - about 35km high"/>
    <n v="150"/>
    <n v="1434"/>
    <x v="1"/>
    <x v="12"/>
    <s v="EUR"/>
    <n v="1478723208"/>
    <n v="1476559608"/>
    <b v="0"/>
    <n v="52"/>
    <b v="1"/>
    <s v="technology/space exploration"/>
    <n v="956"/>
    <n v="27.576923076923077"/>
    <x v="3"/>
    <x v="36"/>
  </r>
  <r>
    <n v="2626"/>
    <s v="SAGANet STEM Mentoring Lab Accreditation"/>
    <s v="Support the accreditation of our online STEM Mentoring Program with the International Mentoring Association"/>
    <n v="2500"/>
    <n v="2800"/>
    <x v="1"/>
    <x v="0"/>
    <s v="USD"/>
    <n v="1433343869"/>
    <n v="1430751869"/>
    <b v="0"/>
    <n v="50"/>
    <b v="1"/>
    <s v="technology/space exploration"/>
    <n v="112.00000000000001"/>
    <n v="56"/>
    <x v="3"/>
    <x v="36"/>
  </r>
  <r>
    <n v="2627"/>
    <s v="Students building a near-space balloon with live video"/>
    <s v="A group of high school students are building a near-space balloon, that will capture stunning HD video of the earth from near-space."/>
    <n v="150"/>
    <n v="970"/>
    <x v="1"/>
    <x v="0"/>
    <s v="USD"/>
    <n v="1448571261"/>
    <n v="1445975661"/>
    <b v="0"/>
    <n v="45"/>
    <b v="1"/>
    <s v="technology/space exploration"/>
    <n v="646.66666666666663"/>
    <n v="21.555555555555557"/>
    <x v="3"/>
    <x v="36"/>
  </r>
  <r>
    <n v="2628"/>
    <s v="Pie In Space!"/>
    <s v="A high school freshman is sending pie into space and you can be a part of it.  GO SCIENCE!!!"/>
    <n v="839"/>
    <n v="926"/>
    <x v="1"/>
    <x v="0"/>
    <s v="USD"/>
    <n v="1417389067"/>
    <n v="1415661067"/>
    <b v="0"/>
    <n v="21"/>
    <b v="1"/>
    <s v="technology/space exploration"/>
    <n v="110.36948748510132"/>
    <n v="44.095238095238095"/>
    <x v="3"/>
    <x v="36"/>
  </r>
  <r>
    <n v="2629"/>
    <s v="Project Dragonfly - Sail to the Stars"/>
    <s v="The first international contest to let students shape the future of interstellar travel."/>
    <n v="5000"/>
    <n v="6387"/>
    <x v="1"/>
    <x v="1"/>
    <s v="GBP"/>
    <n v="1431608122"/>
    <n v="1429016122"/>
    <b v="0"/>
    <n v="100"/>
    <b v="1"/>
    <s v="technology/space exploration"/>
    <n v="127.74000000000001"/>
    <n v="63.87"/>
    <x v="3"/>
    <x v="36"/>
  </r>
  <r>
    <n v="2630"/>
    <s v="Asteroid What! - Very Near Earth Asteroids"/>
    <s v="Free and easy to use information when asteroids pass closer than the Moon. Stretch - take photos of all of these asteroids"/>
    <n v="2000"/>
    <n v="3158"/>
    <x v="1"/>
    <x v="2"/>
    <s v="AUD"/>
    <n v="1467280800"/>
    <n v="1464921112"/>
    <b v="0"/>
    <n v="81"/>
    <b v="1"/>
    <s v="technology/space exploration"/>
    <n v="157.9"/>
    <n v="38.987654320987652"/>
    <x v="3"/>
    <x v="36"/>
  </r>
  <r>
    <n v="2631"/>
    <s v="Starship Congress 2015: Interstellar Hackathon"/>
    <s v="Starship Congress 2015 is a deep-space &amp; interstellar science summit staged by Icarus Interstellar."/>
    <n v="20000"/>
    <n v="22933.05"/>
    <x v="1"/>
    <x v="0"/>
    <s v="USD"/>
    <n v="1440907427"/>
    <n v="1438488227"/>
    <b v="0"/>
    <n v="286"/>
    <b v="1"/>
    <s v="technology/space exploration"/>
    <n v="114.66525000000001"/>
    <n v="80.185489510489504"/>
    <x v="3"/>
    <x v="36"/>
  </r>
  <r>
    <n v="2632"/>
    <s v="University Rocket Science"/>
    <s v="Students from 3 universities are designing a dual stage rocket to test experimental rocket technology."/>
    <n v="1070"/>
    <n v="1466"/>
    <x v="1"/>
    <x v="0"/>
    <s v="USD"/>
    <n v="1464485339"/>
    <n v="1462325339"/>
    <b v="0"/>
    <n v="42"/>
    <b v="1"/>
    <s v="technology/space exploration"/>
    <n v="137.00934579439252"/>
    <n v="34.904761904761905"/>
    <x v="3"/>
    <x v="36"/>
  </r>
  <r>
    <n v="2633"/>
    <s v="ISS-Above"/>
    <s v="A device that lights up whenever the International Space Station is nearby (that happens more often than you might expect)"/>
    <n v="5000"/>
    <n v="17731"/>
    <x v="1"/>
    <x v="0"/>
    <s v="USD"/>
    <n v="1393542000"/>
    <n v="1390938332"/>
    <b v="0"/>
    <n v="199"/>
    <b v="1"/>
    <s v="technology/space exploration"/>
    <n v="354.62"/>
    <n v="89.100502512562812"/>
    <x v="3"/>
    <x v="36"/>
  </r>
  <r>
    <n v="2634"/>
    <s v="Project Stardust Part 2"/>
    <s v="After a unsuccessful recovery last time we are trying again to successfully launch and recover a weather balloon from space."/>
    <n v="930"/>
    <n v="986"/>
    <x v="1"/>
    <x v="0"/>
    <s v="USD"/>
    <n v="1475163921"/>
    <n v="1472571921"/>
    <b v="0"/>
    <n v="25"/>
    <b v="1"/>
    <s v="technology/space exploration"/>
    <n v="106.02150537634409"/>
    <n v="39.44"/>
    <x v="3"/>
    <x v="36"/>
  </r>
  <r>
    <n v="2635"/>
    <s v="Help UTS Students reach the International Space Station!"/>
    <s v="Help UTS Ontario students raise money to get their experiments on the ISS. Promote space science in Canada! We can't do it without you!"/>
    <n v="11500"/>
    <n v="11500"/>
    <x v="1"/>
    <x v="5"/>
    <s v="CAD"/>
    <n v="1425937761"/>
    <n v="1422917361"/>
    <b v="0"/>
    <n v="84"/>
    <b v="1"/>
    <s v="technology/space exploration"/>
    <n v="100"/>
    <n v="136.9047619047619"/>
    <x v="3"/>
    <x v="36"/>
  </r>
  <r>
    <n v="2636"/>
    <s v="Starduster II - Photographing Earth from Near-Space"/>
    <s v="Real-time high-altitude weather balloon tracking using amateur radios - capturing stunning near-space visuals - now with more science!"/>
    <n v="1000"/>
    <n v="1873"/>
    <x v="1"/>
    <x v="0"/>
    <s v="USD"/>
    <n v="1476579600"/>
    <n v="1474641914"/>
    <b v="0"/>
    <n v="50"/>
    <b v="1"/>
    <s v="technology/space exploration"/>
    <n v="187.3"/>
    <n v="37.46"/>
    <x v="3"/>
    <x v="36"/>
  </r>
  <r>
    <n v="2637"/>
    <s v="SPEED OF LIGHT: Biggest Mystery of the Universe"/>
    <s v="Help us collect the data to solve the mystery of the century: Is light slowing down?"/>
    <n v="500"/>
    <n v="831"/>
    <x v="1"/>
    <x v="0"/>
    <s v="USD"/>
    <n v="1476277875"/>
    <n v="1474895475"/>
    <b v="0"/>
    <n v="26"/>
    <b v="1"/>
    <s v="technology/space exploration"/>
    <n v="166.2"/>
    <n v="31.96153846153846"/>
    <x v="3"/>
    <x v="36"/>
  </r>
  <r>
    <n v="2638"/>
    <s v="Pie In Space! (Round 2)"/>
    <s v="The second round of funding for the most amazing project ever where a high school freshman is sending pie into SPACE!!!"/>
    <n v="347"/>
    <n v="353"/>
    <x v="1"/>
    <x v="0"/>
    <s v="USD"/>
    <n v="1421358895"/>
    <n v="1418766895"/>
    <b v="0"/>
    <n v="14"/>
    <b v="1"/>
    <s v="technology/space exploration"/>
    <n v="101.72910662824208"/>
    <n v="25.214285714285715"/>
    <x v="3"/>
    <x v="36"/>
  </r>
  <r>
    <n v="2639"/>
    <s v="Mission Space"/>
    <s v="Mission Space is run by me, a teenager who has a passion for space! I will fly a weather balloon to the edge of space with your help."/>
    <n v="300"/>
    <n v="492"/>
    <x v="1"/>
    <x v="1"/>
    <s v="GBP"/>
    <n v="1424378748"/>
    <n v="1421786748"/>
    <b v="0"/>
    <n v="49"/>
    <b v="1"/>
    <s v="technology/space exploration"/>
    <n v="164"/>
    <n v="10.040816326530612"/>
    <x v="3"/>
    <x v="36"/>
  </r>
  <r>
    <n v="2640"/>
    <s v="Save the Astronomy Van"/>
    <s v="Hi,_x000a_My Name is David Frey and I Provide Free Public Astronomy programs in San Francisco, Mt. Tamalpias, Yosemite and Novato CA."/>
    <n v="3000"/>
    <n v="3170"/>
    <x v="1"/>
    <x v="0"/>
    <s v="USD"/>
    <n v="1433735474"/>
    <n v="1428551474"/>
    <b v="0"/>
    <n v="69"/>
    <b v="1"/>
    <s v="technology/space exploration"/>
    <n v="105.66666666666666"/>
    <n v="45.94202898550725"/>
    <x v="3"/>
    <x v="36"/>
  </r>
  <r>
    <n v="2641"/>
    <s v="Build Flying Saucer Artificial Intelligent from sea shell"/>
    <s v="Building a Flying saucer that has Artificial Intelligent made from sea shell."/>
    <n v="1500"/>
    <n v="15"/>
    <x v="2"/>
    <x v="0"/>
    <s v="USD"/>
    <n v="1410811740"/>
    <n v="1409341863"/>
    <b v="0"/>
    <n v="1"/>
    <b v="0"/>
    <s v="technology/space exploration"/>
    <n v="1"/>
    <n v="15"/>
    <x v="3"/>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3"/>
    <x v="36"/>
  </r>
  <r>
    <n v="2643"/>
    <s v="Project Blue: A Space Telescope to Find Another Earth (Canceled)"/>
    <s v="A mission to build and launch a telescope to observe and photograph Earth-like planets around our nearest star system, Alpha Centauri."/>
    <n v="1000000"/>
    <n v="335597.31"/>
    <x v="3"/>
    <x v="0"/>
    <s v="USD"/>
    <n v="1482307140"/>
    <n v="1479218315"/>
    <b v="1"/>
    <n v="1501"/>
    <b v="0"/>
    <s v="technology/space exploration"/>
    <n v="33.559730999999999"/>
    <n v="223.58248500999335"/>
    <x v="3"/>
    <x v="36"/>
  </r>
  <r>
    <n v="2644"/>
    <s v="Helios - Near Space Launch To Capture The 2017 Solar Eclipse (Canceled)"/>
    <s v="A historic manned launch into near space by 3 brave pilots to capture the 2017 total solar eclipse in virtual reality."/>
    <n v="100000"/>
    <n v="2053"/>
    <x v="3"/>
    <x v="0"/>
    <s v="USD"/>
    <n v="1489172435"/>
    <n v="1486580435"/>
    <b v="1"/>
    <n v="52"/>
    <b v="0"/>
    <s v="technology/space exploration"/>
    <n v="2.0529999999999999"/>
    <n v="39.480769230769234"/>
    <x v="3"/>
    <x v="36"/>
  </r>
  <r>
    <n v="2645"/>
    <s v="Project ThunderStruck - Testing a New Spacecraft Concept"/>
    <s v="Phase one of a small winged reentry craft. This phase will be testing the supersonic stability of a small craft traveling at 1,800kph"/>
    <n v="20000"/>
    <n v="2100"/>
    <x v="3"/>
    <x v="2"/>
    <s v="AUD"/>
    <n v="1415481203"/>
    <n v="1412885603"/>
    <b v="1"/>
    <n v="23"/>
    <b v="0"/>
    <s v="technology/space exploration"/>
    <n v="10.5"/>
    <n v="91.304347826086953"/>
    <x v="3"/>
    <x v="36"/>
  </r>
  <r>
    <n v="2646"/>
    <s v="SpaceVR: Your Ticket to Space (Canceled)"/>
    <s v="We're a small group with a big mission: making it possible for everyone to explore space using the power of virtual reality."/>
    <n v="500000"/>
    <n v="42086.42"/>
    <x v="3"/>
    <x v="0"/>
    <s v="USD"/>
    <n v="1441783869"/>
    <n v="1439191869"/>
    <b v="1"/>
    <n v="535"/>
    <b v="0"/>
    <s v="technology/space exploration"/>
    <n v="8.4172840000000004"/>
    <n v="78.666205607476627"/>
    <x v="3"/>
    <x v="36"/>
  </r>
  <r>
    <n v="2647"/>
    <s v="18&quot;, 45.7cm Telescope. The universe is for everyone!"/>
    <s v="The telescope will serve as a path for the youth of Toronto to the skies, it will be 18&quot; easily portable meant for schools in the GTA."/>
    <n v="2500"/>
    <n v="36"/>
    <x v="3"/>
    <x v="5"/>
    <s v="CAD"/>
    <n v="1439533019"/>
    <n v="1436941019"/>
    <b v="0"/>
    <n v="3"/>
    <b v="0"/>
    <s v="technology/space exploration"/>
    <n v="1.44"/>
    <n v="12"/>
    <x v="3"/>
    <x v="36"/>
  </r>
  <r>
    <n v="2648"/>
    <s v="Calvert HS Planetarium Restoration (Canceled)"/>
    <s v="Calvert Co 1977 planetarium acquired by Spaceflight America! Education science program star projector needs overhaul, upgrade, repairs!"/>
    <n v="12000"/>
    <n v="106"/>
    <x v="3"/>
    <x v="0"/>
    <s v="USD"/>
    <n v="1457543360"/>
    <n v="1454951360"/>
    <b v="0"/>
    <n v="6"/>
    <b v="0"/>
    <s v="technology/space exploration"/>
    <n v="0.88333333333333341"/>
    <n v="17.666666666666668"/>
    <x v="3"/>
    <x v="36"/>
  </r>
  <r>
    <n v="2649"/>
    <s v="The Mission - Please Check Back Soon (Canceled)"/>
    <s v="They have launched a Kickstarter."/>
    <n v="125000"/>
    <n v="124"/>
    <x v="3"/>
    <x v="0"/>
    <s v="USD"/>
    <n v="1454370941"/>
    <n v="1449186941"/>
    <b v="0"/>
    <n v="3"/>
    <b v="0"/>
    <s v="technology/space exploration"/>
    <n v="9.920000000000001E-2"/>
    <n v="41.333333333333336"/>
    <x v="3"/>
    <x v="36"/>
  </r>
  <r>
    <n v="2650"/>
    <s v="The Observer Project 2016 (Canceled)"/>
    <s v="A fully stabilized, mobile, research grade telescope/media platform, used to bring outreach astronomy to those who don't have access."/>
    <n v="60000"/>
    <n v="358"/>
    <x v="3"/>
    <x v="0"/>
    <s v="USD"/>
    <n v="1482332343"/>
    <n v="1479740343"/>
    <b v="0"/>
    <n v="5"/>
    <b v="0"/>
    <s v="technology/space exploration"/>
    <n v="0.59666666666666668"/>
    <n v="71.599999999999994"/>
    <x v="3"/>
    <x v="36"/>
  </r>
  <r>
    <n v="2651"/>
    <s v="FireSat: Near Real-Time Global Wildfire/Oil Spill Detection"/>
    <s v="Conceived at NASA JPL, FireSat is a satellite-installed sensor constellation for the near real-time detection of global thermal events."/>
    <n v="280000"/>
    <n v="5233"/>
    <x v="3"/>
    <x v="0"/>
    <s v="USD"/>
    <n v="1450380009"/>
    <n v="1447960809"/>
    <b v="0"/>
    <n v="17"/>
    <b v="0"/>
    <s v="technology/space exploration"/>
    <n v="1.8689285714285715"/>
    <n v="307.8235294117647"/>
    <x v="3"/>
    <x v="36"/>
  </r>
  <r>
    <n v="2652"/>
    <s v="Million Dollar Rocket - New Project (Canceled)"/>
    <s v="We're looking to set an Australian Amateur Rocketry record of 100 000 ft. You are invited on this 4500km per hour ride into history"/>
    <n v="100000"/>
    <n v="885"/>
    <x v="3"/>
    <x v="2"/>
    <s v="AUD"/>
    <n v="1418183325"/>
    <n v="1415591325"/>
    <b v="0"/>
    <n v="11"/>
    <b v="0"/>
    <s v="technology/space exploration"/>
    <n v="0.88500000000000001"/>
    <n v="80.454545454545453"/>
    <x v="3"/>
    <x v="36"/>
  </r>
  <r>
    <n v="2653"/>
    <s v="Dream Rocket Project (Canceled)"/>
    <s v="DREAM BIG. Explore the universe through STEAM education. (Science, Technology, Engineering, Art, Mathematics)"/>
    <n v="51000"/>
    <n v="5876"/>
    <x v="3"/>
    <x v="0"/>
    <s v="USD"/>
    <n v="1402632000"/>
    <n v="1399909127"/>
    <b v="0"/>
    <n v="70"/>
    <b v="0"/>
    <s v="technology/space exploration"/>
    <n v="11.52156862745098"/>
    <n v="83.942857142857136"/>
    <x v="3"/>
    <x v="36"/>
  </r>
  <r>
    <n v="2654"/>
    <s v="Moon Rocket Projo - Finally know the TRUTH about E.T."/>
    <s v="I want to launch a rocket to the moon, I plan on having this lunar rocket carry a small payload of solar internet connected cameras"/>
    <n v="100000"/>
    <n v="51"/>
    <x v="3"/>
    <x v="0"/>
    <s v="USD"/>
    <n v="1429622726"/>
    <n v="1424442326"/>
    <b v="0"/>
    <n v="6"/>
    <b v="0"/>
    <s v="technology/space exploration"/>
    <n v="5.1000000000000004E-2"/>
    <n v="8.5"/>
    <x v="3"/>
    <x v="36"/>
  </r>
  <r>
    <n v="2655"/>
    <s v="Balloons (Canceled)"/>
    <s v="Thank you for your support!"/>
    <n v="15000"/>
    <n v="3155"/>
    <x v="3"/>
    <x v="0"/>
    <s v="USD"/>
    <n v="1455048000"/>
    <n v="1452631647"/>
    <b v="0"/>
    <n v="43"/>
    <b v="0"/>
    <s v="technology/space exploration"/>
    <n v="21.033333333333335"/>
    <n v="73.372093023255815"/>
    <x v="3"/>
    <x v="36"/>
  </r>
  <r>
    <n v="2656"/>
    <s v="MoonWatcher: A 24/7 Live Video of the Moon for Everyone (Canceled)"/>
    <s v="MoonWatcher will be bringing the Moon closer to all of us."/>
    <n v="150000"/>
    <n v="17155"/>
    <x v="3"/>
    <x v="0"/>
    <s v="USD"/>
    <n v="1489345200"/>
    <n v="1485966688"/>
    <b v="0"/>
    <n v="152"/>
    <b v="0"/>
    <s v="technology/space exploration"/>
    <n v="11.436666666666667"/>
    <n v="112.86184210526316"/>
    <x v="3"/>
    <x v="36"/>
  </r>
  <r>
    <n v="2657"/>
    <s v="Propel Citizen Science to the Moon (Canceled)"/>
    <s v="Miles, a team of citizen scientists is reaching for the moon. We've bootstrapped our way to the top and now we need your help."/>
    <n v="30000"/>
    <n v="5621.38"/>
    <x v="3"/>
    <x v="0"/>
    <s v="USD"/>
    <n v="1470187800"/>
    <n v="1467325053"/>
    <b v="0"/>
    <n v="59"/>
    <b v="0"/>
    <s v="technology/space exploration"/>
    <n v="18.737933333333334"/>
    <n v="95.277627118644077"/>
    <x v="3"/>
    <x v="36"/>
  </r>
  <r>
    <n v="2658"/>
    <s v="STEM MARS Lander experience: https://youtu.be/n6avxUAKee0"/>
    <s v="Funding will allow free participation for 20 schools, grades 4-12, (thousands of students) anywhere in the nation."/>
    <n v="98000"/>
    <n v="91"/>
    <x v="3"/>
    <x v="0"/>
    <s v="USD"/>
    <n v="1469913194"/>
    <n v="1467321194"/>
    <b v="0"/>
    <n v="4"/>
    <b v="0"/>
    <s v="technology/space exploration"/>
    <n v="9.285714285714286E-2"/>
    <n v="22.75"/>
    <x v="3"/>
    <x v="36"/>
  </r>
  <r>
    <n v="2659"/>
    <s v="test (Canceled)"/>
    <s v="test"/>
    <n v="49000"/>
    <n v="1333"/>
    <x v="3"/>
    <x v="0"/>
    <s v="USD"/>
    <n v="1429321210"/>
    <n v="1426729210"/>
    <b v="0"/>
    <n v="10"/>
    <b v="0"/>
    <s v="technology/space exploration"/>
    <n v="2.7204081632653061"/>
    <n v="133.30000000000001"/>
    <x v="3"/>
    <x v="36"/>
  </r>
  <r>
    <n v="2660"/>
    <s v="Central Ohio Astronomical Society Mobile Classroom"/>
    <s v="COAS is an organization that does community outreach programs to encourage and educate children and adults on Astronomy related subject"/>
    <n v="20000"/>
    <n v="19"/>
    <x v="3"/>
    <x v="0"/>
    <s v="USD"/>
    <n v="1448388418"/>
    <n v="1443200818"/>
    <b v="0"/>
    <n v="5"/>
    <b v="0"/>
    <s v="technology/space exploration"/>
    <n v="9.5000000000000001E-2"/>
    <n v="3.8"/>
    <x v="3"/>
    <x v="36"/>
  </r>
  <r>
    <n v="2661"/>
    <s v="Summer Camp - A creative space for makers and artists alike."/>
    <s v="Summer Camp is an old gas station that will have workshops, custom art framing, and carry vintage &amp; home goods."/>
    <n v="5000"/>
    <n v="5145"/>
    <x v="1"/>
    <x v="0"/>
    <s v="USD"/>
    <n v="1382742010"/>
    <n v="1380150010"/>
    <b v="0"/>
    <n v="60"/>
    <b v="1"/>
    <s v="technology/makerspaces"/>
    <n v="102.89999999999999"/>
    <n v="85.75"/>
    <x v="3"/>
    <x v="37"/>
  </r>
  <r>
    <n v="2662"/>
    <s v="The Mini Maker, a kid focused makerspace"/>
    <s v="The Mini Maker is Lansing Michigan's new kid friendly makerspace. We're dedicated to help kids imagine, develop and build."/>
    <n v="20000"/>
    <n v="21360"/>
    <x v="1"/>
    <x v="0"/>
    <s v="USD"/>
    <n v="1440179713"/>
    <n v="1437587713"/>
    <b v="0"/>
    <n v="80"/>
    <b v="1"/>
    <s v="technology/makerspaces"/>
    <n v="106.80000000000001"/>
    <n v="267"/>
    <x v="3"/>
    <x v="37"/>
  </r>
  <r>
    <n v="2663"/>
    <s v="A New Life for an Old School"/>
    <s v="The Ville. A local cooperative helping communities learn, share and grow in the spirit of health, wellness and sustainability."/>
    <n v="20000"/>
    <n v="20919.25"/>
    <x v="1"/>
    <x v="5"/>
    <s v="CAD"/>
    <n v="1441378800"/>
    <n v="1438873007"/>
    <b v="0"/>
    <n v="56"/>
    <b v="1"/>
    <s v="technology/makerspaces"/>
    <n v="104.59625"/>
    <n v="373.55803571428572"/>
    <x v="3"/>
    <x v="37"/>
  </r>
  <r>
    <n v="2664"/>
    <s v="HackSchool: Students, Technology, and Empowerment"/>
    <s v="We believe that the true purpose of education is to enable people to create real things that make the world better. Join us!"/>
    <n v="17500"/>
    <n v="18100"/>
    <x v="1"/>
    <x v="0"/>
    <s v="USD"/>
    <n v="1449644340"/>
    <n v="1446683797"/>
    <b v="0"/>
    <n v="104"/>
    <b v="1"/>
    <s v="technology/makerspaces"/>
    <n v="103.42857142857143"/>
    <n v="174.03846153846155"/>
    <x v="3"/>
    <x v="37"/>
  </r>
  <r>
    <n v="2665"/>
    <s v="Gilman Playground Builds a Tech Center"/>
    <s v="Giving the best tech access and tools to Bayview Hunters Point youth - developing the next generation of tech savvy youth who excel!"/>
    <n v="3500"/>
    <n v="4310"/>
    <x v="1"/>
    <x v="0"/>
    <s v="USD"/>
    <n v="1430774974"/>
    <n v="1426886974"/>
    <b v="0"/>
    <n v="46"/>
    <b v="1"/>
    <s v="technology/makerspaces"/>
    <n v="123.14285714285715"/>
    <n v="93.695652173913047"/>
    <x v="3"/>
    <x v="37"/>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s v="technology/makerspaces"/>
    <n v="159.29509999999999"/>
    <n v="77.327718446601949"/>
    <x v="3"/>
    <x v="37"/>
  </r>
  <r>
    <n v="2667"/>
    <s v="Websmith Studio : Think, Build, Break, Play."/>
    <s v="Websmith Studio is a makerspace where the people most impacted by broken systems are empowered to think, build, and own the solution."/>
    <n v="1500"/>
    <n v="1660"/>
    <x v="1"/>
    <x v="0"/>
    <s v="USD"/>
    <n v="1455142416"/>
    <n v="1452550416"/>
    <b v="0"/>
    <n v="18"/>
    <b v="1"/>
    <s v="technology/makerspaces"/>
    <n v="110.66666666666667"/>
    <n v="92.222222222222229"/>
    <x v="3"/>
    <x v="37"/>
  </r>
  <r>
    <n v="2668"/>
    <s v="UOttawa Makermobile"/>
    <s v="Creativity on the go! |_x000a_CrÃ©ativitÃ© en mouvement !"/>
    <n v="1000"/>
    <n v="1707"/>
    <x v="1"/>
    <x v="5"/>
    <s v="CAD"/>
    <n v="1447079520"/>
    <n v="1443449265"/>
    <b v="0"/>
    <n v="28"/>
    <b v="1"/>
    <s v="technology/makerspaces"/>
    <n v="170.70000000000002"/>
    <n v="60.964285714285715"/>
    <x v="3"/>
    <x v="37"/>
  </r>
  <r>
    <n v="2669"/>
    <s v="Oceana High School MAKER club requesting a 3D Printer"/>
    <s v="The brand new Makers Club wants something to draw the students into science and engineering and also be very inclusive."/>
    <n v="800"/>
    <n v="1001"/>
    <x v="1"/>
    <x v="0"/>
    <s v="USD"/>
    <n v="1452387096"/>
    <n v="1447203096"/>
    <b v="0"/>
    <n v="11"/>
    <b v="1"/>
    <s v="technology/makerspaces"/>
    <n v="125.125"/>
    <n v="91"/>
    <x v="3"/>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3"/>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3"/>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3"/>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3"/>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3"/>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3"/>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3"/>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3"/>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3"/>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3"/>
    <x v="37"/>
  </r>
  <r>
    <n v="2680"/>
    <s v="iHeart Pillow"/>
    <s v="iHeartPillow, Connecting loved ones"/>
    <n v="32000"/>
    <n v="276"/>
    <x v="2"/>
    <x v="3"/>
    <s v="EUR"/>
    <n v="1459915491"/>
    <n v="1457327091"/>
    <b v="0"/>
    <n v="4"/>
    <b v="0"/>
    <s v="technology/makerspaces"/>
    <n v="0.86250000000000004"/>
    <n v="69"/>
    <x v="3"/>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20"/>
  </r>
  <r>
    <n v="2682"/>
    <s v="Toastie's Gourmet Toast"/>
    <s v="Gourmet Toast is the culinary combination, neigh, perfection of America's most under-utilized snack: Toast."/>
    <n v="6000"/>
    <n v="1698"/>
    <x v="2"/>
    <x v="0"/>
    <s v="USD"/>
    <n v="1416635940"/>
    <n v="1413838540"/>
    <b v="0"/>
    <n v="20"/>
    <b v="0"/>
    <s v="food/food trucks"/>
    <n v="28.299999999999997"/>
    <n v="84.9"/>
    <x v="7"/>
    <x v="2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20"/>
  </r>
  <r>
    <n v="2685"/>
    <s v="Nana's Home Cooking on Wheels"/>
    <s v="Home cooked meals made by Nana. Indiana's famous tenderloin sandwiches, Nana's homemade cole slaw and so much more."/>
    <n v="50000"/>
    <n v="10"/>
    <x v="2"/>
    <x v="0"/>
    <s v="USD"/>
    <n v="1430149330"/>
    <n v="1424968930"/>
    <b v="0"/>
    <n v="1"/>
    <b v="0"/>
    <s v="food/food trucks"/>
    <n v="0.02"/>
    <n v="10"/>
    <x v="7"/>
    <x v="2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20"/>
  </r>
  <r>
    <n v="2687"/>
    <s v="Munch Wagon"/>
    <s v="Your American Pizzas, Wings, Stuffed Gouda Burger, Sweet &amp; Russet Potato Fries served on a food Truck!!"/>
    <n v="15000"/>
    <n v="0"/>
    <x v="2"/>
    <x v="0"/>
    <s v="USD"/>
    <n v="1435591318"/>
    <n v="1432999318"/>
    <b v="0"/>
    <n v="0"/>
    <b v="0"/>
    <s v="food/food trucks"/>
    <n v="0"/>
    <e v="#DIV/0!"/>
    <x v="7"/>
    <x v="20"/>
  </r>
  <r>
    <n v="2688"/>
    <s v="Mac N Cheez Food Truck"/>
    <s v="The amazing gourmet Mac N Cheez Food Truck Campaigne!"/>
    <n v="50000"/>
    <n v="74"/>
    <x v="2"/>
    <x v="0"/>
    <s v="USD"/>
    <n v="1424746800"/>
    <n v="1422067870"/>
    <b v="0"/>
    <n v="14"/>
    <b v="0"/>
    <s v="food/food trucks"/>
    <n v="0.14799999999999999"/>
    <n v="5.2857142857142856"/>
    <x v="7"/>
    <x v="2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2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20"/>
  </r>
  <r>
    <n v="2691"/>
    <s v="Cook"/>
    <s v="A Great New local Food Truck serving up ethnic fusion inspired eats in Ottawa."/>
    <n v="65000"/>
    <n v="35"/>
    <x v="2"/>
    <x v="5"/>
    <s v="CAD"/>
    <n v="1431278557"/>
    <n v="1427390557"/>
    <b v="0"/>
    <n v="2"/>
    <b v="0"/>
    <s v="food/food trucks"/>
    <n v="5.3846153846153842E-2"/>
    <n v="17.5"/>
    <x v="7"/>
    <x v="20"/>
  </r>
  <r>
    <n v="2692"/>
    <s v="&quot;Sami j's Food Truck&quot;"/>
    <s v="Our food truck will bring you -_x000a_                       Fast, Fresh, Food -_x000a_                            Throughout the Omaha area"/>
    <n v="3500"/>
    <n v="25"/>
    <x v="2"/>
    <x v="0"/>
    <s v="USD"/>
    <n v="1427266860"/>
    <n v="1424678460"/>
    <b v="0"/>
    <n v="1"/>
    <b v="0"/>
    <s v="food/food trucks"/>
    <n v="0.7142857142857143"/>
    <n v="25"/>
    <x v="7"/>
    <x v="2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2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20"/>
  </r>
  <r>
    <n v="2695"/>
    <s v="Fat daddy mac food truck"/>
    <s v="I am creating food magic on the go! Amazing food isn't just for sitdown restaraunts anymore!"/>
    <n v="15000"/>
    <n v="71"/>
    <x v="2"/>
    <x v="0"/>
    <s v="USD"/>
    <n v="1428981718"/>
    <n v="1423801318"/>
    <b v="0"/>
    <n v="3"/>
    <b v="0"/>
    <s v="food/food trucks"/>
    <n v="0.47333333333333333"/>
    <n v="23.666666666666668"/>
    <x v="7"/>
    <x v="20"/>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2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2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20"/>
  </r>
  <r>
    <n v="2699"/>
    <s v="my bakery truck"/>
    <s v="Hi, I want make my first bakery. Food truck was great, but I not have a car licence. So, help me to be my dream!"/>
    <n v="2"/>
    <n v="0"/>
    <x v="2"/>
    <x v="5"/>
    <s v="CAD"/>
    <n v="1407533463"/>
    <n v="1404941463"/>
    <b v="0"/>
    <n v="0"/>
    <b v="0"/>
    <s v="food/food trucks"/>
    <n v="0"/>
    <e v="#DIV/0!"/>
    <x v="7"/>
    <x v="20"/>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20"/>
  </r>
  <r>
    <n v="2701"/>
    <s v="Support Circus Factory's new training space in Cork"/>
    <s v="We have been working extra hard to get our new training space ready and with a little extra help we hope to dream big for the future!"/>
    <n v="3400"/>
    <n v="1570"/>
    <x v="0"/>
    <x v="17"/>
    <s v="EUR"/>
    <n v="1491586534"/>
    <n v="1488911734"/>
    <b v="0"/>
    <n v="46"/>
    <b v="0"/>
    <s v="theater/spaces"/>
    <n v="46.176470588235297"/>
    <n v="34.130434782608695"/>
    <x v="2"/>
    <x v="38"/>
  </r>
  <r>
    <n v="2702"/>
    <s v="Hygienic Art Amphitheater Project New London, Connecticut"/>
    <s v="The next phase of the evolution of Hygienic Art is the building of New London's first amphitheater, a covering for the Art Park."/>
    <n v="10000"/>
    <n v="3441"/>
    <x v="0"/>
    <x v="0"/>
    <s v="USD"/>
    <n v="1491416077"/>
    <n v="1488827677"/>
    <b v="1"/>
    <n v="26"/>
    <b v="0"/>
    <s v="theater/spaces"/>
    <n v="34.410000000000004"/>
    <n v="132.34615384615384"/>
    <x v="2"/>
    <x v="38"/>
  </r>
  <r>
    <n v="2703"/>
    <s v="Bisagra Teatro: Foro Multidisciplinario"/>
    <s v="Â¡Tu nuevo espacio cultural multidisciplinario en el centro de Pachuca, Hidalgo"/>
    <n v="40000"/>
    <n v="41500"/>
    <x v="0"/>
    <x v="14"/>
    <s v="MXN"/>
    <n v="1490196830"/>
    <n v="1485016430"/>
    <b v="0"/>
    <n v="45"/>
    <b v="0"/>
    <s v="theater/spaces"/>
    <n v="103.75000000000001"/>
    <n v="922.22222222222217"/>
    <x v="2"/>
    <x v="38"/>
  </r>
  <r>
    <n v="2704"/>
    <s v="Little Red Brick House"/>
    <s v="We plan to rescue, relocate, and repurpose, a historic Little Red Brick House, to be incorporated into a riverfront amphitheater."/>
    <n v="19000"/>
    <n v="1145"/>
    <x v="0"/>
    <x v="0"/>
    <s v="USD"/>
    <n v="1491421314"/>
    <n v="1487709714"/>
    <b v="0"/>
    <n v="7"/>
    <b v="0"/>
    <s v="theater/spaces"/>
    <n v="6.0263157894736841"/>
    <n v="163.57142857142858"/>
    <x v="2"/>
    <x v="38"/>
  </r>
  <r>
    <n v="2705"/>
    <s v="Fischer Theatre Marquee"/>
    <s v="Help light the lights at the historic Fischer Theatre in Danville, IL."/>
    <n v="16500"/>
    <n v="1739"/>
    <x v="0"/>
    <x v="0"/>
    <s v="USD"/>
    <n v="1490389158"/>
    <n v="1486504758"/>
    <b v="0"/>
    <n v="8"/>
    <b v="0"/>
    <s v="theater/spaces"/>
    <n v="10.539393939393939"/>
    <n v="217.375"/>
    <x v="2"/>
    <x v="38"/>
  </r>
  <r>
    <n v="2706"/>
    <s v="Nordo's Culinarium: Where Food Meets Art"/>
    <s v="A place where innovation, food, creativity and performance live year round in a historic building in Pioneer Square."/>
    <n v="35000"/>
    <n v="39304"/>
    <x v="1"/>
    <x v="0"/>
    <s v="USD"/>
    <n v="1413442740"/>
    <n v="1410937483"/>
    <b v="1"/>
    <n v="263"/>
    <b v="1"/>
    <s v="theater/spaces"/>
    <n v="112.29714285714284"/>
    <n v="149.44486692015209"/>
    <x v="2"/>
    <x v="38"/>
  </r>
  <r>
    <n v="2707"/>
    <s v="The Pocket Theater - No one should have to pay to perform!"/>
    <s v="A new performance space in Seattle. A place for artists, comedians, and audiences to meet and collaborate!"/>
    <n v="8000"/>
    <n v="28067.57"/>
    <x v="1"/>
    <x v="0"/>
    <s v="USD"/>
    <n v="1369637940"/>
    <n v="1367088443"/>
    <b v="1"/>
    <n v="394"/>
    <b v="1"/>
    <s v="theater/spaces"/>
    <n v="350.84462500000001"/>
    <n v="71.237487309644663"/>
    <x v="2"/>
    <x v="38"/>
  </r>
  <r>
    <n v="2708"/>
    <s v="Angel Comedy Club"/>
    <s v="Angel Comedy Club: A permanent home for Londonâ€™s loveliest comedy night - a community comedy club"/>
    <n v="20000"/>
    <n v="46643.07"/>
    <x v="1"/>
    <x v="1"/>
    <s v="GBP"/>
    <n v="1469119526"/>
    <n v="1463935526"/>
    <b v="1"/>
    <n v="1049"/>
    <b v="1"/>
    <s v="theater/spaces"/>
    <n v="233.21535"/>
    <n v="44.464318398474738"/>
    <x v="2"/>
    <x v="38"/>
  </r>
  <r>
    <n v="2709"/>
    <s v="Circadium: School of Contemporary Circus - Start Up"/>
    <s v="Give contemporary circus an artistic home in America.  Help us launch the nationâ€™s first higher education program for circus."/>
    <n v="50000"/>
    <n v="50803"/>
    <x v="1"/>
    <x v="0"/>
    <s v="USD"/>
    <n v="1475553540"/>
    <n v="1472528141"/>
    <b v="1"/>
    <n v="308"/>
    <b v="1"/>
    <s v="theater/spaces"/>
    <n v="101.60599999999999"/>
    <n v="164.94480519480518"/>
    <x v="2"/>
    <x v="38"/>
  </r>
  <r>
    <n v="2710"/>
    <s v="House of Yes"/>
    <s v="Building Brooklyn's own creative venue for circus, theater and events of all types."/>
    <n v="60000"/>
    <n v="92340.21"/>
    <x v="1"/>
    <x v="0"/>
    <s v="USD"/>
    <n v="1407549600"/>
    <n v="1404797428"/>
    <b v="1"/>
    <n v="1088"/>
    <b v="1"/>
    <s v="theater/spaces"/>
    <n v="153.90035000000003"/>
    <n v="84.871516544117654"/>
    <x v="2"/>
    <x v="38"/>
  </r>
  <r>
    <n v="2711"/>
    <s v="The Red Shoes"/>
    <s v="We're aiming to launch a production involving circus performers, musicians and artists in a new space, creating a night of live art."/>
    <n v="3910"/>
    <n v="3938"/>
    <x v="1"/>
    <x v="1"/>
    <s v="GBP"/>
    <n v="1403301660"/>
    <n v="1400694790"/>
    <b v="1"/>
    <n v="73"/>
    <b v="1"/>
    <s v="theater/spaces"/>
    <n v="100.7161125319693"/>
    <n v="53.945205479452056"/>
    <x v="2"/>
    <x v="38"/>
  </r>
  <r>
    <n v="2712"/>
    <s v="The Voix De Ville! : A Pop-up Theater and Cabaret"/>
    <s v="Voix de Ville is a pop-up imaginarium of neo-vaudeville, musical extravaganza, circus arts, comedy, and theatre in a tiny circus tent!"/>
    <n v="5500"/>
    <n v="7226"/>
    <x v="1"/>
    <x v="0"/>
    <s v="USD"/>
    <n v="1373738400"/>
    <n v="1370568560"/>
    <b v="1"/>
    <n v="143"/>
    <b v="1"/>
    <s v="theater/spaces"/>
    <n v="131.38181818181818"/>
    <n v="50.531468531468533"/>
    <x v="2"/>
    <x v="38"/>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s v="theater/spaces"/>
    <n v="102.24133333333334"/>
    <n v="108.00140845070422"/>
    <x v="2"/>
    <x v="38"/>
  </r>
  <r>
    <n v="2714"/>
    <s v="The Crane Theater"/>
    <s v="The Crane will be the new home for independent theater in Northeast Minneapolis"/>
    <n v="25000"/>
    <n v="29089"/>
    <x v="1"/>
    <x v="0"/>
    <s v="USD"/>
    <n v="1476486000"/>
    <n v="1474040596"/>
    <b v="1"/>
    <n v="305"/>
    <b v="1"/>
    <s v="theater/spaces"/>
    <n v="116.35599999999999"/>
    <n v="95.373770491803285"/>
    <x v="2"/>
    <x v="38"/>
  </r>
  <r>
    <n v="2715"/>
    <s v="Good Good Comedy Theatre (Philadelphia, PA)"/>
    <s v="The creators of Five Dollar Comedy Week are building a permanent home for affordable live comedy shows and classes in Philadelphia."/>
    <n v="12000"/>
    <n v="31754.69"/>
    <x v="1"/>
    <x v="0"/>
    <s v="USD"/>
    <n v="1456047228"/>
    <n v="1453109628"/>
    <b v="1"/>
    <n v="551"/>
    <b v="1"/>
    <s v="theater/spaces"/>
    <n v="264.62241666666665"/>
    <n v="57.631016333938291"/>
    <x v="2"/>
    <x v="38"/>
  </r>
  <r>
    <n v="2716"/>
    <s v="Berlin's first international, alternative comedy stage!"/>
    <s v="Love comedy? Get involved in creating a dedicated space for alternative comedy in Berlin._x000a__x000a_(Das Video ist untertitelt. Klicke auf CC)"/>
    <n v="10000"/>
    <n v="11998.01"/>
    <x v="1"/>
    <x v="12"/>
    <s v="EUR"/>
    <n v="1444291193"/>
    <n v="1441699193"/>
    <b v="1"/>
    <n v="187"/>
    <b v="1"/>
    <s v="theater/spaces"/>
    <n v="119.98010000000001"/>
    <n v="64.160481283422456"/>
    <x v="2"/>
    <x v="38"/>
  </r>
  <r>
    <n v="2717"/>
    <s v="A Home for Comedy in Vermont!"/>
    <s v="ONLY HOURS LEFT ON THE CAMPAIGN! Our stretch goal is $35k; let's build a home for standup/improv shows &amp; classes in VT!"/>
    <n v="25000"/>
    <n v="30026"/>
    <x v="1"/>
    <x v="0"/>
    <s v="USD"/>
    <n v="1417906649"/>
    <n v="1414015049"/>
    <b v="1"/>
    <n v="325"/>
    <b v="1"/>
    <s v="theater/spaces"/>
    <n v="120.10400000000001"/>
    <n v="92.387692307692305"/>
    <x v="2"/>
    <x v="38"/>
  </r>
  <r>
    <n v="2718"/>
    <s v="Bard Beyond the Big Top"/>
    <s v="The Bard has burst beyond the big top and we're reaching out to our Beloved Benefactors to help build our festival's future."/>
    <n v="18000"/>
    <n v="18645"/>
    <x v="1"/>
    <x v="0"/>
    <s v="USD"/>
    <n v="1462316400"/>
    <n v="1459865945"/>
    <b v="1"/>
    <n v="148"/>
    <b v="1"/>
    <s v="theater/spaces"/>
    <n v="103.58333333333334"/>
    <n v="125.97972972972973"/>
    <x v="2"/>
    <x v="38"/>
  </r>
  <r>
    <n v="2719"/>
    <s v="AHS Theater - Help us light up our stage!"/>
    <s v="Our high school theater in Allentown, New Jersey was rad - in 1972. Help us bring our theater into present day and light up our stage!"/>
    <n v="6000"/>
    <n v="6530"/>
    <x v="1"/>
    <x v="0"/>
    <s v="USD"/>
    <n v="1460936694"/>
    <n v="1455756294"/>
    <b v="0"/>
    <n v="69"/>
    <b v="1"/>
    <s v="theater/spaces"/>
    <n v="108.83333333333334"/>
    <n v="94.637681159420296"/>
    <x v="2"/>
    <x v="38"/>
  </r>
  <r>
    <n v="2720"/>
    <s v="The Comedy Project"/>
    <s v="An improv, sketch and experimental comedy and cocktail venue in downtown Grand Rapids, Michigan"/>
    <n v="25000"/>
    <n v="29531"/>
    <x v="1"/>
    <x v="0"/>
    <s v="USD"/>
    <n v="1478866253"/>
    <n v="1476270653"/>
    <b v="0"/>
    <n v="173"/>
    <b v="1"/>
    <s v="theater/spaces"/>
    <n v="118.12400000000001"/>
    <n v="170.69942196531792"/>
    <x v="2"/>
    <x v="38"/>
  </r>
  <r>
    <n v="2721"/>
    <s v="Pi Crust - Easily Connect Electronics To Your Raspberry Pi"/>
    <s v="Pi Crust is a breakout board for the Raspberry Pi that makes it easier to connect electronics - help us to bring this into kit form!"/>
    <n v="750"/>
    <n v="10965"/>
    <x v="1"/>
    <x v="1"/>
    <s v="GBP"/>
    <n v="1378494000"/>
    <n v="1375880598"/>
    <b v="0"/>
    <n v="269"/>
    <b v="1"/>
    <s v="technology/hardware"/>
    <n v="1462"/>
    <n v="40.762081784386616"/>
    <x v="3"/>
    <x v="30"/>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s v="technology/hardware"/>
    <n v="252.54"/>
    <n v="68.254054054054052"/>
    <x v="3"/>
    <x v="30"/>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s v="technology/hardware"/>
    <n v="140.05000000000001"/>
    <n v="95.48863636363636"/>
    <x v="3"/>
    <x v="30"/>
  </r>
  <r>
    <n v="2724"/>
    <s v="RasPiO GPIO Quick Reference Ruler for Raspberry Pi RPi.GPIO"/>
    <s v="RPi.GPIO Quick reference for GPIO programming on Raspberry Pi. Python code &amp; port ID labels in a convenient 6&quot; PCB ruler"/>
    <n v="2468"/>
    <n v="7326.88"/>
    <x v="1"/>
    <x v="1"/>
    <s v="GBP"/>
    <n v="1439625059"/>
    <n v="1436860259"/>
    <b v="0"/>
    <n v="1019"/>
    <b v="1"/>
    <s v="technology/hardware"/>
    <n v="296.87520259319291"/>
    <n v="7.1902649656526005"/>
    <x v="3"/>
    <x v="30"/>
  </r>
  <r>
    <n v="2725"/>
    <s v="Digital MPPT and Solar BMS for a Net Zero energy House"/>
    <s v="Best Net Zero energy solution for new or existing house (no more heating or electricity bills)."/>
    <n v="40000"/>
    <n v="57817"/>
    <x v="1"/>
    <x v="5"/>
    <s v="CAD"/>
    <n v="1488390735"/>
    <n v="1484070735"/>
    <b v="0"/>
    <n v="113"/>
    <b v="1"/>
    <s v="technology/hardware"/>
    <n v="144.54249999999999"/>
    <n v="511.65486725663715"/>
    <x v="3"/>
    <x v="30"/>
  </r>
  <r>
    <n v="2726"/>
    <s v="Krimston TWO - Dual SIM case for iPhone"/>
    <s v="Krimston TWO: iPhone Dual SIM Case"/>
    <n v="100000"/>
    <n v="105745"/>
    <x v="1"/>
    <x v="0"/>
    <s v="USD"/>
    <n v="1461333311"/>
    <n v="1458741311"/>
    <b v="0"/>
    <n v="404"/>
    <b v="1"/>
    <s v="technology/hardware"/>
    <n v="105.745"/>
    <n v="261.74504950495049"/>
    <x v="3"/>
    <x v="30"/>
  </r>
  <r>
    <n v="2727"/>
    <s v="PiDrive: Low-power, mSATA SSD for the Raspberry Pi"/>
    <s v="Introducing the PiDrive, a high capacity Solid State Drive (SSD) expansion card for the Raspberry Pi B+, A+, and B+ v2!"/>
    <n v="10000"/>
    <n v="49321"/>
    <x v="1"/>
    <x v="0"/>
    <s v="USD"/>
    <n v="1438964063"/>
    <n v="1436804063"/>
    <b v="0"/>
    <n v="707"/>
    <b v="1"/>
    <s v="technology/hardware"/>
    <n v="493.21000000000004"/>
    <n v="69.760961810466767"/>
    <x v="3"/>
    <x v="30"/>
  </r>
  <r>
    <n v="2728"/>
    <s v="Multi-Function SSD Shield for the Raspberry Pi 2"/>
    <s v="SSD, WiFi, RTC w/Battery and high power USB all in one shield."/>
    <n v="15000"/>
    <n v="30274"/>
    <x v="1"/>
    <x v="0"/>
    <s v="USD"/>
    <n v="1451485434"/>
    <n v="1448461434"/>
    <b v="0"/>
    <n v="392"/>
    <b v="1"/>
    <s v="technology/hardware"/>
    <n v="201.82666666666668"/>
    <n v="77.229591836734699"/>
    <x v="3"/>
    <x v="30"/>
  </r>
  <r>
    <n v="2729"/>
    <s v="McChi Luggage: It's a Luggage, USB Charger and a Table Top"/>
    <s v="A luggage that is more than a luggage! It is what you want it to be."/>
    <n v="7500"/>
    <n v="7833"/>
    <x v="1"/>
    <x v="0"/>
    <s v="USD"/>
    <n v="1430459197"/>
    <n v="1427867197"/>
    <b v="0"/>
    <n v="23"/>
    <b v="1"/>
    <s v="technology/hardware"/>
    <n v="104.44"/>
    <n v="340.56521739130437"/>
    <x v="3"/>
    <x v="30"/>
  </r>
  <r>
    <n v="2730"/>
    <s v="Yaba - Portable Speaker &amp; Guitar Amp"/>
    <s v="The world's most powerful portable speaker and guitar amplifier. Turns any surface into a speaker."/>
    <n v="27000"/>
    <n v="45979.01"/>
    <x v="1"/>
    <x v="0"/>
    <s v="USD"/>
    <n v="1366635575"/>
    <n v="1363611575"/>
    <b v="0"/>
    <n v="682"/>
    <b v="1"/>
    <s v="technology/hardware"/>
    <n v="170.29262962962963"/>
    <n v="67.417903225806455"/>
    <x v="3"/>
    <x v="30"/>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s v="technology/hardware"/>
    <n v="104.30333333333333"/>
    <n v="845.70270270270271"/>
    <x v="3"/>
    <x v="30"/>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s v="technology/hardware"/>
    <n v="118.25000000000001"/>
    <n v="97.191780821917803"/>
    <x v="3"/>
    <x v="30"/>
  </r>
  <r>
    <n v="2733"/>
    <s v="ONetSwitch: Open Source Hardware for Networking"/>
    <s v="Students, makers, and engineers can write Linux software applications to achieve any network functions, such as NAS, VPN and Firewall."/>
    <n v="50000"/>
    <n v="53769"/>
    <x v="1"/>
    <x v="0"/>
    <s v="USD"/>
    <n v="1428643974"/>
    <n v="1423463574"/>
    <b v="0"/>
    <n v="119"/>
    <b v="1"/>
    <s v="technology/hardware"/>
    <n v="107.538"/>
    <n v="451.84033613445376"/>
    <x v="3"/>
    <x v="30"/>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s v="technology/hardware"/>
    <n v="2260300"/>
    <n v="138.66871165644173"/>
    <x v="3"/>
    <x v="30"/>
  </r>
  <r>
    <n v="2735"/>
    <s v="Pi Supply - Intelligent Power Switch for Raspberry Pi"/>
    <s v="The Pi Supply is an intelligent power switch for the Raspberry Pi which includes hard on and off switches and auto-off on shutdown."/>
    <n v="750"/>
    <n v="7336.01"/>
    <x v="1"/>
    <x v="1"/>
    <s v="GBP"/>
    <n v="1363204800"/>
    <n v="1360551250"/>
    <b v="0"/>
    <n v="339"/>
    <b v="1"/>
    <s v="technology/hardware"/>
    <n v="978.13466666666682"/>
    <n v="21.640147492625371"/>
    <x v="3"/>
    <x v="30"/>
  </r>
  <r>
    <n v="2736"/>
    <s v="Open Source Programmable Solar BMS Li-ion, LiFePO4 dev board"/>
    <s v="Fully Programmable Solar BMS ( Battery Management System ) Learn to program microcontrollers and HW design video tutorials_x000a_Open Source"/>
    <n v="8000"/>
    <n v="9832"/>
    <x v="1"/>
    <x v="5"/>
    <s v="CAD"/>
    <n v="1398268773"/>
    <n v="1395676773"/>
    <b v="0"/>
    <n v="58"/>
    <b v="1"/>
    <s v="technology/hardware"/>
    <n v="122.9"/>
    <n v="169.51724137931035"/>
    <x v="3"/>
    <x v="30"/>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s v="technology/hardware"/>
    <n v="246.0608"/>
    <n v="161.88210526315791"/>
    <x v="3"/>
    <x v="30"/>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s v="technology/hardware"/>
    <n v="147.94"/>
    <n v="493.13333333333333"/>
    <x v="3"/>
    <x v="30"/>
  </r>
  <r>
    <n v="2739"/>
    <s v="LPLC - Low Power, Low Cost PIC18 Development Board"/>
    <s v="LPLC Board; A powerful, low cost, ultra low power microcontroller development board with template software and online tutorials."/>
    <n v="1100"/>
    <n v="4225"/>
    <x v="1"/>
    <x v="1"/>
    <s v="GBP"/>
    <n v="1399324717"/>
    <n v="1395436717"/>
    <b v="0"/>
    <n v="191"/>
    <b v="1"/>
    <s v="technology/hardware"/>
    <n v="384.09090909090907"/>
    <n v="22.120418848167539"/>
    <x v="3"/>
    <x v="30"/>
  </r>
  <r>
    <n v="2740"/>
    <s v="Vertical Garden Prototype"/>
    <s v="I am interested in testing the plant yields of this vertical garden as well as some other applications"/>
    <n v="300"/>
    <n v="310"/>
    <x v="1"/>
    <x v="0"/>
    <s v="USD"/>
    <n v="1426117552"/>
    <n v="1423529152"/>
    <b v="0"/>
    <n v="17"/>
    <b v="1"/>
    <s v="technology/hardware"/>
    <n v="103.33333333333334"/>
    <n v="18.235294117647058"/>
    <x v="3"/>
    <x v="30"/>
  </r>
  <r>
    <n v="2741"/>
    <s v="Mrs. Brown and Her Lost Puppy."/>
    <s v="Help me publish my 1st children's book as an aspiring author!"/>
    <n v="8000"/>
    <n v="35"/>
    <x v="2"/>
    <x v="0"/>
    <s v="USD"/>
    <n v="1413770820"/>
    <n v="1412005602"/>
    <b v="0"/>
    <n v="4"/>
    <b v="0"/>
    <s v="publishing/children's books"/>
    <n v="0.43750000000000006"/>
    <n v="8.75"/>
    <x v="4"/>
    <x v="39"/>
  </r>
  <r>
    <n v="2742"/>
    <s v="What a Zoo!"/>
    <s v="The pachyderms at the Denver Zoo are moving. Follow along on the convoluted journey to their new home."/>
    <n v="2500"/>
    <n v="731"/>
    <x v="2"/>
    <x v="0"/>
    <s v="USD"/>
    <n v="1337102187"/>
    <n v="1335892587"/>
    <b v="0"/>
    <n v="18"/>
    <b v="0"/>
    <s v="publishing/children's books"/>
    <n v="29.24"/>
    <n v="40.611111111111114"/>
    <x v="4"/>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4"/>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4"/>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4"/>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4"/>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4"/>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4"/>
    <x v="39"/>
  </r>
  <r>
    <n v="2749"/>
    <s v="A Tree is a Tree, no matter what you see.  CHILDREN'S BOOK"/>
    <s v="Self-publishing my children's book."/>
    <n v="10000"/>
    <n v="110"/>
    <x v="2"/>
    <x v="0"/>
    <s v="USD"/>
    <n v="1428171037"/>
    <n v="1425582637"/>
    <b v="0"/>
    <n v="2"/>
    <b v="0"/>
    <s v="publishing/children's books"/>
    <n v="1.0999999999999999"/>
    <n v="55"/>
    <x v="4"/>
    <x v="39"/>
  </r>
  <r>
    <n v="2750"/>
    <s v="My Child, My Blessing"/>
    <s v="This is a journal where parents daily write something positive about their child.  Places for pictures, too."/>
    <n v="1999"/>
    <n v="0"/>
    <x v="2"/>
    <x v="0"/>
    <s v="USD"/>
    <n v="1341086400"/>
    <n v="1340055345"/>
    <b v="0"/>
    <n v="0"/>
    <b v="0"/>
    <s v="publishing/children's books"/>
    <n v="0"/>
    <e v="#DIV/0!"/>
    <x v="4"/>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4"/>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4"/>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4"/>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4"/>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4"/>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4"/>
    <x v="39"/>
  </r>
  <r>
    <n v="2757"/>
    <s v="C is for Crooked"/>
    <s v="A children's letter book that Lampoons Hillary Clinton"/>
    <n v="1500"/>
    <n v="10"/>
    <x v="2"/>
    <x v="0"/>
    <s v="USD"/>
    <n v="1470498332"/>
    <n v="1469202332"/>
    <b v="0"/>
    <n v="2"/>
    <b v="0"/>
    <s v="publishing/children's books"/>
    <n v="0.66666666666666674"/>
    <n v="5"/>
    <x v="4"/>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4"/>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4"/>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4"/>
    <x v="39"/>
  </r>
  <r>
    <n v="2761"/>
    <s v="Learn U.S. Geography: Dreaming my way across The U.S."/>
    <s v="Help me give away 500 copies of my picture book so more kids will know US geography!"/>
    <n v="5000"/>
    <n v="36"/>
    <x v="2"/>
    <x v="0"/>
    <s v="USD"/>
    <n v="1357176693"/>
    <n v="1354584693"/>
    <b v="0"/>
    <n v="4"/>
    <b v="0"/>
    <s v="publishing/children's books"/>
    <n v="0.72"/>
    <n v="9"/>
    <x v="4"/>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4"/>
    <x v="39"/>
  </r>
  <r>
    <n v="2763"/>
    <s v="My Christmas Star"/>
    <s v="How Santa finds childrens homes without getting lost by following certain stars."/>
    <n v="39400"/>
    <n v="90"/>
    <x v="2"/>
    <x v="0"/>
    <s v="USD"/>
    <n v="1369403684"/>
    <n v="1365515684"/>
    <b v="0"/>
    <n v="3"/>
    <b v="0"/>
    <s v="publishing/children's books"/>
    <n v="0.22842639593908631"/>
    <n v="30"/>
    <x v="4"/>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4"/>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4"/>
    <x v="39"/>
  </r>
  <r>
    <n v="2766"/>
    <s v="Jambie"/>
    <s v="Jambie is a children's book geared towards kids ages 4-9 years of age. This book teaches young children about making wise decisions."/>
    <n v="5000"/>
    <n v="100"/>
    <x v="2"/>
    <x v="0"/>
    <s v="USD"/>
    <n v="1313078518"/>
    <n v="1310486518"/>
    <b v="0"/>
    <n v="4"/>
    <b v="0"/>
    <s v="publishing/children's books"/>
    <n v="2"/>
    <n v="25"/>
    <x v="4"/>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4"/>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4"/>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4"/>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4"/>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4"/>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4"/>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4"/>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4"/>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4"/>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4"/>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4"/>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4"/>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4"/>
    <x v="39"/>
  </r>
  <r>
    <n v="2780"/>
    <s v="Travel with baby"/>
    <s v="Turn the World with my kids, and then write a book with the advice for traveling with baby"/>
    <n v="100000"/>
    <n v="0"/>
    <x v="2"/>
    <x v="13"/>
    <s v="EUR"/>
    <n v="1489142688"/>
    <n v="1486550688"/>
    <b v="0"/>
    <n v="0"/>
    <b v="0"/>
    <s v="publishing/children's books"/>
    <n v="0"/>
    <e v="#DIV/0!"/>
    <x v="4"/>
    <x v="39"/>
  </r>
  <r>
    <n v="2781"/>
    <s v="University of Utah presents V-Day 2015-The Vagina Monologues"/>
    <s v="STRIKE, DANCE AND RISE with us at the University of Utah to end violence against women and girls!"/>
    <n v="1250"/>
    <n v="1316"/>
    <x v="1"/>
    <x v="0"/>
    <s v="USD"/>
    <n v="1423724400"/>
    <n v="1421274954"/>
    <b v="0"/>
    <n v="28"/>
    <b v="1"/>
    <s v="theater/plays"/>
    <n v="105.28"/>
    <n v="47"/>
    <x v="2"/>
    <x v="7"/>
  </r>
  <r>
    <n v="2782"/>
    <s v="Better Than Ever Productions presents Geezer Game"/>
    <s v="The premiere theatre troupe in SE Michigan offering acting opportunities for the 50+ actor."/>
    <n v="1000"/>
    <n v="1200"/>
    <x v="1"/>
    <x v="0"/>
    <s v="USD"/>
    <n v="1424149140"/>
    <n v="1421964718"/>
    <b v="0"/>
    <n v="18"/>
    <b v="1"/>
    <s v="theater/plays"/>
    <n v="120"/>
    <n v="66.666666666666671"/>
    <x v="2"/>
    <x v="7"/>
  </r>
  <r>
    <n v="2783"/>
    <s v="As You Like It? by Purple Ostrich Productions"/>
    <s v="A new, LGBTQ focused adaptation of As You Like It that puts Celia and Rosalind's romantic relationship centre stage for the first time."/>
    <n v="1000"/>
    <n v="1145"/>
    <x v="1"/>
    <x v="1"/>
    <s v="GBP"/>
    <n v="1429793446"/>
    <n v="1428583846"/>
    <b v="0"/>
    <n v="61"/>
    <b v="1"/>
    <s v="theater/plays"/>
    <n v="114.5"/>
    <n v="18.770491803278688"/>
    <x v="2"/>
    <x v="7"/>
  </r>
  <r>
    <n v="2784"/>
    <s v="&quot;The Santaland Diaries&quot; by David Sedaris in Los Angeles 2014"/>
    <s v="David Sedaris' &quot;The Santaland Diaries&quot; starring Matt Crabtree at The Working Stage Theatre in Hollywood!"/>
    <n v="6000"/>
    <n v="7140"/>
    <x v="1"/>
    <x v="0"/>
    <s v="USD"/>
    <n v="1414608843"/>
    <n v="1412794443"/>
    <b v="0"/>
    <n v="108"/>
    <b v="1"/>
    <s v="theater/plays"/>
    <n v="119"/>
    <n v="66.111111111111114"/>
    <x v="2"/>
    <x v="7"/>
  </r>
  <r>
    <n v="2785"/>
    <s v="Henry VI: The War of the Roses"/>
    <s v="Bare Theatre and Raleigh Little Theatre present Shakespeare's epic, set in a post-apocalyptic dystopia."/>
    <n v="5000"/>
    <n v="5234"/>
    <x v="1"/>
    <x v="0"/>
    <s v="USD"/>
    <n v="1470430800"/>
    <n v="1467865967"/>
    <b v="0"/>
    <n v="142"/>
    <b v="1"/>
    <s v="theater/plays"/>
    <n v="104.67999999999999"/>
    <n v="36.859154929577464"/>
    <x v="2"/>
    <x v="7"/>
  </r>
  <r>
    <n v="2786"/>
    <s v="Fierce"/>
    <s v="A heart-melting farce about sex, art and the lovelorn lay-abouts of London-town."/>
    <n v="2500"/>
    <n v="2946"/>
    <x v="1"/>
    <x v="1"/>
    <s v="GBP"/>
    <n v="1404913180"/>
    <n v="1403703580"/>
    <b v="0"/>
    <n v="74"/>
    <b v="1"/>
    <s v="theater/plays"/>
    <n v="117.83999999999999"/>
    <n v="39.810810810810814"/>
    <x v="2"/>
    <x v="7"/>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s v="theater/plays"/>
    <n v="119.7"/>
    <n v="31.5"/>
    <x v="2"/>
    <x v="7"/>
  </r>
  <r>
    <n v="2788"/>
    <s v="ACT Underground Theatre, TLDC"/>
    <s v="MOVING FORWARD! WE HAVE REACHED GOAL BUT HAVE MORE TIME!! PLEASE CONSIDER PLEDGING."/>
    <n v="2000"/>
    <n v="2050"/>
    <x v="1"/>
    <x v="0"/>
    <s v="USD"/>
    <n v="1469811043"/>
    <n v="1467219043"/>
    <b v="0"/>
    <n v="20"/>
    <b v="1"/>
    <s v="theater/plays"/>
    <n v="102.49999999999999"/>
    <n v="102.5"/>
    <x v="2"/>
    <x v="7"/>
  </r>
  <r>
    <n v="2789"/>
    <s v="The Adventurers Club"/>
    <s v="BNT's Biggest Adventure So Far: Our 2015 full length production!"/>
    <n v="3000"/>
    <n v="3035"/>
    <x v="1"/>
    <x v="0"/>
    <s v="USD"/>
    <n v="1426132800"/>
    <n v="1424477934"/>
    <b v="0"/>
    <n v="24"/>
    <b v="1"/>
    <s v="theater/plays"/>
    <n v="101.16666666666667"/>
    <n v="126.45833333333333"/>
    <x v="2"/>
    <x v="7"/>
  </r>
  <r>
    <n v="2790"/>
    <s v="Help us get &quot;Old Friends&quot; to the El Portal!!!"/>
    <s v="We want to perform the one act play &quot;Old Friends&quot; at the El Portal Theatre in North Hollywood, CA.!!  Help us to get on the stage!!"/>
    <n v="3000"/>
    <n v="3160"/>
    <x v="1"/>
    <x v="0"/>
    <s v="USD"/>
    <n v="1423693903"/>
    <n v="1421101903"/>
    <b v="0"/>
    <n v="66"/>
    <b v="1"/>
    <s v="theater/plays"/>
    <n v="105.33333333333333"/>
    <n v="47.878787878787875"/>
    <x v="2"/>
    <x v="7"/>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s v="theater/plays"/>
    <n v="102.49999999999999"/>
    <n v="73.214285714285708"/>
    <x v="2"/>
    <x v="7"/>
  </r>
  <r>
    <n v="2792"/>
    <s v="That Still Small Voice Stage Play"/>
    <s v="Homeless and hopeless, this prequel tells the story of a Colorado youth who leans on her friends when family leaves her behind."/>
    <n v="2000"/>
    <n v="2152"/>
    <x v="1"/>
    <x v="0"/>
    <s v="USD"/>
    <n v="1439357559"/>
    <n v="1435469559"/>
    <b v="0"/>
    <n v="24"/>
    <b v="1"/>
    <s v="theater/plays"/>
    <n v="107.60000000000001"/>
    <n v="89.666666666666671"/>
    <x v="2"/>
    <x v="7"/>
  </r>
  <r>
    <n v="2793"/>
    <s v="THE GOODS Theatre Company Premiere DROPPED @ Old Fitz"/>
    <s v="THE GOODS are Premiering the NEW Australian play DROPPED by Katy Warner @ OLD FITZ THEATRE Dec 8-20 _x000a_Its Godot with Gals n Grenades"/>
    <n v="10000"/>
    <n v="11056.75"/>
    <x v="1"/>
    <x v="2"/>
    <s v="AUD"/>
    <n v="1437473005"/>
    <n v="1434881005"/>
    <b v="0"/>
    <n v="73"/>
    <b v="1"/>
    <s v="theater/plays"/>
    <n v="110.5675"/>
    <n v="151.4623287671233"/>
    <x v="2"/>
    <x v="7"/>
  </r>
  <r>
    <n v="2794"/>
    <s v="Dusk Theatre Company presents... Macbeth Rebothered"/>
    <s v="Dusk Theatre have created a brand new adaptation of the hilarious BBC4 comedy &quot;Macbeth Rebothered&quot; originally by The Penny Dreadfuls."/>
    <n v="50"/>
    <n v="75"/>
    <x v="1"/>
    <x v="1"/>
    <s v="GBP"/>
    <n v="1457031600"/>
    <n v="1455640559"/>
    <b v="0"/>
    <n v="3"/>
    <b v="1"/>
    <s v="theater/plays"/>
    <n v="150"/>
    <n v="25"/>
    <x v="2"/>
    <x v="7"/>
  </r>
  <r>
    <n v="2795"/>
    <s v="Good Men Wanted at ANT Fest"/>
    <s v="A new play about five bad bitches who fought in the Civil War disguised as men, premiering at Ars Nova's ANT Fest."/>
    <n v="700"/>
    <n v="730"/>
    <x v="1"/>
    <x v="0"/>
    <s v="USD"/>
    <n v="1402095600"/>
    <n v="1400675841"/>
    <b v="0"/>
    <n v="20"/>
    <b v="1"/>
    <s v="theater/plays"/>
    <n v="104.28571428571429"/>
    <n v="36.5"/>
    <x v="2"/>
    <x v="7"/>
  </r>
  <r>
    <n v="2796"/>
    <s v="Fishcakes"/>
    <s v="Fishcakes is a piece of new writing for the Camden Fringe that explores a story of love, loss, and all the â€˜little things'."/>
    <n v="800"/>
    <n v="924"/>
    <x v="1"/>
    <x v="1"/>
    <s v="GBP"/>
    <n v="1404564028"/>
    <n v="1401972028"/>
    <b v="0"/>
    <n v="21"/>
    <b v="1"/>
    <s v="theater/plays"/>
    <n v="115.5"/>
    <n v="44"/>
    <x v="2"/>
    <x v="7"/>
  </r>
  <r>
    <n v="2797"/>
    <s v="Once Upon A Nightmare"/>
    <s v="&quot;Labyrinth&quot; meets &quot;Jumanji&quot;  in this dark adventure fantasy play from the makers of the five star fringe hit &quot;Death Ship 666&quot;"/>
    <n v="8000"/>
    <n v="8211.61"/>
    <x v="1"/>
    <x v="1"/>
    <s v="GBP"/>
    <n v="1404858840"/>
    <n v="1402266840"/>
    <b v="0"/>
    <n v="94"/>
    <b v="1"/>
    <s v="theater/plays"/>
    <n v="102.64512500000001"/>
    <n v="87.357553191489373"/>
    <x v="2"/>
    <x v="7"/>
  </r>
  <r>
    <n v="2798"/>
    <s v="Happy to Help: A New Play About the Supermarket Industry"/>
    <s v="A darkly funny new play about the supermarket industry and its impact on all of our lives by award-nominated playwright Michael Ross."/>
    <n v="5000"/>
    <n v="5070"/>
    <x v="1"/>
    <x v="1"/>
    <s v="GBP"/>
    <n v="1438358400"/>
    <n v="1437063121"/>
    <b v="0"/>
    <n v="139"/>
    <b v="1"/>
    <s v="theater/plays"/>
    <n v="101.4"/>
    <n v="36.474820143884891"/>
    <x v="2"/>
    <x v="7"/>
  </r>
  <r>
    <n v="2799"/>
    <s v="Yuri in Edinburgh"/>
    <s v="August012 make their debut at Edinburgh Fringe with their play about the absurdity of wanting to bring children into a deranged world"/>
    <n v="5000"/>
    <n v="5831.74"/>
    <x v="1"/>
    <x v="1"/>
    <s v="GBP"/>
    <n v="1466179200"/>
    <n v="1463466070"/>
    <b v="0"/>
    <n v="130"/>
    <b v="1"/>
    <s v="theater/plays"/>
    <n v="116.6348"/>
    <n v="44.859538461538463"/>
    <x v="2"/>
    <x v="7"/>
  </r>
  <r>
    <n v="2800"/>
    <s v="EUTCo presents 'One Flew Over the Cuckoo's Nest'"/>
    <s v="Exeter University Theatre Company is bringing the award winning play by Dale Wasserman to Exeter's Northcott Theatre"/>
    <n v="1000"/>
    <n v="1330"/>
    <x v="1"/>
    <x v="1"/>
    <s v="GBP"/>
    <n v="1420377366"/>
    <n v="1415193366"/>
    <b v="0"/>
    <n v="31"/>
    <b v="1"/>
    <s v="theater/plays"/>
    <n v="133"/>
    <n v="42.903225806451616"/>
    <x v="2"/>
    <x v="7"/>
  </r>
  <r>
    <n v="2801"/>
    <s v="A Dream Play"/>
    <s v="Arise Theatre Company's production of August Strindberg's expressionist masterpiece 'A Dream Play'."/>
    <n v="500"/>
    <n v="666"/>
    <x v="1"/>
    <x v="2"/>
    <s v="AUD"/>
    <n v="1412938800"/>
    <n v="1411019409"/>
    <b v="0"/>
    <n v="13"/>
    <b v="1"/>
    <s v="theater/plays"/>
    <n v="133.20000000000002"/>
    <n v="51.230769230769234"/>
    <x v="2"/>
    <x v="7"/>
  </r>
  <r>
    <n v="2802"/>
    <s v="The Eulogy of Toby Peach - Edinburgh Festival 2015"/>
    <s v="An honest &amp; inspiring journey with cancer, discovery of self-mortality &amp; celebration of life. Winner of IdeasTap Underbelly Award 2015."/>
    <n v="3000"/>
    <n v="3055"/>
    <x v="1"/>
    <x v="1"/>
    <s v="GBP"/>
    <n v="1438875107"/>
    <n v="1436283107"/>
    <b v="0"/>
    <n v="90"/>
    <b v="1"/>
    <s v="theater/plays"/>
    <n v="101.83333333333333"/>
    <n v="33.944444444444443"/>
    <x v="2"/>
    <x v="7"/>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s v="theater/plays"/>
    <n v="127.95"/>
    <n v="90.744680851063833"/>
    <x v="2"/>
    <x v="7"/>
  </r>
  <r>
    <n v="2804"/>
    <s v="The Piano Man"/>
    <s v="The real-life story of the mysterious 'Piano Man' who washed ashore with no memory; with no speech; but with an amazing ability..."/>
    <n v="1000"/>
    <n v="1150"/>
    <x v="1"/>
    <x v="1"/>
    <s v="GBP"/>
    <n v="1411987990"/>
    <n v="1409395990"/>
    <b v="0"/>
    <n v="23"/>
    <b v="1"/>
    <s v="theater/plays"/>
    <n v="114.99999999999999"/>
    <n v="50"/>
    <x v="2"/>
    <x v="7"/>
  </r>
  <r>
    <n v="2805"/>
    <s v="ACOrN: A Crunch Or None --&gt; Edinburgh Fringe!"/>
    <s v="1 game, 7 levels, 45 attempts; Lorraine, Esbe &amp; David; 1 Grandmaester._x000a_Help us take our metatheatrical nutshell volcano to the Fringe!"/>
    <n v="400"/>
    <n v="440"/>
    <x v="1"/>
    <x v="1"/>
    <s v="GBP"/>
    <n v="1440245273"/>
    <n v="1438085273"/>
    <b v="0"/>
    <n v="18"/>
    <b v="1"/>
    <s v="theater/plays"/>
    <n v="110.00000000000001"/>
    <n v="24.444444444444443"/>
    <x v="2"/>
    <x v="7"/>
  </r>
  <r>
    <n v="2806"/>
    <s v="And Now: The World!"/>
    <s v="A one woman show about the challenges of being a feminist in a digital age. Touring 6 UK cities. Now with Stretch Goals!"/>
    <n v="3000"/>
    <n v="3363"/>
    <x v="1"/>
    <x v="1"/>
    <s v="GBP"/>
    <n v="1438772400"/>
    <n v="1435645490"/>
    <b v="0"/>
    <n v="76"/>
    <b v="1"/>
    <s v="theater/plays"/>
    <n v="112.1"/>
    <n v="44.25"/>
    <x v="2"/>
    <x v="7"/>
  </r>
  <r>
    <n v="2807"/>
    <s v="The Commission Theatre Co."/>
    <s v="Bringing Shakespeare back to the Playwrights"/>
    <n v="5000"/>
    <n v="6300"/>
    <x v="1"/>
    <x v="0"/>
    <s v="USD"/>
    <n v="1435611438"/>
    <n v="1433019438"/>
    <b v="0"/>
    <n v="93"/>
    <b v="1"/>
    <s v="theater/plays"/>
    <n v="126"/>
    <n v="67.741935483870961"/>
    <x v="2"/>
    <x v="7"/>
  </r>
  <r>
    <n v="2808"/>
    <s v="PICNIC, by William Inge: An Inaugural Production"/>
    <s v="Seat of the Pants mounts our first show in a black box space that could become permanent; can you help us excel and seal the deal?"/>
    <n v="4500"/>
    <n v="4511"/>
    <x v="1"/>
    <x v="0"/>
    <s v="USD"/>
    <n v="1440274735"/>
    <n v="1437682735"/>
    <b v="0"/>
    <n v="69"/>
    <b v="1"/>
    <s v="theater/plays"/>
    <n v="100.24444444444444"/>
    <n v="65.376811594202906"/>
    <x v="2"/>
    <x v="7"/>
  </r>
  <r>
    <n v="2809"/>
    <s v="Sugarglass Theatre"/>
    <s v="Sugarglass is a Dublin based theatre company committed to international collaboration. 2016 sees the launch of their NYC division."/>
    <n v="2500"/>
    <n v="2560"/>
    <x v="1"/>
    <x v="0"/>
    <s v="USD"/>
    <n v="1459348740"/>
    <n v="1458647725"/>
    <b v="0"/>
    <n v="21"/>
    <b v="1"/>
    <s v="theater/plays"/>
    <n v="102.4"/>
    <n v="121.9047619047619"/>
    <x v="2"/>
    <x v="7"/>
  </r>
  <r>
    <n v="2810"/>
    <s v="Bring Bigger, Badder BRIEF HISTORY Back To The Stage!"/>
    <s v="We're remounting the musical that brought down the Bush Administration: A Brief History of the Earth And Everything In It!"/>
    <n v="2500"/>
    <n v="2705"/>
    <x v="1"/>
    <x v="0"/>
    <s v="USD"/>
    <n v="1401595140"/>
    <n v="1398828064"/>
    <b v="0"/>
    <n v="57"/>
    <b v="1"/>
    <s v="theater/plays"/>
    <n v="108.2"/>
    <n v="47.456140350877192"/>
    <x v="2"/>
    <x v="7"/>
  </r>
  <r>
    <n v="2811"/>
    <s v="Ray Gunn and Starburst"/>
    <s v="Ray Gunn and Starburst is an audio sci-fi/comedy sending up the tropes of classic and pulp science-fiction."/>
    <n v="10000"/>
    <n v="10027"/>
    <x v="1"/>
    <x v="1"/>
    <s v="GBP"/>
    <n v="1424692503"/>
    <n v="1422100503"/>
    <b v="0"/>
    <n v="108"/>
    <b v="1"/>
    <s v="theater/plays"/>
    <n v="100.27"/>
    <n v="92.842592592592595"/>
    <x v="2"/>
    <x v="7"/>
  </r>
  <r>
    <n v="2812"/>
    <s v="BULL by Mike Bartlett at the Coal Mine Theatre"/>
    <s v="&quot;A short, nasty and razor sharp play in one of Toronto's hottest new &quot;off-off Broadway&quot; style venues."/>
    <n v="5000"/>
    <n v="5665"/>
    <x v="1"/>
    <x v="5"/>
    <s v="CAD"/>
    <n v="1428292800"/>
    <n v="1424368298"/>
    <b v="0"/>
    <n v="83"/>
    <b v="1"/>
    <s v="theater/plays"/>
    <n v="113.3"/>
    <n v="68.253012048192772"/>
    <x v="2"/>
    <x v="7"/>
  </r>
  <r>
    <n v="2813"/>
    <s v="Hi, Are You Single? by Ryan J. Haddad"/>
    <s v="Ryan has a higher sex drive than you. He also has cerebral palsy. Join him for his hilarious and poignant new solo show!"/>
    <n v="2800"/>
    <n v="3572.12"/>
    <x v="1"/>
    <x v="0"/>
    <s v="USD"/>
    <n v="1481737761"/>
    <n v="1479577761"/>
    <b v="0"/>
    <n v="96"/>
    <b v="1"/>
    <s v="theater/plays"/>
    <n v="127.57571428571428"/>
    <n v="37.209583333333335"/>
    <x v="2"/>
    <x v="7"/>
  </r>
  <r>
    <n v="2814"/>
    <s v="Stitching by Anthony Neilson"/>
    <s v="Stitching is a play exploring how a couple cope with the loss of their child. It will run for a month at The Drayton Arms Theatre."/>
    <n v="1500"/>
    <n v="1616"/>
    <x v="1"/>
    <x v="1"/>
    <s v="GBP"/>
    <n v="1431164115"/>
    <n v="1428572115"/>
    <b v="0"/>
    <n v="64"/>
    <b v="1"/>
    <s v="theater/plays"/>
    <n v="107.73333333333332"/>
    <n v="25.25"/>
    <x v="2"/>
    <x v="7"/>
  </r>
  <r>
    <n v="2815"/>
    <s v="Widow's Wedding Dress"/>
    <s v="Set in 1950s Northern Ireland, this play tells the story of two sisters in a community of Travellers, or Irish Gypsies."/>
    <n v="250"/>
    <n v="605"/>
    <x v="1"/>
    <x v="5"/>
    <s v="CAD"/>
    <n v="1470595109"/>
    <n v="1468003109"/>
    <b v="0"/>
    <n v="14"/>
    <b v="1"/>
    <s v="theater/plays"/>
    <n v="242"/>
    <n v="43.214285714285715"/>
    <x v="2"/>
    <x v="7"/>
  </r>
  <r>
    <n v="2816"/>
    <s v="In My Head - A new mental health theatre project"/>
    <s v="Inspired by real life interviews 'In My Head' is a new play exploring the lives of those living with a mental health condition."/>
    <n v="3000"/>
    <n v="4247"/>
    <x v="1"/>
    <x v="1"/>
    <s v="GBP"/>
    <n v="1438531200"/>
    <n v="1435921992"/>
    <b v="0"/>
    <n v="169"/>
    <b v="1"/>
    <s v="theater/plays"/>
    <n v="141.56666666666666"/>
    <n v="25.130177514792898"/>
    <x v="2"/>
    <x v="7"/>
  </r>
  <r>
    <n v="2817"/>
    <s v="After The End"/>
    <s v="Let Go Theatre Co's very first production is going ahead in June 2015. Help support a brand new theatre co as we begin our adventure"/>
    <n v="600"/>
    <n v="780"/>
    <x v="1"/>
    <x v="1"/>
    <s v="GBP"/>
    <n v="1425136462"/>
    <n v="1421680462"/>
    <b v="0"/>
    <n v="33"/>
    <b v="1"/>
    <s v="theater/plays"/>
    <n v="130"/>
    <n v="23.636363636363637"/>
    <x v="2"/>
    <x v="7"/>
  </r>
  <r>
    <n v="2818"/>
    <s v="Joe West's THEATER OF DEATH"/>
    <s v="Joe West and his wonderful theater company THEATER OF DEATH present original plays both horrific and comical."/>
    <n v="10000"/>
    <n v="10603"/>
    <x v="1"/>
    <x v="0"/>
    <s v="USD"/>
    <n v="1443018086"/>
    <n v="1441290086"/>
    <b v="0"/>
    <n v="102"/>
    <b v="1"/>
    <s v="theater/plays"/>
    <n v="106.03"/>
    <n v="103.95098039215686"/>
    <x v="2"/>
    <x v="7"/>
  </r>
  <r>
    <n v="2819"/>
    <s v="Make TES a success at The Edinburgh Fringe Fest"/>
    <s v="Years of work, my best show, and a top Edinburgh venue.  Help me expose my talents to the UK and tell an important story."/>
    <n v="5000"/>
    <n v="5240"/>
    <x v="1"/>
    <x v="1"/>
    <s v="GBP"/>
    <n v="1434285409"/>
    <n v="1431693409"/>
    <b v="0"/>
    <n v="104"/>
    <b v="1"/>
    <s v="theater/plays"/>
    <n v="104.80000000000001"/>
    <n v="50.384615384615387"/>
    <x v="2"/>
    <x v="7"/>
  </r>
  <r>
    <n v="2820"/>
    <s v="MTA's National Theatre Connections Show!"/>
    <s v="Montage Theatre Arts, as part of National Theatre Connections, are performing a show - We need you help to raise vital funds!"/>
    <n v="200"/>
    <n v="272"/>
    <x v="1"/>
    <x v="1"/>
    <s v="GBP"/>
    <n v="1456444800"/>
    <n v="1454337589"/>
    <b v="0"/>
    <n v="20"/>
    <b v="1"/>
    <s v="theater/plays"/>
    <n v="136"/>
    <n v="13.6"/>
    <x v="2"/>
    <x v="7"/>
  </r>
  <r>
    <n v="2821"/>
    <s v="Muscovado: BurntOut's new play about slavery in Barbados"/>
    <s v="Help us share an untold story of Britain's involvement in the slave trade, in the church where Wilberforce began his abolition campaign"/>
    <n v="1000"/>
    <n v="1000"/>
    <x v="1"/>
    <x v="1"/>
    <s v="GBP"/>
    <n v="1411510135"/>
    <n v="1408918135"/>
    <b v="0"/>
    <n v="35"/>
    <b v="1"/>
    <s v="theater/plays"/>
    <n v="100"/>
    <n v="28.571428571428573"/>
    <x v="2"/>
    <x v="7"/>
  </r>
  <r>
    <n v="2822"/>
    <s v="Theatre Forever's The Nature Crown"/>
    <s v="A campaign to support the artists creating Theatre Forever's The Nature Crown, premiering in the Guthrie Theater's Dowling Studio!"/>
    <n v="6000"/>
    <n v="6000"/>
    <x v="1"/>
    <x v="0"/>
    <s v="USD"/>
    <n v="1427469892"/>
    <n v="1424881492"/>
    <b v="0"/>
    <n v="94"/>
    <b v="1"/>
    <s v="theater/plays"/>
    <n v="100"/>
    <n v="63.829787234042556"/>
    <x v="2"/>
    <x v="7"/>
  </r>
  <r>
    <n v="2823"/>
    <s v="Seliges Theater presents &quot;The God of Carnage&quot;"/>
    <s v="Seliges Theater is a brand new theatre company based out of Bristol. &quot;The God of Carnage&quot; will be our debut show. Help us get started!"/>
    <n v="100"/>
    <n v="124"/>
    <x v="1"/>
    <x v="1"/>
    <s v="GBP"/>
    <n v="1427842740"/>
    <n v="1425428206"/>
    <b v="0"/>
    <n v="14"/>
    <b v="1"/>
    <s v="theater/plays"/>
    <n v="124"/>
    <n v="8.8571428571428577"/>
    <x v="2"/>
    <x v="7"/>
  </r>
  <r>
    <n v="2824"/>
    <s v="The Rooftop"/>
    <s v="I wrote a One Act play called The Rooftop for a Female Playwright's festival. Every little bit helps!"/>
    <n v="650"/>
    <n v="760"/>
    <x v="1"/>
    <x v="0"/>
    <s v="USD"/>
    <n v="1434159780"/>
    <n v="1431412196"/>
    <b v="0"/>
    <n v="15"/>
    <b v="1"/>
    <s v="theater/plays"/>
    <n v="116.92307692307693"/>
    <n v="50.666666666666664"/>
    <x v="2"/>
    <x v="7"/>
  </r>
  <r>
    <n v="2825"/>
    <s v="The Night Before Christmas"/>
    <s v="Help Saltmine Theatre Company tell the exciting story of St Nicholas and the importance of gratefulness in their new Christmas show."/>
    <n v="3000"/>
    <n v="3100"/>
    <x v="1"/>
    <x v="1"/>
    <s v="GBP"/>
    <n v="1449255686"/>
    <n v="1446663686"/>
    <b v="0"/>
    <n v="51"/>
    <b v="1"/>
    <s v="theater/plays"/>
    <n v="103.33333333333334"/>
    <n v="60.784313725490193"/>
    <x v="2"/>
    <x v="7"/>
  </r>
  <r>
    <n v="2826"/>
    <s v="Mickey &amp; Worm: The Tour"/>
    <s v="Mickey &amp; Worm is a Noir stage experience, written by Santa Paula playwright John McKinley and back again on tour by popular demand!"/>
    <n v="2000"/>
    <n v="2155"/>
    <x v="1"/>
    <x v="0"/>
    <s v="USD"/>
    <n v="1436511600"/>
    <n v="1434415812"/>
    <b v="0"/>
    <n v="19"/>
    <b v="1"/>
    <s v="theater/plays"/>
    <n v="107.74999999999999"/>
    <n v="113.42105263157895"/>
    <x v="2"/>
    <x v="7"/>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s v="theater/plays"/>
    <n v="120.24999999999999"/>
    <n v="104.56521739130434"/>
    <x v="2"/>
    <x v="7"/>
  </r>
  <r>
    <n v="2828"/>
    <s v="Peace In Our Time"/>
    <s v="The Battle of Britain has been lost; London is occupied, who can you trust? Help produce this classic piece of theatre. Drama for now."/>
    <n v="9500"/>
    <n v="9536"/>
    <x v="1"/>
    <x v="1"/>
    <s v="GBP"/>
    <n v="1443826800"/>
    <n v="1441606869"/>
    <b v="0"/>
    <n v="97"/>
    <b v="1"/>
    <s v="theater/plays"/>
    <n v="100.37894736842105"/>
    <n v="98.30927835051547"/>
    <x v="2"/>
    <x v="7"/>
  </r>
  <r>
    <n v="2829"/>
    <s v="MUMBURGER by Sarah Kosar"/>
    <s v="In a visceral new play about family, grief and red meat, Sarah Kosar (Royal Court) asks how far we'd go to connect with those we love."/>
    <n v="2500"/>
    <n v="2663"/>
    <x v="1"/>
    <x v="1"/>
    <s v="GBP"/>
    <n v="1464863118"/>
    <n v="1462443918"/>
    <b v="0"/>
    <n v="76"/>
    <b v="1"/>
    <s v="theater/plays"/>
    <n v="106.52"/>
    <n v="35.039473684210527"/>
    <x v="2"/>
    <x v="7"/>
  </r>
  <r>
    <n v="2830"/>
    <s v="Nakhtik and Avalon"/>
    <s v="Avalon is a new South African Township play and Nakhtik is a  danced political lecture."/>
    <n v="3000"/>
    <n v="3000"/>
    <x v="1"/>
    <x v="0"/>
    <s v="USD"/>
    <n v="1399867140"/>
    <n v="1398802148"/>
    <b v="0"/>
    <n v="11"/>
    <b v="1"/>
    <s v="theater/plays"/>
    <n v="100"/>
    <n v="272.72727272727275"/>
    <x v="2"/>
    <x v="7"/>
  </r>
  <r>
    <n v="2831"/>
    <s v="Tackett &amp; Pyke put on a Play"/>
    <s v="We each wrote a play and would like to produce them for you for nothing more than art's sake!"/>
    <n v="3000"/>
    <n v="3320"/>
    <x v="1"/>
    <x v="0"/>
    <s v="USD"/>
    <n v="1437076070"/>
    <n v="1434484070"/>
    <b v="0"/>
    <n v="52"/>
    <b v="1"/>
    <s v="theater/plays"/>
    <n v="110.66666666666667"/>
    <n v="63.846153846153847"/>
    <x v="2"/>
    <x v="7"/>
  </r>
  <r>
    <n v="2832"/>
    <s v="Secret Diaries"/>
    <s v="Charting the big stuff in life from dance routines to coming out; exploring homophobia, family, friendship &amp; finding your own voice."/>
    <n v="2500"/>
    <n v="2867.99"/>
    <x v="1"/>
    <x v="1"/>
    <s v="GBP"/>
    <n v="1416780000"/>
    <n v="1414342894"/>
    <b v="0"/>
    <n v="95"/>
    <b v="1"/>
    <s v="theater/plays"/>
    <n v="114.71959999999999"/>
    <n v="30.189368421052631"/>
    <x v="2"/>
    <x v="7"/>
  </r>
  <r>
    <n v="2833"/>
    <s v="Star Man Rocket Man"/>
    <s v="A new play about exploring outer space"/>
    <n v="2700"/>
    <n v="2923"/>
    <x v="1"/>
    <x v="0"/>
    <s v="USD"/>
    <n v="1444528800"/>
    <n v="1442804633"/>
    <b v="0"/>
    <n v="35"/>
    <b v="1"/>
    <s v="theater/plays"/>
    <n v="108.25925925925925"/>
    <n v="83.51428571428572"/>
    <x v="2"/>
    <x v="7"/>
  </r>
  <r>
    <n v="2834"/>
    <s v="Thank You For Smoking"/>
    <s v="Thank You For Smoking. A play about love, 5 trillion cigarettes and how the Flintstones earned the tobacco industry millions."/>
    <n v="800"/>
    <n v="1360"/>
    <x v="1"/>
    <x v="1"/>
    <s v="GBP"/>
    <n v="1422658930"/>
    <n v="1421362930"/>
    <b v="0"/>
    <n v="21"/>
    <b v="1"/>
    <s v="theater/plays"/>
    <n v="170"/>
    <n v="64.761904761904759"/>
    <x v="2"/>
    <x v="7"/>
  </r>
  <r>
    <n v="2835"/>
    <s v="Land of the Three Towers"/>
    <s v="A celebratory community theatre project about the Focus E15 Occupation of empty council homes on Carpenters Estate."/>
    <n v="1000"/>
    <n v="1870.99"/>
    <x v="1"/>
    <x v="1"/>
    <s v="GBP"/>
    <n v="1449273600"/>
    <n v="1446742417"/>
    <b v="0"/>
    <n v="93"/>
    <b v="1"/>
    <s v="theater/plays"/>
    <n v="187.09899999999999"/>
    <n v="20.118172043010752"/>
    <x v="2"/>
    <x v="7"/>
  </r>
  <r>
    <n v="2836"/>
    <s v="&quot;The Colored Museum&quot; by George C. Wolfe"/>
    <s v="We're fundraising $450 by Feb.17, 2017 to purchase the rights for the show &amp; any extra proceeds will be used toward props and costume."/>
    <n v="450"/>
    <n v="485"/>
    <x v="1"/>
    <x v="0"/>
    <s v="USD"/>
    <n v="1487393940"/>
    <n v="1484115418"/>
    <b v="0"/>
    <n v="11"/>
    <b v="1"/>
    <s v="theater/plays"/>
    <n v="107.77777777777777"/>
    <n v="44.090909090909093"/>
    <x v="2"/>
    <x v="7"/>
  </r>
  <r>
    <n v="2837"/>
    <s v="Stop the tempo - ThÃ©Ã¢tre Prospero- salle intime"/>
    <s v="Aidez-nous Ã  financer notre projet Stop the tempo prÃ©sentÃ© du 18 nov au 12 dÃ©c 2015 au ThÃ©Ã¢tre Prospero! M.E.S de Michel-Maxime Legault"/>
    <n v="850"/>
    <n v="850"/>
    <x v="1"/>
    <x v="5"/>
    <s v="CAD"/>
    <n v="1449701284"/>
    <n v="1446241684"/>
    <b v="0"/>
    <n v="21"/>
    <b v="1"/>
    <s v="theater/plays"/>
    <n v="100"/>
    <n v="40.476190476190474"/>
    <x v="2"/>
    <x v="7"/>
  </r>
  <r>
    <n v="2838"/>
    <s v="Pickles &amp; Hargraves Murder Mystery Comedy at the FringeNYC"/>
    <s v="You like things that are funny. You (secretly) like murder. So why not support the NYC return of this hilarious whodunit?"/>
    <n v="2000"/>
    <n v="2405"/>
    <x v="1"/>
    <x v="0"/>
    <s v="USD"/>
    <n v="1407967200"/>
    <n v="1406039696"/>
    <b v="0"/>
    <n v="54"/>
    <b v="1"/>
    <s v="theater/plays"/>
    <n v="120.24999999999999"/>
    <n v="44.537037037037038"/>
    <x v="2"/>
    <x v="7"/>
  </r>
  <r>
    <n v="2839"/>
    <s v="&quot;The Annual Neighborhood Garage Tour&quot;"/>
    <s v="Help us tour our brand new show &quot;Stripe and Spot (Learn to) Get Along&quot; to neighborhoods throughout the Twin Cities metro area!"/>
    <n v="3500"/>
    <n v="3900"/>
    <x v="1"/>
    <x v="0"/>
    <s v="USD"/>
    <n v="1408942740"/>
    <n v="1406958354"/>
    <b v="0"/>
    <n v="31"/>
    <b v="1"/>
    <s v="theater/plays"/>
    <n v="111.42857142857143"/>
    <n v="125.80645161290323"/>
    <x v="2"/>
    <x v="7"/>
  </r>
  <r>
    <n v="2840"/>
    <s v="Scarlet at Southwark Playhouse - Theatre Renegade"/>
    <s v="The world premiere of an astounding new play at Southwark Playhouse exploring slut shaming/cyber bullying &amp; the emotional repercussions"/>
    <n v="2500"/>
    <n v="2600"/>
    <x v="1"/>
    <x v="1"/>
    <s v="GBP"/>
    <n v="1426698000"/>
    <n v="1424825479"/>
    <b v="0"/>
    <n v="132"/>
    <b v="1"/>
    <s v="theater/plays"/>
    <n v="104"/>
    <n v="19.696969696969695"/>
    <x v="2"/>
    <x v="7"/>
  </r>
  <r>
    <n v="2841"/>
    <s v="The Dead Loss"/>
    <s v="1920's London; two brothers try to make a name for themselves in the underground crime world but encounter a ruthless Irish mob boss."/>
    <n v="1000"/>
    <n v="10"/>
    <x v="2"/>
    <x v="1"/>
    <s v="GBP"/>
    <n v="1450032297"/>
    <n v="1444844697"/>
    <b v="0"/>
    <n v="1"/>
    <b v="0"/>
    <s v="theater/plays"/>
    <n v="1"/>
    <n v="10"/>
    <x v="2"/>
    <x v="7"/>
  </r>
  <r>
    <n v="2842"/>
    <s v="HIDDEN: The FCO Plays"/>
    <s v="A play performed at the FCO Global Summit on the Preventing Sexual Violence Initiative, hosted by William Hague and Angelina Jolie"/>
    <n v="1500"/>
    <n v="0"/>
    <x v="2"/>
    <x v="1"/>
    <s v="GBP"/>
    <n v="1403348400"/>
    <n v="1401058295"/>
    <b v="0"/>
    <n v="0"/>
    <b v="0"/>
    <s v="theater/plays"/>
    <n v="0"/>
    <e v="#DIV/0!"/>
    <x v="2"/>
    <x v="7"/>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2"/>
    <x v="7"/>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2"/>
    <x v="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2"/>
    <x v="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2"/>
    <x v="7"/>
  </r>
  <r>
    <n v="2847"/>
    <s v="COLOR ME"/>
    <s v="Dark secrets come to light when Mariah meets Stella. They find a way to face the south's largest elephant in the room: RACISM."/>
    <n v="2000"/>
    <n v="0"/>
    <x v="2"/>
    <x v="0"/>
    <s v="USD"/>
    <n v="1464031265"/>
    <n v="1458847265"/>
    <b v="0"/>
    <n v="0"/>
    <b v="0"/>
    <s v="theater/plays"/>
    <n v="0"/>
    <e v="#DIV/0!"/>
    <x v="2"/>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2"/>
    <x v="7"/>
  </r>
  <r>
    <n v="2849"/>
    <s v="100, Acre Wood"/>
    <s v="NonSens!cal tackles the struggles of four people with mental health issues/disorders inspired by A.A Milne's Winnie the Pooh"/>
    <n v="500"/>
    <n v="5"/>
    <x v="2"/>
    <x v="1"/>
    <s v="GBP"/>
    <n v="1461406600"/>
    <n v="1458814600"/>
    <b v="0"/>
    <n v="1"/>
    <b v="0"/>
    <s v="theater/plays"/>
    <n v="1"/>
    <n v="5"/>
    <x v="2"/>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2"/>
    <x v="7"/>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2"/>
    <x v="7"/>
  </r>
  <r>
    <n v="2852"/>
    <s v="Freedom Train"/>
    <s v="Just one time back to the past on the Freedom Train will open your eyes and your lives will never ever be the same!"/>
    <n v="5000"/>
    <n v="95"/>
    <x v="2"/>
    <x v="0"/>
    <s v="USD"/>
    <n v="1403312703"/>
    <n v="1400720703"/>
    <b v="0"/>
    <n v="6"/>
    <b v="0"/>
    <s v="theater/plays"/>
    <n v="1.9"/>
    <n v="15.833333333333334"/>
    <x v="2"/>
    <x v="7"/>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2"/>
    <x v="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2"/>
    <x v="7"/>
  </r>
  <r>
    <n v="2855"/>
    <s v="STAGE READING for TETCNY"/>
    <s v="Raising funds to have a private stage reading for an upcoming play from THE ENSEMBLE THEATRE COMPANY OF NEW YORK (www.tetcny.org)"/>
    <n v="600"/>
    <n v="300"/>
    <x v="2"/>
    <x v="0"/>
    <s v="USD"/>
    <n v="1454110440"/>
    <n v="1451607071"/>
    <b v="0"/>
    <n v="5"/>
    <b v="0"/>
    <s v="theater/plays"/>
    <n v="50"/>
    <n v="60"/>
    <x v="2"/>
    <x v="7"/>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2"/>
    <x v="7"/>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2"/>
    <x v="7"/>
  </r>
  <r>
    <n v="2858"/>
    <s v="Gay Party Superposh 'Winter Wonderland'"/>
    <s v="Een Gay Party in het centrum van Amersfoort. _x000a_Een geweldige avond uit, met een show, optredens en DJ's."/>
    <n v="1000"/>
    <n v="0"/>
    <x v="2"/>
    <x v="9"/>
    <s v="EUR"/>
    <n v="1417778880"/>
    <n v="1415711095"/>
    <b v="0"/>
    <n v="0"/>
    <b v="0"/>
    <s v="theater/plays"/>
    <n v="0"/>
    <e v="#DIV/0!"/>
    <x v="2"/>
    <x v="7"/>
  </r>
  <r>
    <n v="2859"/>
    <s v="Grover Theatre Company (GTC)"/>
    <s v="A theatre company that will create works to inspire young people and get everyone involved."/>
    <n v="2000"/>
    <n v="35"/>
    <x v="2"/>
    <x v="2"/>
    <s v="AUD"/>
    <n v="1444984904"/>
    <n v="1439800904"/>
    <b v="0"/>
    <n v="1"/>
    <b v="0"/>
    <s v="theater/plays"/>
    <n v="1.7500000000000002"/>
    <n v="35"/>
    <x v="2"/>
    <x v="7"/>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2"/>
    <x v="7"/>
  </r>
  <r>
    <n v="2861"/>
    <s v="Julius Caesar"/>
    <s v="The University of Queensland Drama Production Course is putting on an adaptation of William Shakespeares Julius Caesar"/>
    <n v="250"/>
    <n v="80"/>
    <x v="2"/>
    <x v="2"/>
    <s v="AUD"/>
    <n v="1443103848"/>
    <n v="1441894248"/>
    <b v="0"/>
    <n v="3"/>
    <b v="0"/>
    <s v="theater/plays"/>
    <n v="32"/>
    <n v="26.666666666666668"/>
    <x v="2"/>
    <x v="7"/>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2"/>
    <x v="7"/>
  </r>
  <r>
    <n v="2863"/>
    <s v="Equality Theatre"/>
    <s v="I would like to start a Acting Company that supports and includes LGBTQ youth and young adults in very conservative North Texas"/>
    <n v="50000"/>
    <n v="20"/>
    <x v="2"/>
    <x v="0"/>
    <s v="USD"/>
    <n v="1410279123"/>
    <n v="1405095123"/>
    <b v="0"/>
    <n v="1"/>
    <b v="0"/>
    <s v="theater/plays"/>
    <n v="0.04"/>
    <n v="20"/>
    <x v="2"/>
    <x v="7"/>
  </r>
  <r>
    <n v="2864"/>
    <s v="'Haunting Julia' by Alan Ayckbourn"/>
    <s v="Accessible, original theatre for all!"/>
    <n v="2500"/>
    <n v="40"/>
    <x v="2"/>
    <x v="1"/>
    <s v="GBP"/>
    <n v="1437139080"/>
    <n v="1434552207"/>
    <b v="0"/>
    <n v="3"/>
    <b v="0"/>
    <s v="theater/plays"/>
    <n v="1.6"/>
    <n v="13.333333333333334"/>
    <x v="2"/>
    <x v="7"/>
  </r>
  <r>
    <n v="2865"/>
    <s v="FRINGE 2015 by YER Productions"/>
    <s v="Prepare to be Swept Away. Three short plays from three master playwrights; LANDFALL, SNIPER and DANGERS of TOBACCO!"/>
    <n v="2888"/>
    <n v="0"/>
    <x v="2"/>
    <x v="0"/>
    <s v="USD"/>
    <n v="1420512259"/>
    <n v="1415328259"/>
    <b v="0"/>
    <n v="0"/>
    <b v="0"/>
    <s v="theater/plays"/>
    <n v="0"/>
    <e v="#DIV/0!"/>
    <x v="2"/>
    <x v="7"/>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2"/>
    <x v="7"/>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2"/>
    <x v="7"/>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2"/>
    <x v="7"/>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2"/>
    <x v="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2"/>
    <x v="7"/>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2"/>
    <x v="7"/>
  </r>
  <r>
    <n v="2872"/>
    <s v="Loud Arts"/>
    <s v="Local Theatre group in Loudoun County, Virginia. Looking for funds to start producing shows!"/>
    <n v="3000"/>
    <n v="0"/>
    <x v="2"/>
    <x v="0"/>
    <s v="USD"/>
    <n v="1434768438"/>
    <n v="1429584438"/>
    <b v="0"/>
    <n v="0"/>
    <b v="0"/>
    <s v="theater/plays"/>
    <n v="0"/>
    <e v="#DIV/0!"/>
    <x v="2"/>
    <x v="7"/>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2"/>
    <x v="7"/>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2"/>
    <x v="7"/>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2"/>
    <x v="7"/>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2"/>
    <x v="7"/>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2"/>
    <x v="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2"/>
    <x v="7"/>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2"/>
    <x v="7"/>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2"/>
    <x v="7"/>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2"/>
    <x v="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2"/>
    <x v="7"/>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2"/>
    <x v="7"/>
  </r>
  <r>
    <n v="2884"/>
    <s v="The Lizard King, a play by Jay Jeff Jones"/>
    <s v="Come explore the dream world of Jim Morrison, rock singer, mystic, poet, shaman."/>
    <n v="45000"/>
    <n v="185"/>
    <x v="2"/>
    <x v="0"/>
    <s v="USD"/>
    <n v="1417800435"/>
    <n v="1415208435"/>
    <b v="0"/>
    <n v="4"/>
    <b v="0"/>
    <s v="theater/plays"/>
    <n v="0.41111111111111115"/>
    <n v="46.25"/>
    <x v="2"/>
    <x v="7"/>
  </r>
  <r>
    <n v="2885"/>
    <s v="The Wedding"/>
    <s v="An historic and proud work of Polish nationalistic literature performed on stage."/>
    <n v="400"/>
    <n v="130"/>
    <x v="2"/>
    <x v="0"/>
    <s v="USD"/>
    <n v="1426294201"/>
    <n v="1423705801"/>
    <b v="0"/>
    <n v="5"/>
    <b v="0"/>
    <s v="theater/plays"/>
    <n v="32.5"/>
    <n v="26"/>
    <x v="2"/>
    <x v="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2"/>
    <x v="7"/>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2"/>
    <x v="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2"/>
    <x v="7"/>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2"/>
    <x v="7"/>
  </r>
  <r>
    <n v="2890"/>
    <s v="the Savannah Disputation"/>
    <s v="This Theological Comedy tells a story of when seemingly similar beliefs are discovered to be worlds apart; Damnation-Southern Style."/>
    <n v="2000"/>
    <n v="21"/>
    <x v="2"/>
    <x v="0"/>
    <s v="USD"/>
    <n v="1407553200"/>
    <n v="1405100992"/>
    <b v="0"/>
    <n v="3"/>
    <b v="0"/>
    <s v="theater/plays"/>
    <n v="1.05"/>
    <n v="7"/>
    <x v="2"/>
    <x v="7"/>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2"/>
    <x v="7"/>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2"/>
    <x v="7"/>
  </r>
  <r>
    <n v="2893"/>
    <s v="REDISCOVERING KIA THE PLAY"/>
    <s v="Fundraising for REDISCOVERING KIA THE PLAY"/>
    <n v="5000"/>
    <n v="25"/>
    <x v="2"/>
    <x v="0"/>
    <s v="USD"/>
    <n v="1420768800"/>
    <n v="1415644395"/>
    <b v="0"/>
    <n v="2"/>
    <b v="0"/>
    <s v="theater/plays"/>
    <n v="0.5"/>
    <n v="12.5"/>
    <x v="2"/>
    <x v="7"/>
  </r>
  <r>
    <n v="2894"/>
    <s v="How Could You Do This To Me (The Stage Play)"/>
    <s v="This Is A Story About A Woman A Man And A Woman"/>
    <n v="50000"/>
    <n v="0"/>
    <x v="2"/>
    <x v="0"/>
    <s v="USD"/>
    <n v="1428100815"/>
    <n v="1422920415"/>
    <b v="0"/>
    <n v="0"/>
    <b v="0"/>
    <s v="theater/plays"/>
    <n v="0"/>
    <e v="#DIV/0!"/>
    <x v="2"/>
    <x v="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2"/>
    <x v="7"/>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2"/>
    <x v="7"/>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2"/>
    <x v="7"/>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2"/>
    <x v="7"/>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2"/>
    <x v="7"/>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2"/>
    <x v="7"/>
  </r>
  <r>
    <n v="2901"/>
    <s v="Avarimor Series (Audio Plays)"/>
    <s v="How can the visual age appreciate something that cant see? With these Audio Plays I will show you, if your willing to listen."/>
    <n v="750"/>
    <n v="6"/>
    <x v="2"/>
    <x v="0"/>
    <s v="USD"/>
    <n v="1423345339"/>
    <n v="1418161339"/>
    <b v="0"/>
    <n v="2"/>
    <b v="0"/>
    <s v="theater/plays"/>
    <n v="0.8"/>
    <n v="3"/>
    <x v="2"/>
    <x v="7"/>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2"/>
    <x v="7"/>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2"/>
    <x v="7"/>
  </r>
  <r>
    <n v="2904"/>
    <s v="The Love Shack"/>
    <s v="A Tequila slammer with a slice of Tarantino, a line of the London Fringe scene and a shot of â€œBreaking Badâ€. New Writing."/>
    <n v="1500"/>
    <n v="75"/>
    <x v="2"/>
    <x v="1"/>
    <s v="GBP"/>
    <n v="1415534400"/>
    <n v="1414538031"/>
    <b v="0"/>
    <n v="4"/>
    <b v="0"/>
    <s v="theater/plays"/>
    <n v="5"/>
    <n v="18.75"/>
    <x v="2"/>
    <x v="7"/>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2"/>
    <x v="7"/>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2"/>
    <x v="7"/>
  </r>
  <r>
    <n v="2907"/>
    <s v="Little Nell's - a play"/>
    <s v="Spend an evening in the afterlife with some of the greatest women who ever lived. LITTLE NELL's,by Jill Hughes, Los Angeles- June, 2016"/>
    <n v="2500"/>
    <n v="2"/>
    <x v="2"/>
    <x v="0"/>
    <s v="USD"/>
    <n v="1463259837"/>
    <n v="1458075837"/>
    <b v="0"/>
    <n v="2"/>
    <b v="0"/>
    <s v="theater/plays"/>
    <n v="0.08"/>
    <n v="1"/>
    <x v="2"/>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2"/>
    <x v="7"/>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2"/>
    <x v="7"/>
  </r>
  <r>
    <n v="2910"/>
    <s v="Strive"/>
    <s v="Free drama, dance and singing workshops for disadvantaged young people to inspire, create and help them follow their dreams."/>
    <n v="30000"/>
    <n v="1"/>
    <x v="2"/>
    <x v="1"/>
    <s v="GBP"/>
    <n v="1434139887"/>
    <n v="1428955887"/>
    <b v="0"/>
    <n v="1"/>
    <b v="0"/>
    <s v="theater/plays"/>
    <n v="3.3333333333333335E-3"/>
    <n v="1"/>
    <x v="2"/>
    <x v="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2"/>
    <x v="7"/>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2"/>
    <x v="7"/>
  </r>
  <r>
    <n v="2913"/>
    <s v="The Salem Haunted Magic Show"/>
    <s v="A LIVE history infused, frightening magic and mind reading show in the heart of the Halloween capital of the world, Salem, MA!!"/>
    <n v="10000"/>
    <n v="2"/>
    <x v="2"/>
    <x v="0"/>
    <s v="USD"/>
    <n v="1410041339"/>
    <n v="1404857339"/>
    <b v="0"/>
    <n v="2"/>
    <b v="0"/>
    <s v="theater/plays"/>
    <n v="0.02"/>
    <n v="1"/>
    <x v="2"/>
    <x v="7"/>
  </r>
  <r>
    <n v="2914"/>
    <s v="Hercules the Panto"/>
    <s v="Hercules must complete four challenges in order to meet the father he never knew"/>
    <n v="25000"/>
    <n v="1"/>
    <x v="2"/>
    <x v="1"/>
    <s v="GBP"/>
    <n v="1426365994"/>
    <n v="1421185594"/>
    <b v="0"/>
    <n v="1"/>
    <b v="0"/>
    <s v="theater/plays"/>
    <n v="4.0000000000000001E-3"/>
    <n v="1"/>
    <x v="2"/>
    <x v="7"/>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2"/>
    <x v="7"/>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2"/>
    <x v="7"/>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2"/>
    <x v="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2"/>
    <x v="7"/>
  </r>
  <r>
    <n v="2919"/>
    <s v="While the Stars Fall"/>
    <s v="A full staged reading of a new play about a boy who learns how to be happy from the most unexpected person."/>
    <n v="600"/>
    <n v="51"/>
    <x v="2"/>
    <x v="0"/>
    <s v="USD"/>
    <n v="1407250329"/>
    <n v="1404658329"/>
    <b v="0"/>
    <n v="6"/>
    <b v="0"/>
    <s v="theater/plays"/>
    <n v="8.5"/>
    <n v="8.5"/>
    <x v="2"/>
    <x v="7"/>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2"/>
    <x v="7"/>
  </r>
  <r>
    <n v="2921"/>
    <s v="Fools Rush In: A Cabaret Benefiting BC/EFA Kickstarter"/>
    <s v="I'm creating a cabaret in which all donations go directly to Broadway Cares/Equity Fights AIDS."/>
    <n v="100"/>
    <n v="129"/>
    <x v="1"/>
    <x v="0"/>
    <s v="USD"/>
    <n v="1411679804"/>
    <n v="1409087804"/>
    <b v="0"/>
    <n v="3"/>
    <b v="1"/>
    <s v="theater/musical"/>
    <n v="129"/>
    <n v="43"/>
    <x v="2"/>
    <x v="40"/>
  </r>
  <r>
    <n v="2922"/>
    <s v="Les Miserables - Backing fund"/>
    <s v="We as a Performing Arts College are to perform 'Les Miserables'. We need backing in order to afford the set, costume and other aspects."/>
    <n v="500"/>
    <n v="500"/>
    <x v="1"/>
    <x v="1"/>
    <s v="GBP"/>
    <n v="1431982727"/>
    <n v="1428094727"/>
    <b v="0"/>
    <n v="6"/>
    <b v="1"/>
    <s v="theater/musical"/>
    <n v="100"/>
    <n v="83.333333333333329"/>
    <x v="2"/>
    <x v="40"/>
  </r>
  <r>
    <n v="2923"/>
    <s v="Kaylee's Senior Project"/>
    <s v="Spreading the love of theatre, one step at a time. I would like to produce a reading of one of my favorite musicals"/>
    <n v="300"/>
    <n v="300"/>
    <x v="1"/>
    <x v="0"/>
    <s v="USD"/>
    <n v="1422068400"/>
    <n v="1420774779"/>
    <b v="0"/>
    <n v="10"/>
    <b v="1"/>
    <s v="theater/musical"/>
    <n v="100"/>
    <n v="30"/>
    <x v="2"/>
    <x v="40"/>
  </r>
  <r>
    <n v="2924"/>
    <s v="There's No Place Like Home!"/>
    <s v="Theatre is home and there's no place like home!  So, click your heels three times, and come home to the magic we create for you!"/>
    <n v="25000"/>
    <n v="25800"/>
    <x v="1"/>
    <x v="0"/>
    <s v="USD"/>
    <n v="1431143940"/>
    <n v="1428585710"/>
    <b v="0"/>
    <n v="147"/>
    <b v="1"/>
    <s v="theater/musical"/>
    <n v="103.2"/>
    <n v="175.51020408163265"/>
    <x v="2"/>
    <x v="40"/>
  </r>
  <r>
    <n v="2925"/>
    <s v="Bring &quot;Snow White and the Seven Bottoms&quot; to NYC!"/>
    <s v="Help the Gold Dust Orphans bring their new musical 'SNOW WHITE AND THE SEVEN BOTTOMS' to New York City this fall!"/>
    <n v="45000"/>
    <n v="46100.69"/>
    <x v="1"/>
    <x v="0"/>
    <s v="USD"/>
    <n v="1410444068"/>
    <n v="1407852068"/>
    <b v="0"/>
    <n v="199"/>
    <b v="1"/>
    <s v="theater/musical"/>
    <n v="102.44597777777777"/>
    <n v="231.66175879396985"/>
    <x v="2"/>
    <x v="40"/>
  </r>
  <r>
    <n v="2926"/>
    <s v="Mirror Image - An Original Musical"/>
    <s v="A musical, by Louis Lagalante and Patty Hamilton, that explores loss and the different ways we can choose to move on from it."/>
    <n v="3000"/>
    <n v="3750"/>
    <x v="1"/>
    <x v="0"/>
    <s v="USD"/>
    <n v="1424715779"/>
    <n v="1423506179"/>
    <b v="0"/>
    <n v="50"/>
    <b v="1"/>
    <s v="theater/musical"/>
    <n v="125"/>
    <n v="75"/>
    <x v="2"/>
    <x v="40"/>
  </r>
  <r>
    <n v="2927"/>
    <s v="The Addams Family Comes To Tuscaloosa"/>
    <s v="They're Creepy, They're Kooky, And They're coming to Tuscaloosa this October! Help Us Bring the World of The Addams Family To Life!"/>
    <n v="1800"/>
    <n v="2355"/>
    <x v="1"/>
    <x v="0"/>
    <s v="USD"/>
    <n v="1405400400"/>
    <n v="1402934629"/>
    <b v="0"/>
    <n v="21"/>
    <b v="1"/>
    <s v="theater/musical"/>
    <n v="130.83333333333334"/>
    <n v="112.14285714285714"/>
    <x v="2"/>
    <x v="40"/>
  </r>
  <r>
    <n v="2928"/>
    <s v="Music Theatre of Idaho Presents &quot;A Year with Frog and Toad"/>
    <s v="This is a touring production for schools in the Treasure Valley!"/>
    <n v="1000"/>
    <n v="1000"/>
    <x v="1"/>
    <x v="0"/>
    <s v="USD"/>
    <n v="1457135846"/>
    <n v="1454543846"/>
    <b v="0"/>
    <n v="24"/>
    <b v="1"/>
    <s v="theater/musical"/>
    <n v="100"/>
    <n v="41.666666666666664"/>
    <x v="2"/>
    <x v="40"/>
  </r>
  <r>
    <n v="2929"/>
    <s v="Right On Cue Kids Theater (ROCKT) First Show"/>
    <s v="Help fund ROCKT's first production!  We want to bring musical theater to kids who have limited access to it, and offer it free to kids."/>
    <n v="8000"/>
    <n v="8165.55"/>
    <x v="1"/>
    <x v="0"/>
    <s v="USD"/>
    <n v="1401024758"/>
    <n v="1398432758"/>
    <b v="0"/>
    <n v="32"/>
    <b v="1"/>
    <s v="theater/musical"/>
    <n v="102.06937499999999"/>
    <n v="255.17343750000001"/>
    <x v="2"/>
    <x v="40"/>
  </r>
  <r>
    <n v="2930"/>
    <s v="Forbear! Theatre"/>
    <s v="Forbear! is a new theatre company aiming to produce exciting and innovative theatre using performers from a variety of disciplines."/>
    <n v="10000"/>
    <n v="10092"/>
    <x v="1"/>
    <x v="1"/>
    <s v="GBP"/>
    <n v="1431007264"/>
    <n v="1428415264"/>
    <b v="0"/>
    <n v="62"/>
    <b v="1"/>
    <s v="theater/musical"/>
    <n v="100.92000000000002"/>
    <n v="162.7741935483871"/>
    <x v="2"/>
    <x v="40"/>
  </r>
  <r>
    <n v="2931"/>
    <s v="And More Shenanigans Theatre Company"/>
    <s v="And More Shenanigans Theatre is a brand new Edmonton based theatre company dedicated to creating and developing quirky original works"/>
    <n v="750"/>
    <n v="795"/>
    <x v="1"/>
    <x v="5"/>
    <s v="CAD"/>
    <n v="1410761280"/>
    <n v="1408604363"/>
    <b v="0"/>
    <n v="9"/>
    <b v="1"/>
    <s v="theater/musical"/>
    <n v="106"/>
    <n v="88.333333333333329"/>
    <x v="2"/>
    <x v="40"/>
  </r>
  <r>
    <n v="2932"/>
    <s v="Magpie- A Melbourne Written Dramatic Musical"/>
    <s v="When a rich girl fakes destitution so she can audition for a homeless talent show, she bridges our wealth gap with a tragic love."/>
    <n v="3100"/>
    <n v="3258"/>
    <x v="1"/>
    <x v="2"/>
    <s v="AUD"/>
    <n v="1424516400"/>
    <n v="1421812637"/>
    <b v="0"/>
    <n v="38"/>
    <b v="1"/>
    <s v="theater/musical"/>
    <n v="105.0967741935484"/>
    <n v="85.736842105263165"/>
    <x v="2"/>
    <x v="40"/>
  </r>
  <r>
    <n v="2933"/>
    <s v="Three Postcards: Pre-Production Costs"/>
    <s v="An intimate musical about friendship and time, growing up, and coming of age. Music and words that will stay with you for years to come"/>
    <n v="2500"/>
    <n v="2569"/>
    <x v="1"/>
    <x v="0"/>
    <s v="USD"/>
    <n v="1465081053"/>
    <n v="1462489053"/>
    <b v="0"/>
    <n v="54"/>
    <b v="1"/>
    <s v="theater/musical"/>
    <n v="102.76"/>
    <n v="47.574074074074076"/>
    <x v="2"/>
    <x v="40"/>
  </r>
  <r>
    <n v="2934"/>
    <s v="Songs for a New World"/>
    <s v="Powerful community theatre production of Jason Robert Brown's &quot;Songs for a New World&quot; in London, Ontario."/>
    <n v="2500"/>
    <n v="2700"/>
    <x v="1"/>
    <x v="5"/>
    <s v="CAD"/>
    <n v="1402845364"/>
    <n v="1400253364"/>
    <b v="0"/>
    <n v="37"/>
    <b v="1"/>
    <s v="theater/musical"/>
    <n v="108"/>
    <n v="72.972972972972968"/>
    <x v="2"/>
    <x v="40"/>
  </r>
  <r>
    <n v="2935"/>
    <s v="Fresco presents SNOW WHITE - GARAGE OPERA!"/>
    <s v="Fresco brings a full scale operatic production to your neighborhood - SNOW WHITE, set to the world's greatest music!"/>
    <n v="3500"/>
    <n v="3531"/>
    <x v="1"/>
    <x v="0"/>
    <s v="USD"/>
    <n v="1472490000"/>
    <n v="1467468008"/>
    <b v="0"/>
    <n v="39"/>
    <b v="1"/>
    <s v="theater/musical"/>
    <n v="100.88571428571429"/>
    <n v="90.538461538461533"/>
    <x v="2"/>
    <x v="40"/>
  </r>
  <r>
    <n v="2936"/>
    <s v="Put Music in our Musical: Rosetown Playhouse"/>
    <s v="We need your help to complete our musical! Help us add two more original songs to our winter show, Babes in Toyland."/>
    <n v="1000"/>
    <n v="1280"/>
    <x v="1"/>
    <x v="0"/>
    <s v="USD"/>
    <n v="1413176340"/>
    <n v="1412091423"/>
    <b v="0"/>
    <n v="34"/>
    <b v="1"/>
    <s v="theater/musical"/>
    <n v="128"/>
    <n v="37.647058823529413"/>
    <x v="2"/>
    <x v="40"/>
  </r>
  <r>
    <n v="2937"/>
    <s v="UCAS"/>
    <s v="UCAS is a new British musical premiering at the Edinburgh Fringe Festival 2014."/>
    <n v="1500"/>
    <n v="2000"/>
    <x v="1"/>
    <x v="1"/>
    <s v="GBP"/>
    <n v="1405249113"/>
    <n v="1402657113"/>
    <b v="0"/>
    <n v="55"/>
    <b v="1"/>
    <s v="theater/musical"/>
    <n v="133.33333333333331"/>
    <n v="36.363636363636367"/>
    <x v="2"/>
    <x v="40"/>
  </r>
  <r>
    <n v="2938"/>
    <s v="Keep It Spinning."/>
    <s v="Keep It Spinning! Is an after-school, six week workshop, during which students create an musical based on on an overarching theme."/>
    <n v="4000"/>
    <n v="4055"/>
    <x v="1"/>
    <x v="0"/>
    <s v="USD"/>
    <n v="1422636814"/>
    <n v="1420044814"/>
    <b v="0"/>
    <n v="32"/>
    <b v="1"/>
    <s v="theater/musical"/>
    <n v="101.375"/>
    <n v="126.71875"/>
    <x v="2"/>
    <x v="40"/>
  </r>
  <r>
    <n v="2939"/>
    <s v="Dreamgirls - Skyline got a Matching Grant!"/>
    <s v="Skyline Board Trustees have offered matching grants to help fund next season's production of Dreamgirls! Your donation will be doubled!"/>
    <n v="8000"/>
    <n v="8230"/>
    <x v="1"/>
    <x v="0"/>
    <s v="USD"/>
    <n v="1409187600"/>
    <n v="1406316312"/>
    <b v="0"/>
    <n v="25"/>
    <b v="1"/>
    <s v="theater/musical"/>
    <n v="102.875"/>
    <n v="329.2"/>
    <x v="2"/>
    <x v="40"/>
  </r>
  <r>
    <n v="2940"/>
    <s v="ITAVA Players &quot;Little Shop of Horrors&quot;"/>
    <s v="We are asking for people to donate to our theater club, the ITAVA Players, a public high school club from Brooklyn, NY."/>
    <n v="2500"/>
    <n v="2681"/>
    <x v="1"/>
    <x v="0"/>
    <s v="USD"/>
    <n v="1421606018"/>
    <n v="1418150018"/>
    <b v="0"/>
    <n v="33"/>
    <b v="1"/>
    <s v="theater/musical"/>
    <n v="107.24000000000001"/>
    <n v="81.242424242424249"/>
    <x v="2"/>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2"/>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2"/>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2"/>
    <x v="38"/>
  </r>
  <r>
    <n v="2944"/>
    <s v="Guardian Theatre, Arts in Education Theatre"/>
    <s v="Our vision: build and operate a Theater Arts Center for south-central Washington state in Goldendale."/>
    <n v="10000"/>
    <n v="100"/>
    <x v="2"/>
    <x v="0"/>
    <s v="USD"/>
    <n v="1433714198"/>
    <n v="1431122198"/>
    <b v="0"/>
    <n v="1"/>
    <b v="0"/>
    <s v="theater/spaces"/>
    <n v="1"/>
    <n v="100"/>
    <x v="2"/>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2"/>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2"/>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2"/>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2"/>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2"/>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2"/>
    <x v="38"/>
  </r>
  <r>
    <n v="2951"/>
    <s v="Brentwood Theater Company needs a Rehearsal Space."/>
    <s v="A building w/office, rehearsal space and classrooms centered on performing arts._x000a_Brentwood Theater Company is a non-profit 501(c)(3)"/>
    <n v="50000"/>
    <n v="1096"/>
    <x v="3"/>
    <x v="0"/>
    <s v="USD"/>
    <n v="1412536573"/>
    <n v="1408648573"/>
    <b v="0"/>
    <n v="58"/>
    <b v="0"/>
    <s v="theater/spaces"/>
    <n v="2.1919999999999997"/>
    <n v="18.896551724137932"/>
    <x v="2"/>
    <x v="38"/>
  </r>
  <r>
    <n v="2952"/>
    <s v="Let's Build MOUNTAIN HAVEN, a Community Events Campus (Canceled)"/>
    <s v="Mountain Haven transforms a former disused Mt Laguna Church into space for celebrations, events, learning, conferences, retreats &amp; more"/>
    <n v="20000"/>
    <n v="1605"/>
    <x v="3"/>
    <x v="0"/>
    <s v="USD"/>
    <n v="1476676800"/>
    <n v="1473957239"/>
    <b v="0"/>
    <n v="8"/>
    <b v="0"/>
    <s v="theater/spaces"/>
    <n v="8.0250000000000004"/>
    <n v="200.625"/>
    <x v="2"/>
    <x v="38"/>
  </r>
  <r>
    <n v="2953"/>
    <s v="Pueblo Underground Theater (Canceled)"/>
    <s v="I want to purchase the former Bread Of Life Church and convert it into a multipurpose theater space for local talent."/>
    <n v="400000"/>
    <n v="605"/>
    <x v="3"/>
    <x v="0"/>
    <s v="USD"/>
    <n v="1444330821"/>
    <n v="1441738821"/>
    <b v="0"/>
    <n v="3"/>
    <b v="0"/>
    <s v="theater/spaces"/>
    <n v="0.15125"/>
    <n v="201.66666666666666"/>
    <x v="2"/>
    <x v="38"/>
  </r>
  <r>
    <n v="2954"/>
    <s v="ONGO CENTRE | An Incubator Creative Space to self-funds (Canceled)"/>
    <s v="Independent film theater, studio and tech lab with storefront, open space for creative people to grow their dream into a profit."/>
    <n v="15000"/>
    <n v="0"/>
    <x v="3"/>
    <x v="0"/>
    <s v="USD"/>
    <n v="1489669203"/>
    <n v="1487944803"/>
    <b v="0"/>
    <n v="0"/>
    <b v="0"/>
    <s v="theater/spaces"/>
    <n v="0"/>
    <e v="#DIV/0!"/>
    <x v="2"/>
    <x v="38"/>
  </r>
  <r>
    <n v="2955"/>
    <s v="A Stage for Stage Door Theater Company (Canceled)"/>
    <s v="Stage Door Theater needs a stage for its current and future productions. Can you help?"/>
    <n v="1200"/>
    <n v="715"/>
    <x v="3"/>
    <x v="0"/>
    <s v="USD"/>
    <n v="1434476849"/>
    <n v="1431884849"/>
    <b v="0"/>
    <n v="11"/>
    <b v="0"/>
    <s v="theater/spaces"/>
    <n v="59.583333333333336"/>
    <n v="65"/>
    <x v="2"/>
    <x v="38"/>
  </r>
  <r>
    <n v="2956"/>
    <s v="A Happy Home for Hagan's House of Horrors (Canceled)"/>
    <s v="Family-owned and community-operated haunted Halloween attraction in Bladensburg, OH, needs your help to grow bigger!"/>
    <n v="7900"/>
    <n v="1322"/>
    <x v="3"/>
    <x v="0"/>
    <s v="USD"/>
    <n v="1462402850"/>
    <n v="1459810850"/>
    <b v="0"/>
    <n v="20"/>
    <b v="0"/>
    <s v="theater/spaces"/>
    <n v="16.734177215189874"/>
    <n v="66.099999999999994"/>
    <x v="2"/>
    <x v="38"/>
  </r>
  <r>
    <n v="2957"/>
    <s v="BAMA Theatre Headset Campaign (Canceled)"/>
    <s v="Theatre in Tuscaloosa, AL built in the 1930s.  The headsets seem about that old. They are almost unusable."/>
    <n v="15000"/>
    <n v="280"/>
    <x v="3"/>
    <x v="0"/>
    <s v="USD"/>
    <n v="1427498172"/>
    <n v="1422317772"/>
    <b v="0"/>
    <n v="3"/>
    <b v="0"/>
    <s v="theater/spaces"/>
    <n v="1.8666666666666669"/>
    <n v="93.333333333333329"/>
    <x v="2"/>
    <x v="38"/>
  </r>
  <r>
    <n v="2958"/>
    <s v="Uprising Theater (Canceled)"/>
    <s v="Chicago Based Theater Company and Venue Dedicated to Social Justice and Mainstreaming the Palestinian Narrative"/>
    <n v="80000"/>
    <n v="0"/>
    <x v="3"/>
    <x v="0"/>
    <s v="USD"/>
    <n v="1462729317"/>
    <n v="1457548917"/>
    <b v="0"/>
    <n v="0"/>
    <b v="0"/>
    <s v="theater/spaces"/>
    <n v="0"/>
    <e v="#DIV/0!"/>
    <x v="2"/>
    <x v="38"/>
  </r>
  <r>
    <n v="2959"/>
    <s v="The Bath Theatre Bus (Canceled)"/>
    <s v="A magical, unique, theatre bus which aims to inspire the creative communities around Bath and create unique performance opportunities."/>
    <n v="10000"/>
    <n v="0"/>
    <x v="3"/>
    <x v="1"/>
    <s v="GBP"/>
    <n v="1465258325"/>
    <n v="1462666325"/>
    <b v="0"/>
    <n v="0"/>
    <b v="0"/>
    <s v="theater/spaces"/>
    <n v="0"/>
    <e v="#DIV/0!"/>
    <x v="2"/>
    <x v="38"/>
  </r>
  <r>
    <n v="2960"/>
    <s v="Lynnewood Hall Restoration (Canceled)"/>
    <s v="Built in the late 1800's, this 70K sq. feet estate has fallen into disrepair.  Seeking to buy and convert to useful space"/>
    <n v="30000000"/>
    <n v="0"/>
    <x v="3"/>
    <x v="0"/>
    <s v="USD"/>
    <n v="1410459023"/>
    <n v="1407867023"/>
    <b v="0"/>
    <n v="0"/>
    <b v="0"/>
    <s v="theater/spaces"/>
    <n v="0"/>
    <e v="#DIV/0!"/>
    <x v="2"/>
    <x v="38"/>
  </r>
  <r>
    <n v="2961"/>
    <s v="Shakespeare in the Park! A Comedy of Errors"/>
    <s v="Teens in Take Note Troupe put on Shakespeare in the Park annually. Keep relevant, family-friendly Shakespeare in the community!"/>
    <n v="5000"/>
    <n v="5481"/>
    <x v="1"/>
    <x v="0"/>
    <s v="USD"/>
    <n v="1427342400"/>
    <n v="1424927159"/>
    <b v="0"/>
    <n v="108"/>
    <b v="1"/>
    <s v="theater/plays"/>
    <n v="109.62"/>
    <n v="50.75"/>
    <x v="2"/>
    <x v="7"/>
  </r>
  <r>
    <n v="2962"/>
    <s v="Grassroots Shakespeare Company â€¢ Arizona"/>
    <s v="A pop-up outdoor theatre company bringing accessible Shakespeare to parks and other locations in the greater Phoenix area!"/>
    <n v="1000"/>
    <n v="1218"/>
    <x v="1"/>
    <x v="0"/>
    <s v="USD"/>
    <n v="1425193140"/>
    <n v="1422769906"/>
    <b v="0"/>
    <n v="20"/>
    <b v="1"/>
    <s v="theater/plays"/>
    <n v="121.8"/>
    <n v="60.9"/>
    <x v="2"/>
    <x v="7"/>
  </r>
  <r>
    <n v="2963"/>
    <s v="One Funny Mother: I'm Not Crazy!!"/>
    <s v="A hilarious comedy show about motherhood...through stories, videos and stand-up you'll realize YOUâ€™RE NOT CRAZY, motherhood is!"/>
    <n v="10000"/>
    <n v="10685"/>
    <x v="1"/>
    <x v="0"/>
    <s v="USD"/>
    <n v="1435835824"/>
    <n v="1433243824"/>
    <b v="0"/>
    <n v="98"/>
    <b v="1"/>
    <s v="theater/plays"/>
    <n v="106.85"/>
    <n v="109.03061224489795"/>
    <x v="2"/>
    <x v="7"/>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s v="theater/plays"/>
    <n v="100.71379999999999"/>
    <n v="25.692295918367346"/>
    <x v="2"/>
    <x v="7"/>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s v="theater/plays"/>
    <n v="109.00000000000001"/>
    <n v="41.92307692307692"/>
    <x v="2"/>
    <x v="7"/>
  </r>
  <r>
    <n v="2966"/>
    <s v="Fat Pig, The Play!"/>
    <s v="Bringing one of Neil LaBute's incredibly witty and viciously honest plays, about body image and the effect it has on us, to life!"/>
    <n v="10000"/>
    <n v="11363"/>
    <x v="1"/>
    <x v="0"/>
    <s v="USD"/>
    <n v="1442425412"/>
    <n v="1439833412"/>
    <b v="0"/>
    <n v="128"/>
    <b v="1"/>
    <s v="theater/plays"/>
    <n v="113.63000000000001"/>
    <n v="88.7734375"/>
    <x v="2"/>
    <x v="7"/>
  </r>
  <r>
    <n v="2967"/>
    <s v="Scissortail: A play about the Oklahoma City Bombing"/>
    <s v="Scissortail is a story of loss, grief, and recovery based on the events of the 1995 Oklahoma City Bombing."/>
    <n v="5000"/>
    <n v="5696"/>
    <x v="1"/>
    <x v="0"/>
    <s v="USD"/>
    <n v="1425872692"/>
    <n v="1423284292"/>
    <b v="0"/>
    <n v="71"/>
    <b v="1"/>
    <s v="theater/plays"/>
    <n v="113.92"/>
    <n v="80.225352112676063"/>
    <x v="2"/>
    <x v="7"/>
  </r>
  <r>
    <n v="2968"/>
    <s v="The Curse of the Babywoman @ FringeNYC"/>
    <s v="The Curse of the Babywoman is real â€” and it is coming to FringeNYC this August."/>
    <n v="3500"/>
    <n v="3710"/>
    <x v="1"/>
    <x v="0"/>
    <s v="USD"/>
    <n v="1471406340"/>
    <n v="1470227660"/>
    <b v="0"/>
    <n v="47"/>
    <b v="1"/>
    <s v="theater/plays"/>
    <n v="106"/>
    <n v="78.936170212765958"/>
    <x v="2"/>
    <x v="7"/>
  </r>
  <r>
    <n v="2969"/>
    <s v="Dog Sees God - Calgary Production"/>
    <s v="A poignant &amp; hilarious tale of Charlie Brown &amp; friends navigating high school. A fresh take on the off Broadway hit by YYC artists."/>
    <n v="1000"/>
    <n v="1625"/>
    <x v="1"/>
    <x v="5"/>
    <s v="CAD"/>
    <n v="1430693460"/>
    <n v="1428087153"/>
    <b v="0"/>
    <n v="17"/>
    <b v="1"/>
    <s v="theater/plays"/>
    <n v="162.5"/>
    <n v="95.588235294117652"/>
    <x v="2"/>
    <x v="7"/>
  </r>
  <r>
    <n v="2970"/>
    <s v="Leah in Vegas at The New York International Fringe Festival"/>
    <s v="Kara Ayn Napolitano's latest play about a young mother's attempt to reclaim her life after making a serious mistake."/>
    <n v="6000"/>
    <n v="6360"/>
    <x v="1"/>
    <x v="0"/>
    <s v="USD"/>
    <n v="1405699451"/>
    <n v="1403107451"/>
    <b v="0"/>
    <n v="91"/>
    <b v="1"/>
    <s v="theater/plays"/>
    <n v="106"/>
    <n v="69.890109890109883"/>
    <x v="2"/>
    <x v="7"/>
  </r>
  <r>
    <n v="2971"/>
    <s v="World Premiere of &quot;The Piano&quot;"/>
    <s v="An Asian-Jewish-American family collides with music, food, and identity crises in this world premiere New York theater production."/>
    <n v="3200"/>
    <n v="3205"/>
    <x v="1"/>
    <x v="0"/>
    <s v="USD"/>
    <n v="1409500078"/>
    <n v="1406908078"/>
    <b v="0"/>
    <n v="43"/>
    <b v="1"/>
    <s v="theater/plays"/>
    <n v="100.15624999999999"/>
    <n v="74.534883720930239"/>
    <x v="2"/>
    <x v="7"/>
  </r>
  <r>
    <n v="2972"/>
    <s v="A Bad Plan"/>
    <s v="A group of artists. A mythical art piece. A harrowing quest. And some margaritas."/>
    <n v="2000"/>
    <n v="2107"/>
    <x v="1"/>
    <x v="0"/>
    <s v="USD"/>
    <n v="1480899600"/>
    <n v="1479609520"/>
    <b v="0"/>
    <n v="17"/>
    <b v="1"/>
    <s v="theater/plays"/>
    <n v="105.35000000000001"/>
    <n v="123.94117647058823"/>
    <x v="2"/>
    <x v="7"/>
  </r>
  <r>
    <n v="2973"/>
    <s v="CST's As You Like It goes to Canada!"/>
    <s v="We're going to represent the entire USA at the World Festival of Children's Theater in Stratford, ON in June, 2016. Help us get there!"/>
    <n v="5000"/>
    <n v="8740"/>
    <x v="1"/>
    <x v="0"/>
    <s v="USD"/>
    <n v="1451620800"/>
    <n v="1449171508"/>
    <b v="0"/>
    <n v="33"/>
    <b v="1"/>
    <s v="theater/plays"/>
    <n v="174.8"/>
    <n v="264.84848484848487"/>
    <x v="2"/>
    <x v="7"/>
  </r>
  <r>
    <n v="2974"/>
    <s v="The World Premiere of Fire Work by Lauren Gunderson"/>
    <s v="Known for producing gritty new work, TheatreFIRST presents an exciting new romantic comedy by the hottest playwright in the country."/>
    <n v="5000"/>
    <n v="5100"/>
    <x v="1"/>
    <x v="0"/>
    <s v="USD"/>
    <n v="1411695300"/>
    <n v="1409275671"/>
    <b v="0"/>
    <n v="87"/>
    <b v="1"/>
    <s v="theater/plays"/>
    <n v="102"/>
    <n v="58.620689655172413"/>
    <x v="2"/>
    <x v="7"/>
  </r>
  <r>
    <n v="2975"/>
    <s v="The Butterfingers Angel... [By The Mummers]"/>
    <s v="[By The Mummers] needs your help this holiday season to stage a full scale production of William Gibson's &quot;The Butterfingers Angel...&quot;"/>
    <n v="8000"/>
    <n v="8010"/>
    <x v="1"/>
    <x v="0"/>
    <s v="USD"/>
    <n v="1417057200"/>
    <n v="1414599886"/>
    <b v="0"/>
    <n v="113"/>
    <b v="1"/>
    <s v="theater/plays"/>
    <n v="100.125"/>
    <n v="70.884955752212392"/>
    <x v="2"/>
    <x v="7"/>
  </r>
  <r>
    <n v="2976"/>
    <s v="Pizza Delique"/>
    <s v="A play that addresses an important social issue, brought to light by members of the UoM Drama Society."/>
    <n v="70"/>
    <n v="120"/>
    <x v="1"/>
    <x v="1"/>
    <s v="GBP"/>
    <n v="1457870400"/>
    <n v="1456421530"/>
    <b v="0"/>
    <n v="14"/>
    <b v="1"/>
    <s v="theater/plays"/>
    <n v="171.42857142857142"/>
    <n v="8.5714285714285712"/>
    <x v="2"/>
    <x v="7"/>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s v="theater/plays"/>
    <n v="113.56666666666666"/>
    <n v="113.56666666666666"/>
    <x v="2"/>
    <x v="7"/>
  </r>
  <r>
    <n v="2978"/>
    <s v="The Fall of Wallace Winter at the Plaza Theatre"/>
    <s v="The Border Theatre presents The Fall of Wallace Winter, an exploration of American obsessions, this Nov. 7th-9th at the Plaza Theatre"/>
    <n v="750"/>
    <n v="971"/>
    <x v="1"/>
    <x v="0"/>
    <s v="USD"/>
    <n v="1413784740"/>
    <n v="1412954547"/>
    <b v="0"/>
    <n v="16"/>
    <b v="1"/>
    <s v="theater/plays"/>
    <n v="129.46666666666667"/>
    <n v="60.6875"/>
    <x v="2"/>
    <x v="7"/>
  </r>
  <r>
    <n v="2979"/>
    <s v="'ART'"/>
    <s v="Dear Stone returns with Yasmina Reza's 'ART', a compelling, clever exploration of friendship under duress. Thanks for watching!"/>
    <n v="5000"/>
    <n v="5070"/>
    <x v="1"/>
    <x v="0"/>
    <s v="USD"/>
    <n v="1420524000"/>
    <n v="1419104823"/>
    <b v="0"/>
    <n v="46"/>
    <b v="1"/>
    <s v="theater/plays"/>
    <n v="101.4"/>
    <n v="110.21739130434783"/>
    <x v="2"/>
    <x v="7"/>
  </r>
  <r>
    <n v="2980"/>
    <s v="INDEPENDENCE NYC"/>
    <s v="1 director, 4 actors, and a whole lotta determination. Help us bring this brilliant story to the heart of NYC!"/>
    <n v="3000"/>
    <n v="3275"/>
    <x v="1"/>
    <x v="0"/>
    <s v="USD"/>
    <n v="1440381600"/>
    <n v="1438639130"/>
    <b v="0"/>
    <n v="24"/>
    <b v="1"/>
    <s v="theater/plays"/>
    <n v="109.16666666666666"/>
    <n v="136.45833333333334"/>
    <x v="2"/>
    <x v="7"/>
  </r>
  <r>
    <n v="2981"/>
    <s v="Creation of the Dublin Circus Centre"/>
    <s v="We are fundraising to create a Dublin based circus training centre for public and professionals to learn, upskill, perform and teach."/>
    <n v="4000"/>
    <n v="5157"/>
    <x v="1"/>
    <x v="17"/>
    <s v="EUR"/>
    <n v="1443014756"/>
    <n v="1439126756"/>
    <b v="1"/>
    <n v="97"/>
    <b v="1"/>
    <s v="theater/spaces"/>
    <n v="128.92500000000001"/>
    <n v="53.164948453608247"/>
    <x v="2"/>
    <x v="38"/>
  </r>
  <r>
    <n v="2982"/>
    <s v="Railway Playhouse: Setting up a community arts space"/>
    <s v="Renovating this historical landmark, into an arts venue and theatre space for the community."/>
    <n v="5000"/>
    <n v="5103"/>
    <x v="1"/>
    <x v="1"/>
    <s v="GBP"/>
    <n v="1455208143"/>
    <n v="1452616143"/>
    <b v="1"/>
    <n v="59"/>
    <b v="1"/>
    <s v="theater/spaces"/>
    <n v="102.06"/>
    <n v="86.491525423728817"/>
    <x v="2"/>
    <x v="38"/>
  </r>
  <r>
    <n v="2983"/>
    <s v="Build the House of Dad's!"/>
    <s v="Dad's Garage Theatre Company needs your help buying our new, forever home by hitting our $150,000 STRETCH GOAL!"/>
    <n v="116000"/>
    <n v="169985.91"/>
    <x v="1"/>
    <x v="0"/>
    <s v="USD"/>
    <n v="1415722236"/>
    <n v="1410534636"/>
    <b v="1"/>
    <n v="1095"/>
    <b v="1"/>
    <s v="theater/spaces"/>
    <n v="146.53957758620692"/>
    <n v="155.23827397260274"/>
    <x v="2"/>
    <x v="38"/>
  </r>
  <r>
    <n v="2984"/>
    <s v="BABA YAGA: A Traveling Performing Arts Wagon"/>
    <s v="A traveling wooden wagon that transforms into a theatrical playing space presenting FREE original performance while building community!"/>
    <n v="25000"/>
    <n v="25088"/>
    <x v="1"/>
    <x v="0"/>
    <s v="USD"/>
    <n v="1472020881"/>
    <n v="1469428881"/>
    <b v="1"/>
    <n v="218"/>
    <b v="1"/>
    <s v="theater/spaces"/>
    <n v="100.352"/>
    <n v="115.08256880733946"/>
    <x v="2"/>
    <x v="38"/>
  </r>
  <r>
    <n v="2985"/>
    <s v="React Aerial Studio"/>
    <s v="From the moment we flew in to the world of The Circus, we have dreamed of opening our own studio. Help us get our dream off the ground!"/>
    <n v="10000"/>
    <n v="12165"/>
    <x v="1"/>
    <x v="4"/>
    <s v="NZD"/>
    <n v="1477886400"/>
    <n v="1476228128"/>
    <b v="0"/>
    <n v="111"/>
    <b v="1"/>
    <s v="theater/spaces"/>
    <n v="121.64999999999999"/>
    <n v="109.5945945945946"/>
    <x v="2"/>
    <x v="38"/>
  </r>
  <r>
    <n v="2986"/>
    <s v="Higher Education"/>
    <s v="Support the circus arts and help our aerial students work with more height. With your support, we will install beams at 19ft!"/>
    <n v="2400"/>
    <n v="2532"/>
    <x v="1"/>
    <x v="1"/>
    <s v="GBP"/>
    <n v="1462100406"/>
    <n v="1456920006"/>
    <b v="0"/>
    <n v="56"/>
    <b v="1"/>
    <s v="theater/spaces"/>
    <n v="105.5"/>
    <n v="45.214285714285715"/>
    <x v="2"/>
    <x v="38"/>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s v="theater/spaces"/>
    <n v="110.4008"/>
    <n v="104.15169811320754"/>
    <x v="2"/>
    <x v="38"/>
  </r>
  <r>
    <n v="2988"/>
    <s v="Curtain up at the Shoebox Theatre!"/>
    <s v="Since October 2015 the Shoebox Theatre has become a hub of creativity - The next step in our journey is to hang stage curtains!"/>
    <n v="1000"/>
    <n v="1000"/>
    <x v="1"/>
    <x v="1"/>
    <s v="GBP"/>
    <n v="1466412081"/>
    <n v="1463820081"/>
    <b v="0"/>
    <n v="28"/>
    <b v="1"/>
    <s v="theater/spaces"/>
    <n v="100"/>
    <n v="35.714285714285715"/>
    <x v="2"/>
    <x v="38"/>
  </r>
  <r>
    <n v="2989"/>
    <s v="Let's Light Up The Gem!"/>
    <s v="Bring the movies back to Bethel, Maine."/>
    <n v="20000"/>
    <n v="35307"/>
    <x v="1"/>
    <x v="0"/>
    <s v="USD"/>
    <n v="1450673940"/>
    <n v="1448756962"/>
    <b v="0"/>
    <n v="364"/>
    <b v="1"/>
    <s v="theater/spaces"/>
    <n v="176.535"/>
    <n v="96.997252747252745"/>
    <x v="2"/>
    <x v="38"/>
  </r>
  <r>
    <n v="2990"/>
    <s v="The Gloria Theatre Project"/>
    <s v="We are a non-profit revitalizing the Gloria Theatre - our gift to the community - and we need your help #arts #community #theater"/>
    <n v="10000"/>
    <n v="10000"/>
    <x v="1"/>
    <x v="0"/>
    <s v="USD"/>
    <n v="1452174420"/>
    <n v="1449150420"/>
    <b v="0"/>
    <n v="27"/>
    <b v="1"/>
    <s v="theater/spaces"/>
    <n v="100"/>
    <n v="370.37037037037038"/>
    <x v="2"/>
    <x v="38"/>
  </r>
  <r>
    <n v="2991"/>
    <s v="gimmeLIVE @ 9 Wallis"/>
    <s v="A new intimate listening room with tables &amp; theatre seating where artist &amp; fans connect through music, comedy &amp; performing arts."/>
    <n v="8500"/>
    <n v="8780"/>
    <x v="1"/>
    <x v="0"/>
    <s v="USD"/>
    <n v="1485547530"/>
    <n v="1483646730"/>
    <b v="0"/>
    <n v="93"/>
    <b v="1"/>
    <s v="theater/spaces"/>
    <n v="103.29411764705883"/>
    <n v="94.408602150537632"/>
    <x v="2"/>
    <x v="38"/>
  </r>
  <r>
    <n v="2992"/>
    <s v="Th'underGrounds"/>
    <s v="Creating a non-profit CAFE &amp; VILLAGE COMMONS in SE Portland, in service to Neighbors, Kids, Artists &amp; the Underserved"/>
    <n v="3000"/>
    <n v="3135"/>
    <x v="1"/>
    <x v="0"/>
    <s v="USD"/>
    <n v="1476037510"/>
    <n v="1473445510"/>
    <b v="0"/>
    <n v="64"/>
    <b v="1"/>
    <s v="theater/spaces"/>
    <n v="104.5"/>
    <n v="48.984375"/>
    <x v="2"/>
    <x v="38"/>
  </r>
  <r>
    <n v="2993"/>
    <s v="TRUE WEST: Think, Dog! Productions"/>
    <s v="Help us build the Kitchen from Hell!"/>
    <n v="1000"/>
    <n v="1003"/>
    <x v="1"/>
    <x v="0"/>
    <s v="USD"/>
    <n v="1455998867"/>
    <n v="1453406867"/>
    <b v="0"/>
    <n v="22"/>
    <b v="1"/>
    <s v="theater/spaces"/>
    <n v="100.29999999999998"/>
    <n v="45.590909090909093"/>
    <x v="2"/>
    <x v="38"/>
  </r>
  <r>
    <n v="2994"/>
    <s v="St. Michael Boat Parties - Halloween and Beyond!"/>
    <s v="Help the hosts of the infamous St. Michael sustain and create epic boat parties through Halloween and into 2015"/>
    <n v="300"/>
    <n v="1373.24"/>
    <x v="1"/>
    <x v="1"/>
    <s v="GBP"/>
    <n v="1412335772"/>
    <n v="1409743772"/>
    <b v="0"/>
    <n v="59"/>
    <b v="1"/>
    <s v="theater/spaces"/>
    <n v="457.74666666666673"/>
    <n v="23.275254237288134"/>
    <x v="2"/>
    <x v="38"/>
  </r>
  <r>
    <n v="2995"/>
    <s v="Help Austin's Blue Starlite Drive-in MOVE + ADD 35MM"/>
    <s v="Keeping the drive-in culture alive for 6 years, we now ask for your help so we can CREATE A NEW HOME and save 35MM movies!"/>
    <n v="15000"/>
    <n v="15744"/>
    <x v="1"/>
    <x v="0"/>
    <s v="USD"/>
    <n v="1484841471"/>
    <n v="1482249471"/>
    <b v="0"/>
    <n v="249"/>
    <b v="1"/>
    <s v="theater/spaces"/>
    <n v="104.96000000000001"/>
    <n v="63.2289156626506"/>
    <x v="2"/>
    <x v="38"/>
  </r>
  <r>
    <n v="2996"/>
    <s v="Sea Tea Improv's Comedy Theater in Hartford, CT"/>
    <s v="A permanent home for comedy in Connecticut in the heart of downtown Hartford."/>
    <n v="35000"/>
    <n v="60180"/>
    <x v="1"/>
    <x v="0"/>
    <s v="USD"/>
    <n v="1432677240"/>
    <n v="1427493240"/>
    <b v="0"/>
    <n v="392"/>
    <b v="1"/>
    <s v="theater/spaces"/>
    <n v="171.94285714285715"/>
    <n v="153.5204081632653"/>
    <x v="2"/>
    <x v="38"/>
  </r>
  <r>
    <n v="2997"/>
    <s v="Sonorous Road is Expanding! Join Us!"/>
    <s v="We're moving to a new space and upgrading our facilities to continue providing a local theatre venue and arts education program!"/>
    <n v="10000"/>
    <n v="10373"/>
    <x v="1"/>
    <x v="0"/>
    <s v="USD"/>
    <n v="1488171540"/>
    <n v="1486661793"/>
    <b v="0"/>
    <n v="115"/>
    <b v="1"/>
    <s v="theater/spaces"/>
    <n v="103.73000000000002"/>
    <n v="90.2"/>
    <x v="2"/>
    <x v="38"/>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s v="theater/spaces"/>
    <n v="103.029"/>
    <n v="118.97113163972287"/>
    <x v="2"/>
    <x v="38"/>
  </r>
  <r>
    <n v="2999"/>
    <s v="RAT Fund-Riser"/>
    <s v="Restless Artists' Theatre is building risers and installing better lighting for our patrons.  We need to purchase raw materials."/>
    <n v="1350"/>
    <n v="1605"/>
    <x v="1"/>
    <x v="0"/>
    <s v="USD"/>
    <n v="1488333600"/>
    <n v="1487094360"/>
    <b v="0"/>
    <n v="20"/>
    <b v="1"/>
    <s v="theater/spaces"/>
    <n v="118.88888888888889"/>
    <n v="80.25"/>
    <x v="2"/>
    <x v="38"/>
  </r>
  <r>
    <n v="3000"/>
    <s v="Voices From The Future"/>
    <s v="A benefit show featuring musicians, dancers &amp; poets all under age 30 to raise money in support of LGBTQ rights and programs."/>
    <n v="500"/>
    <n v="500"/>
    <x v="1"/>
    <x v="0"/>
    <s v="USD"/>
    <n v="1485885600"/>
    <n v="1484682670"/>
    <b v="0"/>
    <n v="8"/>
    <b v="1"/>
    <s v="theater/spaces"/>
    <n v="100"/>
    <n v="62.5"/>
    <x v="2"/>
    <x v="38"/>
  </r>
  <r>
    <n v="3001"/>
    <s v="New Comedy Venue and Training Facility"/>
    <s v="Get Scene Studios and Highwire Comedy Co. creating an amazing training facility and theater for Atlanta comedy and film talent!"/>
    <n v="7214"/>
    <n v="22991.01"/>
    <x v="1"/>
    <x v="0"/>
    <s v="USD"/>
    <n v="1468445382"/>
    <n v="1465853382"/>
    <b v="0"/>
    <n v="175"/>
    <b v="1"/>
    <s v="theater/spaces"/>
    <n v="318.69988910451895"/>
    <n v="131.37719999999999"/>
    <x v="2"/>
    <x v="38"/>
  </r>
  <r>
    <n v="3002"/>
    <s v="Help Fund the &quot;Back Room&quot; Arts Space at Jimmy's No 43!"/>
    <s v="Make the workshop/ small stage space at Jimmy's No 43 even better than before!"/>
    <n v="7000"/>
    <n v="7595.43"/>
    <x v="1"/>
    <x v="0"/>
    <s v="USD"/>
    <n v="1356552252"/>
    <n v="1353960252"/>
    <b v="0"/>
    <n v="104"/>
    <b v="1"/>
    <s v="theater/spaces"/>
    <n v="108.50614285714286"/>
    <n v="73.032980769230775"/>
    <x v="2"/>
    <x v="38"/>
  </r>
  <r>
    <n v="3003"/>
    <s v="Outskirts Theatre Co. Finds a Home!"/>
    <s v="We finally found a place to call home! Help us move in to (and collaborate with) the NEW Fischer Creative Arts Center in Waukesha, WI!"/>
    <n v="3000"/>
    <n v="3035"/>
    <x v="1"/>
    <x v="0"/>
    <s v="USD"/>
    <n v="1456811940"/>
    <n v="1454098976"/>
    <b v="0"/>
    <n v="17"/>
    <b v="1"/>
    <s v="theater/spaces"/>
    <n v="101.16666666666667"/>
    <n v="178.52941176470588"/>
    <x v="2"/>
    <x v="38"/>
  </r>
  <r>
    <n v="3004"/>
    <s v="Save the Agawam Cinemas"/>
    <s v="The Agawam Cinemas is to be successfully reopened by new ownership and the twin theaters must be converted to digital projection."/>
    <n v="40000"/>
    <n v="45126"/>
    <x v="1"/>
    <x v="0"/>
    <s v="USD"/>
    <n v="1416089324"/>
    <n v="1413493724"/>
    <b v="0"/>
    <n v="277"/>
    <b v="1"/>
    <s v="theater/spaces"/>
    <n v="112.815"/>
    <n v="162.90974729241879"/>
    <x v="2"/>
    <x v="38"/>
  </r>
  <r>
    <n v="3005"/>
    <s v="Pangea House Revitalization Project"/>
    <s v="Pangea House is a collectively run, all ages music venue and community space in desperate need of some renovation and updates."/>
    <n v="10600"/>
    <n v="12772.6"/>
    <x v="1"/>
    <x v="0"/>
    <s v="USD"/>
    <n v="1412611905"/>
    <n v="1410019905"/>
    <b v="0"/>
    <n v="118"/>
    <b v="1"/>
    <s v="theater/spaces"/>
    <n v="120.49622641509434"/>
    <n v="108.24237288135593"/>
    <x v="2"/>
    <x v="38"/>
  </r>
  <r>
    <n v="3006"/>
    <s v="ONTARIO STREET THEATRE in Port Hope."/>
    <s v="We're an affordable theatre and rental space that can be molded into anything by anyone."/>
    <n v="8000"/>
    <n v="8620"/>
    <x v="1"/>
    <x v="5"/>
    <s v="CAD"/>
    <n v="1418580591"/>
    <n v="1415988591"/>
    <b v="0"/>
    <n v="97"/>
    <b v="1"/>
    <s v="theater/spaces"/>
    <n v="107.74999999999999"/>
    <n v="88.865979381443296"/>
    <x v="2"/>
    <x v="38"/>
  </r>
  <r>
    <n v="3007"/>
    <s v="Bethlem"/>
    <s v="Consuite for 2015 CoreCon.  An adventure into insanity."/>
    <n v="600"/>
    <n v="1080"/>
    <x v="1"/>
    <x v="0"/>
    <s v="USD"/>
    <n v="1429938683"/>
    <n v="1428124283"/>
    <b v="0"/>
    <n v="20"/>
    <b v="1"/>
    <s v="theater/spaces"/>
    <n v="180"/>
    <n v="54"/>
    <x v="2"/>
    <x v="38"/>
  </r>
  <r>
    <n v="3008"/>
    <s v="Baby It's Cold Outside: Silver Spring Stage HVAC Fund!"/>
    <s v="Help fund Silver Spring Stage's HVAC costs for the upcoming year! Don't leave us out in the cold (pun intended)!"/>
    <n v="3000"/>
    <n v="3035"/>
    <x v="1"/>
    <x v="0"/>
    <s v="USD"/>
    <n v="1453352719"/>
    <n v="1450760719"/>
    <b v="0"/>
    <n v="26"/>
    <b v="1"/>
    <s v="theater/spaces"/>
    <n v="101.16666666666667"/>
    <n v="116.73076923076923"/>
    <x v="2"/>
    <x v="38"/>
  </r>
  <r>
    <n v="3009"/>
    <s v="Montauk Surf Museum"/>
    <s v="The Montauk Surf Museum will present ocean science, as well as the art and history of surfing to visitors and schools in creative ways."/>
    <n v="25000"/>
    <n v="29939"/>
    <x v="1"/>
    <x v="0"/>
    <s v="USD"/>
    <n v="1417012840"/>
    <n v="1414417240"/>
    <b v="0"/>
    <n v="128"/>
    <b v="1"/>
    <s v="theater/spaces"/>
    <n v="119.756"/>
    <n v="233.8984375"/>
    <x v="2"/>
    <x v="38"/>
  </r>
  <r>
    <n v="3010"/>
    <s v="Put Your Money Where Your Ear Is!"/>
    <s v="STC &amp; the Sheboygan Area School District are working tirelessly to renovate our 30-year-old sound system. Help us sound better for you!"/>
    <n v="1500"/>
    <n v="2370"/>
    <x v="1"/>
    <x v="0"/>
    <s v="USD"/>
    <n v="1424548719"/>
    <n v="1419364719"/>
    <b v="0"/>
    <n v="15"/>
    <b v="1"/>
    <s v="theater/spaces"/>
    <n v="158"/>
    <n v="158"/>
    <x v="2"/>
    <x v="38"/>
  </r>
  <r>
    <n v="3011"/>
    <s v="Katharsis Teatro en Navidad"/>
    <s v="Necesitamos tu ayuda para poder llevar la magia del teatro universitario al Teatro Lagrada de Madrid el 23 de diciembre :)"/>
    <n v="300"/>
    <n v="371"/>
    <x v="1"/>
    <x v="3"/>
    <s v="EUR"/>
    <n v="1450911540"/>
    <n v="1448536516"/>
    <b v="0"/>
    <n v="25"/>
    <b v="1"/>
    <s v="theater/spaces"/>
    <n v="123.66666666666666"/>
    <n v="14.84"/>
    <x v="2"/>
    <x v="38"/>
  </r>
  <r>
    <n v="3012"/>
    <s v="Up-lifting Up-Fit!"/>
    <s v="Spring Theatre has recently found a new home in the heart of Winston Salem. We need your help for an up-lifting up-fit!"/>
    <n v="4000"/>
    <n v="4685"/>
    <x v="1"/>
    <x v="0"/>
    <s v="USD"/>
    <n v="1423587130"/>
    <n v="1421772730"/>
    <b v="0"/>
    <n v="55"/>
    <b v="1"/>
    <s v="theater/spaces"/>
    <n v="117.12499999999999"/>
    <n v="85.181818181818187"/>
    <x v="2"/>
    <x v="38"/>
  </r>
  <r>
    <n v="3013"/>
    <s v="Barebones Black Box Theater in Braddock, PA"/>
    <s v="Barebones Productions is developing a new theater and performance facility in Braddock, Pa. &quot;The barebones black box&quot;"/>
    <n v="10000"/>
    <n v="15696"/>
    <x v="1"/>
    <x v="0"/>
    <s v="USD"/>
    <n v="1434917049"/>
    <n v="1432325049"/>
    <b v="0"/>
    <n v="107"/>
    <b v="1"/>
    <s v="theater/spaces"/>
    <n v="156.96"/>
    <n v="146.69158878504672"/>
    <x v="2"/>
    <x v="38"/>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s v="theater/spaces"/>
    <n v="113.104"/>
    <n v="50.764811490125673"/>
    <x v="2"/>
    <x v="38"/>
  </r>
  <r>
    <n v="3015"/>
    <s v="A Sign for 34 West"/>
    <s v="We're turning an old yogurt shop into a live theater in downtown Charleston.   Please help us hang our sign!"/>
    <n v="3400"/>
    <n v="3508"/>
    <x v="1"/>
    <x v="0"/>
    <s v="USD"/>
    <n v="1402459200"/>
    <n v="1401125238"/>
    <b v="0"/>
    <n v="40"/>
    <b v="1"/>
    <s v="theater/spaces"/>
    <n v="103.17647058823529"/>
    <n v="87.7"/>
    <x v="2"/>
    <x v="38"/>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s v="theater/spaces"/>
    <n v="102.61176470588236"/>
    <n v="242.27777777777777"/>
    <x v="2"/>
    <x v="38"/>
  </r>
  <r>
    <n v="3017"/>
    <s v="ACT's Spotlight Initiative- Let's Build a Theater!"/>
    <s v="Help us build a 200 seat theater and classroom space in North Andover, MA. Let's get kids off the screens, and into the spotlight!"/>
    <n v="22000"/>
    <n v="23285"/>
    <x v="1"/>
    <x v="0"/>
    <s v="USD"/>
    <n v="1408566243"/>
    <n v="1405974243"/>
    <b v="0"/>
    <n v="159"/>
    <b v="1"/>
    <s v="theater/spaces"/>
    <n v="105.84090909090908"/>
    <n v="146.44654088050314"/>
    <x v="2"/>
    <x v="38"/>
  </r>
  <r>
    <n v="3018"/>
    <s v="Why Theatre"/>
    <s v="Le projet vise la crÃ©ation dâ€™un lieu de rÃ©sidence, recherche et formation dÃ©diÃ© Ã  l'art vivant, l'image et la narration."/>
    <n v="4200"/>
    <n v="4230"/>
    <x v="1"/>
    <x v="6"/>
    <s v="EUR"/>
    <n v="1437429600"/>
    <n v="1433747376"/>
    <b v="0"/>
    <n v="41"/>
    <b v="1"/>
    <s v="theater/spaces"/>
    <n v="100.71428571428571"/>
    <n v="103.17073170731707"/>
    <x v="2"/>
    <x v="38"/>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s v="theater/spaces"/>
    <n v="121.23333333333332"/>
    <n v="80.464601769911511"/>
    <x v="2"/>
    <x v="38"/>
  </r>
  <r>
    <n v="3020"/>
    <s v="Prime Stage Theater Studio Upgrades!"/>
    <s v="Any donation--big or small--will help us upgrade our studio/rehearsal space into a black box theater and offer even more programs."/>
    <n v="7000"/>
    <n v="7040"/>
    <x v="1"/>
    <x v="0"/>
    <s v="USD"/>
    <n v="1439583533"/>
    <n v="1434399533"/>
    <b v="0"/>
    <n v="30"/>
    <b v="1"/>
    <s v="theater/spaces"/>
    <n v="100.57142857142858"/>
    <n v="234.66666666666666"/>
    <x v="2"/>
    <x v="38"/>
  </r>
  <r>
    <n v="3021"/>
    <s v="BEEP! BEEP! 2ND STORY IS ON THE MOVE!"/>
    <s v="At the end of October 2016, 2nd Story will be moving from its current office space to a storefront space in Albany Park, Chicago, IL."/>
    <n v="4500"/>
    <n v="5221"/>
    <x v="1"/>
    <x v="0"/>
    <s v="USD"/>
    <n v="1479794340"/>
    <n v="1476715869"/>
    <b v="0"/>
    <n v="103"/>
    <b v="1"/>
    <s v="theater/spaces"/>
    <n v="116.02222222222223"/>
    <n v="50.689320388349515"/>
    <x v="2"/>
    <x v="38"/>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s v="theater/spaces"/>
    <n v="100.88"/>
    <n v="162.70967741935485"/>
    <x v="2"/>
    <x v="38"/>
  </r>
  <r>
    <n v="3023"/>
    <s v="The Night Watch"/>
    <s v="Antonia Goddard Productions in association with Jethro Compton Productions presents THE NIGHT WATCH, an exciting new historical drama."/>
    <n v="700"/>
    <n v="721"/>
    <x v="1"/>
    <x v="1"/>
    <s v="GBP"/>
    <n v="1434039186"/>
    <n v="1430151186"/>
    <b v="0"/>
    <n v="6"/>
    <b v="1"/>
    <s v="theater/spaces"/>
    <n v="103"/>
    <n v="120.16666666666667"/>
    <x v="2"/>
    <x v="38"/>
  </r>
  <r>
    <n v="3024"/>
    <s v="Build a New Home for Improv Comedy in Pittsburgh"/>
    <s v="Steel City Improv Theater has found a new space in the Shadyside neighborhood of Pittsburgh and we're raising $5000 to build it!"/>
    <n v="5000"/>
    <n v="12321"/>
    <x v="1"/>
    <x v="0"/>
    <s v="USD"/>
    <n v="1349567475"/>
    <n v="1346975475"/>
    <b v="0"/>
    <n v="182"/>
    <b v="1"/>
    <s v="theater/spaces"/>
    <n v="246.42"/>
    <n v="67.697802197802204"/>
    <x v="2"/>
    <x v="38"/>
  </r>
  <r>
    <n v="3025"/>
    <s v="The Other Room â€“ Cardiffâ€™s First Pub Theatre"/>
    <s v="Be part of building Cardiff's first pub theatre, located right in the city centre. Launching January 2015."/>
    <n v="2500"/>
    <n v="7555"/>
    <x v="1"/>
    <x v="1"/>
    <s v="GBP"/>
    <n v="1401465600"/>
    <n v="1399032813"/>
    <b v="0"/>
    <n v="145"/>
    <b v="1"/>
    <s v="theater/spaces"/>
    <n v="302.2"/>
    <n v="52.103448275862071"/>
    <x v="2"/>
    <x v="38"/>
  </r>
  <r>
    <n v="3026"/>
    <s v="The Bohemian Balcony - A Creative Space For All"/>
    <s v="The Bohemian Balcony is a innovate multi-arts venue created by the people for the community. A platform for our arts to grow and shine."/>
    <n v="900"/>
    <n v="1290"/>
    <x v="1"/>
    <x v="1"/>
    <s v="GBP"/>
    <n v="1488538892"/>
    <n v="1487329292"/>
    <b v="0"/>
    <n v="25"/>
    <b v="1"/>
    <s v="theater/spaces"/>
    <n v="143.33333333333334"/>
    <n v="51.6"/>
    <x v="2"/>
    <x v="38"/>
  </r>
  <r>
    <n v="3027"/>
    <s v="Help ReNew the Rainbow Stage (&amp; office) for Future Stars"/>
    <s v="Wavy says let's LIGHT UP THE RAINBOW STAGE and as our stretch reward we'll throw all of us a PARTY!"/>
    <n v="40000"/>
    <n v="52576"/>
    <x v="1"/>
    <x v="0"/>
    <s v="USD"/>
    <n v="1426866851"/>
    <n v="1424278451"/>
    <b v="0"/>
    <n v="320"/>
    <b v="1"/>
    <s v="theater/spaces"/>
    <n v="131.44"/>
    <n v="164.3"/>
    <x v="2"/>
    <x v="38"/>
  </r>
  <r>
    <n v="3028"/>
    <s v="A Home for Vegas Theatre Hub"/>
    <s v="We have a space! Help us fill it with a stage, chairs, gear and audiences' laughter!"/>
    <n v="5000"/>
    <n v="8401"/>
    <x v="1"/>
    <x v="0"/>
    <s v="USD"/>
    <n v="1471242025"/>
    <n v="1468650025"/>
    <b v="0"/>
    <n v="99"/>
    <b v="1"/>
    <s v="theater/spaces"/>
    <n v="168.01999999999998"/>
    <n v="84.858585858585855"/>
    <x v="2"/>
    <x v="38"/>
  </r>
  <r>
    <n v="3029"/>
    <s v="Ground Floor Theatre"/>
    <s v="We're building a new theatre venue in Austin! Austin is growing, but we are losing space for artists- help us keep local theatre alive!"/>
    <n v="30000"/>
    <n v="32903"/>
    <x v="1"/>
    <x v="0"/>
    <s v="USD"/>
    <n v="1416285300"/>
    <n v="1413824447"/>
    <b v="0"/>
    <n v="348"/>
    <b v="1"/>
    <s v="theater/spaces"/>
    <n v="109.67666666666666"/>
    <n v="94.548850574712645"/>
    <x v="2"/>
    <x v="38"/>
  </r>
  <r>
    <n v="3030"/>
    <s v="Guilford Center Stage Lights Up"/>
    <s v="Guilford Center Stage is a new project bringing theater to our 1896 Grange; we need to purchase simple theater lighting for our stage."/>
    <n v="1750"/>
    <n v="1867"/>
    <x v="1"/>
    <x v="0"/>
    <s v="USD"/>
    <n v="1442426171"/>
    <n v="1439834171"/>
    <b v="0"/>
    <n v="41"/>
    <b v="1"/>
    <s v="theater/spaces"/>
    <n v="106.6857142857143"/>
    <n v="45.536585365853661"/>
    <x v="2"/>
    <x v="38"/>
  </r>
  <r>
    <n v="3031"/>
    <s v="Blue Thyme Nights"/>
    <s v="Blue Thyme Nights is the production of Am I Blue by Beth Henley &amp; Thymus Vulgaris by Lanford  Wilson._x000a__x000a_Artwork by Charlotte Ager"/>
    <n v="1500"/>
    <n v="1500"/>
    <x v="1"/>
    <x v="0"/>
    <s v="USD"/>
    <n v="1476479447"/>
    <n v="1471295447"/>
    <b v="0"/>
    <n v="29"/>
    <b v="1"/>
    <s v="theater/spaces"/>
    <n v="100"/>
    <n v="51.724137931034484"/>
    <x v="2"/>
    <x v="38"/>
  </r>
  <r>
    <n v="3032"/>
    <s v="Silent Valley : A Haunting"/>
    <s v="One night only, not-for-profit, neighborhood haunted attraction that will scare your mask off! Coming this Halloween."/>
    <n v="1000"/>
    <n v="1272"/>
    <x v="1"/>
    <x v="0"/>
    <s v="USD"/>
    <n v="1441933459"/>
    <n v="1439341459"/>
    <b v="0"/>
    <n v="25"/>
    <b v="1"/>
    <s v="theater/spaces"/>
    <n v="127.2"/>
    <n v="50.88"/>
    <x v="2"/>
    <x v="38"/>
  </r>
  <r>
    <n v="3033"/>
    <s v="Stagelights Studio by Pam Kinter, Greensboro"/>
    <s v="Finally Stagelights will have a space of our very own!  Be a part of this exciting new adventure in Greensboro!!"/>
    <n v="3000"/>
    <n v="4396"/>
    <x v="1"/>
    <x v="0"/>
    <s v="USD"/>
    <n v="1471487925"/>
    <n v="1468895925"/>
    <b v="0"/>
    <n v="23"/>
    <b v="1"/>
    <s v="theater/spaces"/>
    <n v="146.53333333333333"/>
    <n v="191.13043478260869"/>
    <x v="2"/>
    <x v="38"/>
  </r>
  <r>
    <n v="3034"/>
    <s v="Save Our Butts The Seat-quel"/>
    <s v="Pretty please with popcorn on top!Help!!_x000a__x000a_Our family owned &amp; operated Theatre in Fairfax VA is looking to get help upgrading our seats."/>
    <n v="100000"/>
    <n v="112536"/>
    <x v="1"/>
    <x v="0"/>
    <s v="USD"/>
    <n v="1477972740"/>
    <n v="1475326255"/>
    <b v="0"/>
    <n v="1260"/>
    <b v="1"/>
    <s v="theater/spaces"/>
    <n v="112.53599999999999"/>
    <n v="89.314285714285717"/>
    <x v="2"/>
    <x v="38"/>
  </r>
  <r>
    <n v="3035"/>
    <s v="The Coalition Theater"/>
    <s v="Help create a permanent home for live comedy shows and classes in Downtown RVA."/>
    <n v="25000"/>
    <n v="27196.71"/>
    <x v="1"/>
    <x v="0"/>
    <s v="USD"/>
    <n v="1367674009"/>
    <n v="1365082009"/>
    <b v="0"/>
    <n v="307"/>
    <b v="1"/>
    <s v="theater/spaces"/>
    <n v="108.78684000000001"/>
    <n v="88.588631921824103"/>
    <x v="2"/>
    <x v="38"/>
  </r>
  <r>
    <n v="3036"/>
    <s v="Save the Studio!"/>
    <s v="Help Synetic Theater create a new Studio to produce amazing  shows in the 2013/14 season and train awesome artists of all ages!"/>
    <n v="25000"/>
    <n v="31683"/>
    <x v="1"/>
    <x v="0"/>
    <s v="USD"/>
    <n v="1376654340"/>
    <n v="1373568644"/>
    <b v="0"/>
    <n v="329"/>
    <b v="1"/>
    <s v="theater/spaces"/>
    <n v="126.732"/>
    <n v="96.300911854103347"/>
    <x v="2"/>
    <x v="38"/>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s v="theater/spaces"/>
    <n v="213.20000000000002"/>
    <n v="33.3125"/>
    <x v="2"/>
    <x v="38"/>
  </r>
  <r>
    <n v="3038"/>
    <s v="Overtime Theater Spruce Up"/>
    <s v="Our little theater needs some love. We took over a lab and need to make our space look more inviting and well, like a theater!"/>
    <n v="1000"/>
    <n v="1005"/>
    <x v="1"/>
    <x v="0"/>
    <s v="USD"/>
    <n v="1457071397"/>
    <n v="1451887397"/>
    <b v="0"/>
    <n v="27"/>
    <b v="1"/>
    <s v="theater/spaces"/>
    <n v="100.49999999999999"/>
    <n v="37.222222222222221"/>
    <x v="2"/>
    <x v="38"/>
  </r>
  <r>
    <n v="3039"/>
    <s v="Shelter the Schmee"/>
    <s v="After 22 yrs downstairs we are &quot;getting out of  our parents basement&quot; and building a new 50 seat theater in a new location."/>
    <n v="20000"/>
    <n v="21742.78"/>
    <x v="1"/>
    <x v="0"/>
    <s v="USD"/>
    <n v="1388303940"/>
    <n v="1386011038"/>
    <b v="0"/>
    <n v="236"/>
    <b v="1"/>
    <s v="theater/spaces"/>
    <n v="108.71389999999998"/>
    <n v="92.130423728813554"/>
    <x v="2"/>
    <x v="38"/>
  </r>
  <r>
    <n v="3040"/>
    <s v="Jayhawk Makeover"/>
    <s v="48 hours of deck screws, dry wall, hard hats and needed renovation to help the Jayhawk rise from the ashes."/>
    <n v="3000"/>
    <n v="3225"/>
    <x v="1"/>
    <x v="0"/>
    <s v="USD"/>
    <n v="1435359600"/>
    <n v="1434999621"/>
    <b v="0"/>
    <n v="42"/>
    <b v="1"/>
    <s v="theater/spaces"/>
    <n v="107.5"/>
    <n v="76.785714285714292"/>
    <x v="2"/>
    <x v="38"/>
  </r>
  <r>
    <n v="3041"/>
    <s v="Lend a Hand in Our Home"/>
    <s v="Privet! Hello! Bon Jour! We are the Arlekin Players Theatre and we need a home."/>
    <n v="8300"/>
    <n v="9170"/>
    <x v="1"/>
    <x v="0"/>
    <s v="USD"/>
    <n v="1453323048"/>
    <n v="1450731048"/>
    <b v="0"/>
    <n v="95"/>
    <b v="1"/>
    <s v="theater/spaces"/>
    <n v="110.48192771084338"/>
    <n v="96.526315789473685"/>
    <x v="2"/>
    <x v="38"/>
  </r>
  <r>
    <n v="3042"/>
    <s v="HOPE MILL THEATRE - CHAIR FUND"/>
    <s v="Hope Mill Theatre is a brand new Fringe Theatre in the heart of Manchester city - bringing a diverse programme of entertainment!"/>
    <n v="1500"/>
    <n v="1920"/>
    <x v="1"/>
    <x v="1"/>
    <s v="GBP"/>
    <n v="1444149047"/>
    <n v="1441557047"/>
    <b v="0"/>
    <n v="37"/>
    <b v="1"/>
    <s v="theater/spaces"/>
    <n v="128"/>
    <n v="51.891891891891895"/>
    <x v="2"/>
    <x v="38"/>
  </r>
  <r>
    <n v="3043"/>
    <s v="Like This Post (The Post at 750)"/>
    <s v="Introducing The Post at 750! Join us in the creation of Vancouver's most exciting new cultural space in the heart of downtown."/>
    <n v="15000"/>
    <n v="16501"/>
    <x v="1"/>
    <x v="5"/>
    <s v="CAD"/>
    <n v="1429152600"/>
    <n v="1426815699"/>
    <b v="0"/>
    <n v="128"/>
    <b v="1"/>
    <s v="theater/spaces"/>
    <n v="110.00666666666667"/>
    <n v="128.9140625"/>
    <x v="2"/>
    <x v="38"/>
  </r>
  <r>
    <n v="3044"/>
    <s v="Minnsky's Theater- A Vaudeville Circus Experiment"/>
    <s v="Minnsky's - a theater in the Minneapolis NE Arts District that will harken back to a time of Vaudeville and Circus Entertainment!"/>
    <n v="12000"/>
    <n v="13121"/>
    <x v="1"/>
    <x v="0"/>
    <s v="USD"/>
    <n v="1454433998"/>
    <n v="1453137998"/>
    <b v="0"/>
    <n v="156"/>
    <b v="1"/>
    <s v="theater/spaces"/>
    <n v="109.34166666666667"/>
    <n v="84.108974358974365"/>
    <x v="2"/>
    <x v="38"/>
  </r>
  <r>
    <n v="3045"/>
    <s v="Colorado ACTS Black Box Painting"/>
    <s v="Walmart decided they wanted our space, so we had to move to a new theater. Help us make it an awesome space by painting it all black!"/>
    <n v="4000"/>
    <n v="5308.26"/>
    <x v="1"/>
    <x v="0"/>
    <s v="USD"/>
    <n v="1408679055"/>
    <n v="1406087055"/>
    <b v="0"/>
    <n v="64"/>
    <b v="1"/>
    <s v="theater/spaces"/>
    <n v="132.70650000000001"/>
    <n v="82.941562500000003"/>
    <x v="2"/>
    <x v="38"/>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s v="theater/spaces"/>
    <n v="190.84810126582278"/>
    <n v="259.94827586206895"/>
    <x v="2"/>
    <x v="38"/>
  </r>
  <r>
    <n v="3047"/>
    <s v="Acting V Senior Showcase"/>
    <s v="Hi! We're the Graduating Seniors Acting V Seniors at Temple University! Welcome to our Kick starter Page!"/>
    <n v="500"/>
    <n v="745"/>
    <x v="1"/>
    <x v="0"/>
    <s v="USD"/>
    <n v="1461762960"/>
    <n v="1457999054"/>
    <b v="0"/>
    <n v="20"/>
    <b v="1"/>
    <s v="theater/spaces"/>
    <n v="149"/>
    <n v="37.25"/>
    <x v="2"/>
    <x v="38"/>
  </r>
  <r>
    <n v="3048"/>
    <s v="December Match Campaign"/>
    <s v="By matching donations up to $5000, Jack Kesler and Maurice Richards have challenged YOU to help Urbanite outfit their brand new space."/>
    <n v="5000"/>
    <n v="8320"/>
    <x v="1"/>
    <x v="0"/>
    <s v="USD"/>
    <n v="1420060920"/>
    <n v="1417556262"/>
    <b v="0"/>
    <n v="47"/>
    <b v="1"/>
    <s v="theater/spaces"/>
    <n v="166.4"/>
    <n v="177.02127659574469"/>
    <x v="2"/>
    <x v="38"/>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s v="theater/spaces"/>
    <n v="106.66666666666667"/>
    <n v="74.074074074074076"/>
    <x v="2"/>
    <x v="38"/>
  </r>
  <r>
    <n v="3050"/>
    <s v="The Black Pearl Consuite at CoreCon VIII: On Ancient Seas"/>
    <s v="Help fund The Black Pearl Consuite at CoreCon VIII: On Ancient Seas!"/>
    <n v="600"/>
    <n v="636"/>
    <x v="1"/>
    <x v="0"/>
    <s v="USD"/>
    <n v="1462420960"/>
    <n v="1459828960"/>
    <b v="0"/>
    <n v="9"/>
    <b v="1"/>
    <s v="theater/spaces"/>
    <n v="106"/>
    <n v="70.666666666666671"/>
    <x v="2"/>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2"/>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2"/>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2"/>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2"/>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2"/>
    <x v="38"/>
  </r>
  <r>
    <n v="3056"/>
    <s v="Palace Flophouse Theater"/>
    <s v="Looking to establish a communal space for art shows, bands, farmer's markets, environmental education, and traditional skills."/>
    <n v="25000"/>
    <n v="0"/>
    <x v="2"/>
    <x v="0"/>
    <s v="USD"/>
    <n v="1412003784"/>
    <n v="1406819784"/>
    <b v="0"/>
    <n v="0"/>
    <b v="0"/>
    <s v="theater/spaces"/>
    <n v="0"/>
    <e v="#DIV/0!"/>
    <x v="2"/>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2"/>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2"/>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2"/>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2"/>
    <x v="38"/>
  </r>
  <r>
    <n v="3061"/>
    <s v="Help Save Parkway Cinemas!"/>
    <s v="Save a historic Local theater."/>
    <n v="1000000"/>
    <n v="0"/>
    <x v="2"/>
    <x v="0"/>
    <s v="USD"/>
    <n v="1407955748"/>
    <n v="1405363748"/>
    <b v="0"/>
    <n v="0"/>
    <b v="0"/>
    <s v="theater/spaces"/>
    <n v="0"/>
    <e v="#DIV/0!"/>
    <x v="2"/>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2"/>
    <x v="38"/>
  </r>
  <r>
    <n v="3063"/>
    <s v="Spec Haus"/>
    <s v="Members of the local Miami music scene are putting together a venue/creative space in Kendall!"/>
    <n v="3000"/>
    <n v="587"/>
    <x v="2"/>
    <x v="0"/>
    <s v="USD"/>
    <n v="1477174138"/>
    <n v="1474150138"/>
    <b v="0"/>
    <n v="23"/>
    <b v="0"/>
    <s v="theater/spaces"/>
    <n v="19.566666666666666"/>
    <n v="25.521739130434781"/>
    <x v="2"/>
    <x v="38"/>
  </r>
  <r>
    <n v="3064"/>
    <s v="Kickstart the Crossroads Community"/>
    <s v="An epicenter for connection, creation and expression of the community."/>
    <n v="75000"/>
    <n v="8471"/>
    <x v="2"/>
    <x v="0"/>
    <s v="USD"/>
    <n v="1448175540"/>
    <n v="1445483246"/>
    <b v="0"/>
    <n v="72"/>
    <b v="0"/>
    <s v="theater/spaces"/>
    <n v="11.294666666666666"/>
    <n v="117.65277777777777"/>
    <x v="2"/>
    <x v="38"/>
  </r>
  <r>
    <n v="3065"/>
    <s v="The Castle Project"/>
    <s v="A castle themed events center with large and small spaces to support a variety of arts i.e. performing, visual, music, theater, dance"/>
    <n v="25000"/>
    <n v="10"/>
    <x v="2"/>
    <x v="0"/>
    <s v="USD"/>
    <n v="1406683172"/>
    <n v="1404523172"/>
    <b v="0"/>
    <n v="2"/>
    <b v="0"/>
    <s v="theater/spaces"/>
    <n v="0.04"/>
    <n v="5"/>
    <x v="2"/>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2"/>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2"/>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2"/>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2"/>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2"/>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2"/>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2"/>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2"/>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2"/>
    <x v="38"/>
  </r>
  <r>
    <n v="3075"/>
    <s v="The Little MAGIC Theatre"/>
    <s v="Magic Morgan &amp; Liliana are raising funds to expand their famed traveling magic show to a theater of magic."/>
    <n v="15000"/>
    <n v="1296"/>
    <x v="2"/>
    <x v="0"/>
    <s v="USD"/>
    <n v="1471573640"/>
    <n v="1467253640"/>
    <b v="0"/>
    <n v="20"/>
    <b v="0"/>
    <s v="theater/spaces"/>
    <n v="8.64"/>
    <n v="64.8"/>
    <x v="2"/>
    <x v="38"/>
  </r>
  <r>
    <n v="3076"/>
    <s v="10,000 Hours"/>
    <s v="Helping female comedians get in their 10,000 Hours of practice!"/>
    <n v="10000"/>
    <n v="1506"/>
    <x v="2"/>
    <x v="0"/>
    <s v="USD"/>
    <n v="1444405123"/>
    <n v="1439221123"/>
    <b v="0"/>
    <n v="50"/>
    <b v="0"/>
    <s v="theater/spaces"/>
    <n v="15.06"/>
    <n v="30.12"/>
    <x v="2"/>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2"/>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2"/>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2"/>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2"/>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2"/>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2"/>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2"/>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2"/>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2"/>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2"/>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2"/>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2"/>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2"/>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2"/>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2"/>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2"/>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2"/>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2"/>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2"/>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2"/>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2"/>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2"/>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2"/>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2"/>
    <x v="38"/>
  </r>
  <r>
    <n v="3101"/>
    <s v="Mots Ã‰crits"/>
    <s v="LabellisÃ© 14-18, Mots Ã‰crits est un projet itinÃ©rant de lectures Ã  voix haute par des amateurs, mises en espace par une comÃ©dienne."/>
    <n v="2500"/>
    <n v="300"/>
    <x v="2"/>
    <x v="6"/>
    <s v="EUR"/>
    <n v="1437033360"/>
    <n v="1434445937"/>
    <b v="0"/>
    <n v="12"/>
    <b v="0"/>
    <s v="theater/spaces"/>
    <n v="12"/>
    <n v="25"/>
    <x v="2"/>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2"/>
    <x v="38"/>
  </r>
  <r>
    <n v="3103"/>
    <s v="Professional Venue for local artists!!"/>
    <s v="Creating a place for local artists to perform, at substantially less cost for them"/>
    <n v="4100"/>
    <n v="11"/>
    <x v="2"/>
    <x v="0"/>
    <s v="USD"/>
    <n v="1434080706"/>
    <n v="1428896706"/>
    <b v="0"/>
    <n v="2"/>
    <b v="0"/>
    <s v="theater/spaces"/>
    <n v="0.26829268292682928"/>
    <n v="5.5"/>
    <x v="2"/>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2"/>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2"/>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2"/>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2"/>
    <x v="38"/>
  </r>
  <r>
    <n v="3108"/>
    <s v="Funding a home for our Children's Theater"/>
    <s v="We need a permanent home for the theater!"/>
    <n v="50000"/>
    <n v="26"/>
    <x v="2"/>
    <x v="0"/>
    <s v="USD"/>
    <n v="1430234394"/>
    <n v="1425053994"/>
    <b v="0"/>
    <n v="2"/>
    <b v="0"/>
    <s v="theater/spaces"/>
    <n v="5.1999999999999998E-2"/>
    <n v="13"/>
    <x v="2"/>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2"/>
    <x v="38"/>
  </r>
  <r>
    <n v="3110"/>
    <s v="Hip Justice Catmunity Center"/>
    <s v="Cat People Unite! It's time we get a space of our own to relax, socialize and learn! Join the Catmunity!"/>
    <n v="25000"/>
    <n v="10"/>
    <x v="2"/>
    <x v="0"/>
    <s v="USD"/>
    <n v="1487465119"/>
    <n v="1484009119"/>
    <b v="0"/>
    <n v="1"/>
    <b v="0"/>
    <s v="theater/spaces"/>
    <n v="0.04"/>
    <n v="10"/>
    <x v="2"/>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2"/>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2"/>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2"/>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2"/>
    <x v="38"/>
  </r>
  <r>
    <n v="3115"/>
    <s v="spoken word pop-up:"/>
    <s v="We are creating a mobile community devoted to the spreading and sharing of spoken word and other kinds of storytelling."/>
    <n v="10000"/>
    <n v="300"/>
    <x v="2"/>
    <x v="11"/>
    <s v="SEK"/>
    <n v="1465123427"/>
    <n v="1462531427"/>
    <b v="0"/>
    <n v="1"/>
    <b v="0"/>
    <s v="theater/spaces"/>
    <n v="3"/>
    <n v="300"/>
    <x v="2"/>
    <x v="38"/>
  </r>
  <r>
    <n v="3116"/>
    <s v="CoreCon Asylum"/>
    <s v="Creating a consuite for CoreCon. A focus on the insanity of asylums and early medical practices from history."/>
    <n v="750"/>
    <n v="430"/>
    <x v="2"/>
    <x v="0"/>
    <s v="USD"/>
    <n v="1427890925"/>
    <n v="1426681325"/>
    <b v="0"/>
    <n v="10"/>
    <b v="0"/>
    <s v="theater/spaces"/>
    <n v="57.333333333333336"/>
    <n v="43"/>
    <x v="2"/>
    <x v="38"/>
  </r>
  <r>
    <n v="3117"/>
    <s v="Cowes and The Sea"/>
    <s v="Performing Arts workshops, for young people aged 5 -16, exploring how the sea has shaped Cowes as a settlement."/>
    <n v="1000"/>
    <n v="1"/>
    <x v="2"/>
    <x v="1"/>
    <s v="GBP"/>
    <n v="1464354720"/>
    <n v="1463648360"/>
    <b v="0"/>
    <n v="1"/>
    <b v="0"/>
    <s v="theater/spaces"/>
    <n v="0.1"/>
    <n v="1"/>
    <x v="2"/>
    <x v="38"/>
  </r>
  <r>
    <n v="3118"/>
    <s v="Garden Eden, theatre, meeting, culture, music, art"/>
    <s v="a magical place for all kind of people, like a fairytaile in all colours"/>
    <n v="500000"/>
    <n v="1550"/>
    <x v="2"/>
    <x v="11"/>
    <s v="SEK"/>
    <n v="1467473723"/>
    <n v="1465832123"/>
    <b v="0"/>
    <n v="2"/>
    <b v="0"/>
    <s v="theater/spaces"/>
    <n v="0.31"/>
    <n v="775"/>
    <x v="2"/>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2"/>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2"/>
    <x v="38"/>
  </r>
  <r>
    <n v="3121"/>
    <s v="Ant Farm Theatre Project (Canceled)"/>
    <s v="I going to build a theatre for a local ant farm so that Ants can put on their theatre productions."/>
    <n v="1500"/>
    <n v="10"/>
    <x v="3"/>
    <x v="5"/>
    <s v="CAD"/>
    <n v="1411748335"/>
    <n v="1406564335"/>
    <b v="0"/>
    <n v="1"/>
    <b v="0"/>
    <s v="theater/spaces"/>
    <n v="0.66666666666666674"/>
    <n v="10"/>
    <x v="2"/>
    <x v="38"/>
  </r>
  <r>
    <n v="3122"/>
    <s v="be back soon (Canceled)"/>
    <s v="cancelled until further notice"/>
    <n v="199"/>
    <n v="116"/>
    <x v="3"/>
    <x v="0"/>
    <s v="USD"/>
    <n v="1478733732"/>
    <n v="1478298132"/>
    <b v="0"/>
    <n v="2"/>
    <b v="0"/>
    <s v="theater/spaces"/>
    <n v="58.291457286432156"/>
    <n v="58"/>
    <x v="2"/>
    <x v="38"/>
  </r>
  <r>
    <n v="3123"/>
    <s v="Save the Larchmont Playhouse! (Canceled)"/>
    <s v="The Larchmont Playhouse is threatened! Help save the theater by becoming a Preservation Member of The Larchmont Playhouse."/>
    <n v="125000"/>
    <n v="85192"/>
    <x v="3"/>
    <x v="0"/>
    <s v="USD"/>
    <n v="1468108198"/>
    <n v="1465516198"/>
    <b v="0"/>
    <n v="348"/>
    <b v="0"/>
    <s v="theater/spaces"/>
    <n v="68.153599999999997"/>
    <n v="244.80459770114942"/>
    <x v="2"/>
    <x v="38"/>
  </r>
  <r>
    <n v="3124"/>
    <s v="Theater &amp; Arts &amp; Day Care (Canceled)"/>
    <s v="A place where kids/ teens' dreams come true, and one finds there home without sparkly red shoes!"/>
    <n v="800000"/>
    <n v="26"/>
    <x v="3"/>
    <x v="0"/>
    <s v="USD"/>
    <n v="1422902601"/>
    <n v="1417718601"/>
    <b v="0"/>
    <n v="4"/>
    <b v="0"/>
    <s v="theater/spaces"/>
    <n v="3.2499999999999999E-3"/>
    <n v="6.5"/>
    <x v="2"/>
    <x v="38"/>
  </r>
  <r>
    <n v="3125"/>
    <s v="N/A (Canceled)"/>
    <s v="N/A"/>
    <n v="1500000"/>
    <n v="0"/>
    <x v="3"/>
    <x v="0"/>
    <s v="USD"/>
    <n v="1452142672"/>
    <n v="1449550672"/>
    <b v="0"/>
    <n v="0"/>
    <b v="0"/>
    <s v="theater/spaces"/>
    <n v="0"/>
    <e v="#DIV/0!"/>
    <x v="2"/>
    <x v="38"/>
  </r>
  <r>
    <n v="3126"/>
    <s v="Urban Roots SkatePark (Canceled)"/>
    <s v="A big dream, small budget, the drive/passion of so many volunteers...indoor skatepark in Eau Claire, WI._x000a__x000a_This is UR skatepark!"/>
    <n v="25000"/>
    <n v="1040"/>
    <x v="3"/>
    <x v="0"/>
    <s v="USD"/>
    <n v="1459121162"/>
    <n v="1456532762"/>
    <b v="0"/>
    <n v="17"/>
    <b v="0"/>
    <s v="theater/spaces"/>
    <n v="4.16"/>
    <n v="61.176470588235297"/>
    <x v="2"/>
    <x v="38"/>
  </r>
  <r>
    <n v="3127"/>
    <s v="Help Us Help Artists (Canceled)"/>
    <s v="Our goal - create a venue &amp; stage where comedic &amp; music artists hone their talents &amp; fan base. First minority owned like it in Cincy."/>
    <n v="100000"/>
    <n v="0"/>
    <x v="3"/>
    <x v="0"/>
    <s v="USD"/>
    <n v="1425242029"/>
    <n v="1422650029"/>
    <b v="0"/>
    <n v="0"/>
    <b v="0"/>
    <s v="theater/spaces"/>
    <n v="0"/>
    <e v="#DIV/0!"/>
    <x v="2"/>
    <x v="38"/>
  </r>
  <r>
    <n v="3128"/>
    <s v="Casablanca - The Gin Joint Cut (The Play)"/>
    <s v="Bring Morag Fullarton's fun-loving spoof and homage of the classic and timeless film, 'Casablanca', to the stage in New York City."/>
    <n v="15000"/>
    <n v="16291"/>
    <x v="0"/>
    <x v="0"/>
    <s v="USD"/>
    <n v="1489690141"/>
    <n v="1487101741"/>
    <b v="0"/>
    <n v="117"/>
    <b v="0"/>
    <s v="theater/plays"/>
    <n v="108.60666666666667"/>
    <n v="139.23931623931625"/>
    <x v="2"/>
    <x v="7"/>
  </r>
  <r>
    <n v="3129"/>
    <s v="Marcus Rashad's &quot;The Domino Effect Stage Play&quot;"/>
    <s v="The DE sheds light on the reality of what happens in college. Marcus Rashad created this play to help prepare future/current students"/>
    <n v="1250"/>
    <n v="10"/>
    <x v="0"/>
    <x v="0"/>
    <s v="USD"/>
    <n v="1492542819"/>
    <n v="1489090419"/>
    <b v="0"/>
    <n v="1"/>
    <b v="0"/>
    <s v="theater/plays"/>
    <n v="0.8"/>
    <n v="10"/>
    <x v="2"/>
    <x v="7"/>
  </r>
  <r>
    <n v="3130"/>
    <s v="MEDEA | A New Vision"/>
    <s v="A shockingly relevant modern take on a 2,000-year-old tragedy that confronts current gender politics."/>
    <n v="10000"/>
    <n v="375"/>
    <x v="0"/>
    <x v="0"/>
    <s v="USD"/>
    <n v="1492145940"/>
    <n v="1489504916"/>
    <b v="0"/>
    <n v="4"/>
    <b v="0"/>
    <s v="theater/plays"/>
    <n v="3.75"/>
    <n v="93.75"/>
    <x v="2"/>
    <x v="7"/>
  </r>
  <r>
    <n v="3131"/>
    <s v="SNAKE EYES"/>
    <s v="A Staged Reading of &quot;Snake Eyes,&quot; a new play by Alex Rafala"/>
    <n v="4100"/>
    <n v="645"/>
    <x v="0"/>
    <x v="0"/>
    <s v="USD"/>
    <n v="1491656045"/>
    <n v="1489067645"/>
    <b v="0"/>
    <n v="12"/>
    <b v="0"/>
    <s v="theater/plays"/>
    <n v="15.731707317073171"/>
    <n v="53.75"/>
    <x v="2"/>
    <x v="7"/>
  </r>
  <r>
    <n v="3132"/>
    <s v="A Bite of a Snake Play"/>
    <s v="Smells Like Money, Drips Like Honey, Taste Like Mocha, Better Run AWAY"/>
    <n v="30000"/>
    <n v="10"/>
    <x v="0"/>
    <x v="0"/>
    <s v="USD"/>
    <n v="1492759460"/>
    <n v="1487579060"/>
    <b v="0"/>
    <n v="1"/>
    <b v="0"/>
    <s v="theater/plays"/>
    <n v="3.3333333333333333E-2"/>
    <n v="10"/>
    <x v="2"/>
    <x v="7"/>
  </r>
  <r>
    <n v="3133"/>
    <s v="Hell Has No Fury by TwentySomething @ Edinburgh Fringe"/>
    <s v="TwentySomething is taking Hell Has No Fury to Edinburgh! _x000a_We're looking for your support to get us there."/>
    <n v="500"/>
    <n v="540"/>
    <x v="0"/>
    <x v="1"/>
    <s v="GBP"/>
    <n v="1490358834"/>
    <n v="1487770434"/>
    <b v="0"/>
    <n v="16"/>
    <b v="0"/>
    <s v="theater/plays"/>
    <n v="108"/>
    <n v="33.75"/>
    <x v="2"/>
    <x v="7"/>
  </r>
  <r>
    <n v="3134"/>
    <s v="Threads by David Lane at The Hope Theatre - 11-29 April"/>
    <s v="Time Zone Theatre &amp; Arteria Theatre present this emotional thriller about Love, Loss and what happens when life goes on, but you can't."/>
    <n v="1000"/>
    <n v="225"/>
    <x v="0"/>
    <x v="1"/>
    <s v="GBP"/>
    <n v="1490631419"/>
    <n v="1488820619"/>
    <b v="0"/>
    <n v="12"/>
    <b v="0"/>
    <s v="theater/plays"/>
    <n v="22.5"/>
    <n v="18.75"/>
    <x v="2"/>
    <x v="7"/>
  </r>
  <r>
    <n v="3135"/>
    <s v="SEVEN, a Documentary Play: North Carolina Premiere!"/>
    <s v="SEVEN tells the true stories of 7 women who bravely fought for the well-being of women, families, and children around the globe."/>
    <n v="777"/>
    <n v="162"/>
    <x v="0"/>
    <x v="0"/>
    <s v="USD"/>
    <n v="1491277121"/>
    <n v="1489376321"/>
    <b v="0"/>
    <n v="7"/>
    <b v="0"/>
    <s v="theater/plays"/>
    <n v="20.849420849420849"/>
    <n v="23.142857142857142"/>
    <x v="2"/>
    <x v="7"/>
  </r>
  <r>
    <n v="3136"/>
    <s v="Heroines"/>
    <s v="Help emberfly theatre put on their first production Heroines and pay our actors and creative team! Follow us @emberflytheatre"/>
    <n v="500"/>
    <n v="639"/>
    <x v="0"/>
    <x v="1"/>
    <s v="GBP"/>
    <n v="1491001140"/>
    <n v="1487847954"/>
    <b v="0"/>
    <n v="22"/>
    <b v="0"/>
    <s v="theater/plays"/>
    <n v="127.8"/>
    <n v="29.045454545454547"/>
    <x v="2"/>
    <x v="7"/>
  </r>
  <r>
    <n v="3137"/>
    <s v="Richard III - Presented by REBATEnsemble/Theatre Off Jackson"/>
    <s v="Set in 1930s Chinatown, evocative of old world South Jackson Street during the Jazz era."/>
    <n v="1500"/>
    <n v="50"/>
    <x v="0"/>
    <x v="0"/>
    <s v="USD"/>
    <n v="1493838720"/>
    <n v="1489439669"/>
    <b v="0"/>
    <n v="1"/>
    <b v="0"/>
    <s v="theater/plays"/>
    <n v="3.3333333333333335"/>
    <n v="50"/>
    <x v="2"/>
    <x v="7"/>
  </r>
  <r>
    <n v="3138"/>
    <s v="Our Country's Good"/>
    <s v="A UWE Drama Society adaptation of Timberlake Wertenbaker's play. Funding needed for costumes/props to make the show a success. Thanks."/>
    <n v="200"/>
    <n v="0"/>
    <x v="0"/>
    <x v="1"/>
    <s v="GBP"/>
    <n v="1491233407"/>
    <n v="1489591807"/>
    <b v="0"/>
    <n v="0"/>
    <b v="0"/>
    <s v="theater/plays"/>
    <n v="0"/>
    <e v="#DIV/0!"/>
    <x v="2"/>
    <x v="7"/>
  </r>
  <r>
    <n v="3139"/>
    <s v="Casa Calabaza, Premio Nacional de Teatro Penitenciario."/>
    <s v="Conoce y apoya el teatro de calidad que se escribe desde los centros penitenciarios, como es el caso de Casa Calabaza, de Maye Moreno."/>
    <n v="50000"/>
    <n v="2700"/>
    <x v="0"/>
    <x v="14"/>
    <s v="MXN"/>
    <n v="1490416380"/>
    <n v="1487485760"/>
    <b v="0"/>
    <n v="6"/>
    <b v="0"/>
    <s v="theater/plays"/>
    <n v="5.4"/>
    <n v="450"/>
    <x v="2"/>
    <x v="7"/>
  </r>
  <r>
    <n v="3140"/>
    <s v="ReminiSens Restaurant &amp; Theatre in Versailles"/>
    <s v="ReminiSens offers an Enchanting Time Travel experience: have diner at the court of Versailles and interact with the nobles of the time!"/>
    <n v="10000"/>
    <n v="96"/>
    <x v="0"/>
    <x v="6"/>
    <s v="EUR"/>
    <n v="1491581703"/>
    <n v="1488993303"/>
    <b v="0"/>
    <n v="4"/>
    <b v="0"/>
    <s v="theater/plays"/>
    <n v="0.96"/>
    <n v="24"/>
    <x v="2"/>
    <x v="7"/>
  </r>
  <r>
    <n v="3141"/>
    <s v="GUTS: Black Comedy"/>
    <s v="We are a theatre society from the Groningen University in the Netherlands. _x000a_We would be more than happy for some help funding the play."/>
    <n v="500"/>
    <n v="258"/>
    <x v="0"/>
    <x v="9"/>
    <s v="EUR"/>
    <n v="1492372800"/>
    <n v="1488823488"/>
    <b v="0"/>
    <n v="8"/>
    <b v="0"/>
    <s v="theater/plays"/>
    <n v="51.6"/>
    <n v="32.25"/>
    <x v="2"/>
    <x v="7"/>
  </r>
  <r>
    <n v="3142"/>
    <s v="The Pendulum Swings UK Theatre Tour/EdFringe"/>
    <s v="Our aim is to deliver a powerful piece of theatre to audiences across the UK, including Edinburgh Fringe (2017)."/>
    <n v="2750"/>
    <n v="45"/>
    <x v="0"/>
    <x v="1"/>
    <s v="GBP"/>
    <n v="1489922339"/>
    <n v="1487333939"/>
    <b v="0"/>
    <n v="3"/>
    <b v="0"/>
    <s v="theater/plays"/>
    <n v="1.6363636363636365"/>
    <n v="15"/>
    <x v="2"/>
    <x v="7"/>
  </r>
  <r>
    <n v="3143"/>
    <s v="This is Living by Liam Borrett"/>
    <s v="THE POIGNANT EXPLORATION OF WHAT IT MEANS TO SAY GOODBYE._x000a_Stripped Raw brings Liam Borrett's debut play 'This is Living' to Wiltshire."/>
    <n v="700"/>
    <n v="0"/>
    <x v="0"/>
    <x v="1"/>
    <s v="GBP"/>
    <n v="1491726956"/>
    <n v="1489480556"/>
    <b v="0"/>
    <n v="0"/>
    <b v="0"/>
    <s v="theater/plays"/>
    <n v="0"/>
    <e v="#DIV/0!"/>
    <x v="2"/>
    <x v="7"/>
  </r>
  <r>
    <n v="3144"/>
    <s v="Benghazi Bergen-Belsen"/>
    <s v="Two women, one love, one must die: a multicultural cast in a play about the denied holocaust of Libyan Jews. Premieres in March in NYC"/>
    <n v="10000"/>
    <n v="7540"/>
    <x v="0"/>
    <x v="0"/>
    <s v="USD"/>
    <n v="1489903200"/>
    <n v="1488459307"/>
    <b v="0"/>
    <n v="30"/>
    <b v="0"/>
    <s v="theater/plays"/>
    <n v="75.400000000000006"/>
    <n v="251.33333333333334"/>
    <x v="2"/>
    <x v="7"/>
  </r>
  <r>
    <n v="3145"/>
    <s v="Arlington's 1st Dinner Theatre"/>
    <s v="Dominion Theatre Company is the first community dinner theatre  to be established in Arlington TX."/>
    <n v="25000"/>
    <n v="0"/>
    <x v="0"/>
    <x v="0"/>
    <s v="USD"/>
    <n v="1490659134"/>
    <n v="1485478734"/>
    <b v="0"/>
    <n v="0"/>
    <b v="0"/>
    <s v="theater/plays"/>
    <n v="0"/>
    <e v="#DIV/0!"/>
    <x v="2"/>
    <x v="7"/>
  </r>
  <r>
    <n v="3146"/>
    <s v="SoÃ±Ã© una ciudad amurallada"/>
    <s v="Somos... Podemos... Amamos... Nuestra muralla, nuestra utopÃ­a. Que el amor sea el lÃ­mite"/>
    <n v="50000"/>
    <n v="5250"/>
    <x v="0"/>
    <x v="14"/>
    <s v="MXN"/>
    <n v="1492356166"/>
    <n v="1488471766"/>
    <b v="0"/>
    <n v="12"/>
    <b v="0"/>
    <s v="theater/plays"/>
    <n v="10.5"/>
    <n v="437.5"/>
    <x v="2"/>
    <x v="7"/>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s v="theater/plays"/>
    <n v="117.52499999999999"/>
    <n v="110.35211267605634"/>
    <x v="2"/>
    <x v="7"/>
  </r>
  <r>
    <n v="3148"/>
    <s v="The Aurora Project: A Sci-Fi Epic by Bella Poynton"/>
    <s v="Help fund The Aurora Project, an immersive science fiction epic."/>
    <n v="1800"/>
    <n v="2361"/>
    <x v="1"/>
    <x v="0"/>
    <s v="USD"/>
    <n v="1412136000"/>
    <n v="1410278284"/>
    <b v="1"/>
    <n v="57"/>
    <b v="1"/>
    <s v="theater/plays"/>
    <n v="131.16666666666669"/>
    <n v="41.421052631578945"/>
    <x v="2"/>
    <x v="7"/>
  </r>
  <r>
    <n v="3149"/>
    <s v="Kafka on the Shore"/>
    <s v="A student led production at Northwestern U. of an adaptation by Frank Galati of the classic book Kafka on the Shore by Haruki Murakmi."/>
    <n v="1250"/>
    <n v="1300"/>
    <x v="1"/>
    <x v="0"/>
    <s v="USD"/>
    <n v="1354845600"/>
    <n v="1352766300"/>
    <b v="1"/>
    <n v="25"/>
    <b v="1"/>
    <s v="theater/plays"/>
    <n v="104"/>
    <n v="52"/>
    <x v="2"/>
    <x v="7"/>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s v="theater/plays"/>
    <n v="101"/>
    <n v="33.990384615384613"/>
    <x v="2"/>
    <x v="7"/>
  </r>
  <r>
    <n v="3151"/>
    <s v="&quot;The Holiday Bug&quot; 2014 Puppet Show"/>
    <s v="A Multi-Media Puppet Show, with large cable control puppets to tell a hilarious story for all ages."/>
    <n v="3500"/>
    <n v="3514"/>
    <x v="1"/>
    <x v="0"/>
    <s v="USD"/>
    <n v="1410379774"/>
    <n v="1407787774"/>
    <b v="1"/>
    <n v="34"/>
    <b v="1"/>
    <s v="theater/plays"/>
    <n v="100.4"/>
    <n v="103.35294117647059"/>
    <x v="2"/>
    <x v="7"/>
  </r>
  <r>
    <n v="3152"/>
    <s v="'Gilead', an original theatre piece"/>
    <s v="'Gilead' is an original theatre piece inspired by Margaret Atwood's 'The Handmaid's Tale'. (Brighton Fringe 2014)"/>
    <n v="2200"/>
    <n v="2331"/>
    <x v="1"/>
    <x v="1"/>
    <s v="GBP"/>
    <n v="1383425367"/>
    <n v="1380833367"/>
    <b v="1"/>
    <n v="67"/>
    <b v="1"/>
    <s v="theater/plays"/>
    <n v="105.95454545454545"/>
    <n v="34.791044776119406"/>
    <x v="2"/>
    <x v="7"/>
  </r>
  <r>
    <n v="3153"/>
    <s v="Terminator the Second"/>
    <s v="A stage production of Terminator 2: Judgment Day, composed entirely of the words of William Shakespeare"/>
    <n v="3000"/>
    <n v="10067.5"/>
    <x v="1"/>
    <x v="0"/>
    <s v="USD"/>
    <n v="1304225940"/>
    <n v="1301542937"/>
    <b v="1"/>
    <n v="241"/>
    <b v="1"/>
    <s v="theater/plays"/>
    <n v="335.58333333333337"/>
    <n v="41.773858921161825"/>
    <x v="2"/>
    <x v="7"/>
  </r>
  <r>
    <n v="3154"/>
    <s v="&quot;Bright Ideas&quot; By Eric Coble"/>
    <s v="Hilarious play about two parents obsessed with getting their kid into the best pre-school and are willing to do ANYTHING to get him in!"/>
    <n v="7000"/>
    <n v="7905"/>
    <x v="1"/>
    <x v="0"/>
    <s v="USD"/>
    <n v="1333310458"/>
    <n v="1330722058"/>
    <b v="1"/>
    <n v="123"/>
    <b v="1"/>
    <s v="theater/plays"/>
    <n v="112.92857142857142"/>
    <n v="64.268292682926827"/>
    <x v="2"/>
    <x v="7"/>
  </r>
  <r>
    <n v="3155"/>
    <s v="Stage Adaptation of Studio Ghibli's Princess Mononoke"/>
    <s v="We want to take our stage adaptation of Studio Ghibli's 'Princess Mononoke' to more people.  Help us do it!"/>
    <n v="5000"/>
    <n v="9425.23"/>
    <x v="1"/>
    <x v="1"/>
    <s v="GBP"/>
    <n v="1356004725"/>
    <n v="1353412725"/>
    <b v="1"/>
    <n v="302"/>
    <b v="1"/>
    <s v="theater/plays"/>
    <n v="188.50460000000001"/>
    <n v="31.209370860927152"/>
    <x v="2"/>
    <x v="7"/>
  </r>
  <r>
    <n v="3156"/>
    <s v="Bringing First Love/Worst Love To Life"/>
    <s v="First Love/Worst Love is an examination of love and its mutability, as expressed through twelve stories and five actors on one stage."/>
    <n v="5500"/>
    <n v="5600"/>
    <x v="1"/>
    <x v="0"/>
    <s v="USD"/>
    <n v="1338591144"/>
    <n v="1335567144"/>
    <b v="1"/>
    <n v="89"/>
    <b v="1"/>
    <s v="theater/plays"/>
    <n v="101.81818181818181"/>
    <n v="62.921348314606739"/>
    <x v="2"/>
    <x v="7"/>
  </r>
  <r>
    <n v="3157"/>
    <s v="Summer FourPlay"/>
    <s v="Four Directors.  Four One Acts.  Four Genres.  For You."/>
    <n v="4000"/>
    <n v="4040"/>
    <x v="1"/>
    <x v="0"/>
    <s v="USD"/>
    <n v="1405746000"/>
    <n v="1404932105"/>
    <b v="1"/>
    <n v="41"/>
    <b v="1"/>
    <s v="theater/plays"/>
    <n v="101"/>
    <n v="98.536585365853654"/>
    <x v="2"/>
    <x v="7"/>
  </r>
  <r>
    <n v="3158"/>
    <s v="Nursery Crimes"/>
    <s v="A 40s crime-noir play using nursery rhyme characters."/>
    <n v="5000"/>
    <n v="5700"/>
    <x v="1"/>
    <x v="0"/>
    <s v="USD"/>
    <n v="1374523752"/>
    <n v="1371931752"/>
    <b v="1"/>
    <n v="69"/>
    <b v="1"/>
    <s v="theater/plays"/>
    <n v="113.99999999999999"/>
    <n v="82.608695652173907"/>
    <x v="2"/>
    <x v="7"/>
  </r>
  <r>
    <n v="3159"/>
    <s v="Waxwing: A New Play"/>
    <s v="WAXWING is an exciting new world premiere of mythic (perhaps even apocalyptic!) proportions."/>
    <n v="1500"/>
    <n v="2002.22"/>
    <x v="1"/>
    <x v="0"/>
    <s v="USD"/>
    <n v="1326927600"/>
    <n v="1323221761"/>
    <b v="1"/>
    <n v="52"/>
    <b v="1"/>
    <s v="theater/plays"/>
    <n v="133.48133333333334"/>
    <n v="38.504230769230773"/>
    <x v="2"/>
    <x v="7"/>
  </r>
  <r>
    <n v="3160"/>
    <s v="We Play Chekhov"/>
    <s v="Two stories by Anton Chekhov adapted for the stage and performed back-to-back in a stunning live theatrical performance."/>
    <n v="4500"/>
    <n v="4569"/>
    <x v="1"/>
    <x v="0"/>
    <s v="USD"/>
    <n v="1407905940"/>
    <n v="1405923687"/>
    <b v="1"/>
    <n v="57"/>
    <b v="1"/>
    <s v="theater/plays"/>
    <n v="101.53333333333335"/>
    <n v="80.15789473684211"/>
    <x v="2"/>
    <x v="7"/>
  </r>
  <r>
    <n v="3161"/>
    <s v="Faustus"/>
    <s v="Iâ€™ll Be Right Back presents a story of murder and corruption. Faustus is a modern re-imagining of Christopher Marloweâ€™s classic tale."/>
    <n v="2000"/>
    <n v="2102"/>
    <x v="1"/>
    <x v="1"/>
    <s v="GBP"/>
    <n v="1413377522"/>
    <n v="1410785522"/>
    <b v="1"/>
    <n v="74"/>
    <b v="1"/>
    <s v="theater/plays"/>
    <n v="105.1"/>
    <n v="28.405405405405407"/>
    <x v="2"/>
    <x v="7"/>
  </r>
  <r>
    <n v="3162"/>
    <s v="Your Radio Adventure!"/>
    <s v="Radio show meets interactive novel, accompanied by live foley, music, and audience participation. YOU choose what happens next!"/>
    <n v="4000"/>
    <n v="5086"/>
    <x v="1"/>
    <x v="0"/>
    <s v="USD"/>
    <n v="1404698400"/>
    <n v="1402331262"/>
    <b v="1"/>
    <n v="63"/>
    <b v="1"/>
    <s v="theater/plays"/>
    <n v="127.15"/>
    <n v="80.730158730158735"/>
    <x v="2"/>
    <x v="7"/>
  </r>
  <r>
    <n v="3163"/>
    <s v="Bring &quot;SONNY&quot; To Toronto This Summer!"/>
    <s v="We are a group of actors reviving a play called &quot;Sonny Under the Assumption&quot; to bring to Toronto, Canada this summer..."/>
    <n v="13000"/>
    <n v="14450"/>
    <x v="1"/>
    <x v="0"/>
    <s v="USD"/>
    <n v="1402855525"/>
    <n v="1400263525"/>
    <b v="1"/>
    <n v="72"/>
    <b v="1"/>
    <s v="theater/plays"/>
    <n v="111.15384615384616"/>
    <n v="200.69444444444446"/>
    <x v="2"/>
    <x v="7"/>
  </r>
  <r>
    <n v="3164"/>
    <s v="Better Than Shakespeare Presents: Much Ado About Something"/>
    <s v="Better than Shakespeare! Theatre Companyâ€™s inaugural production, â€œMuch Ado About Something.â€ The Something is Aliens."/>
    <n v="2500"/>
    <n v="2669"/>
    <x v="1"/>
    <x v="0"/>
    <s v="USD"/>
    <n v="1402341615"/>
    <n v="1399490415"/>
    <b v="1"/>
    <n v="71"/>
    <b v="1"/>
    <s v="theater/plays"/>
    <n v="106.76"/>
    <n v="37.591549295774648"/>
    <x v="2"/>
    <x v="7"/>
  </r>
  <r>
    <n v="3165"/>
    <s v="THE MOON PLAY"/>
    <s v="THE MOON PLAY is a new play written by Carolyn Gilliam. The play follows an astronaut on the moon who has lost his reason to explore."/>
    <n v="750"/>
    <n v="1220"/>
    <x v="1"/>
    <x v="0"/>
    <s v="USD"/>
    <n v="1304395140"/>
    <n v="1302493760"/>
    <b v="1"/>
    <n v="21"/>
    <b v="1"/>
    <s v="theater/plays"/>
    <n v="162.66666666666666"/>
    <n v="58.095238095238095"/>
    <x v="2"/>
    <x v="7"/>
  </r>
  <r>
    <n v="3166"/>
    <s v="Verdigris - A Play by Jim Beaver"/>
    <s v="VERDIGRIS: A play written by Jim Beaver, star of Supernatural and Deadwood, opening March 2015 at Theatre West in Los Angeles."/>
    <n v="35000"/>
    <n v="56079.83"/>
    <x v="1"/>
    <x v="0"/>
    <s v="USD"/>
    <n v="1416988740"/>
    <n v="1414514153"/>
    <b v="1"/>
    <n v="930"/>
    <b v="1"/>
    <s v="theater/plays"/>
    <n v="160.22808571428573"/>
    <n v="60.300892473118282"/>
    <x v="2"/>
    <x v="7"/>
  </r>
  <r>
    <n v="3167"/>
    <s v="Destiny is Judd Nelson: a new play at FringeNYC"/>
    <s v="What is destiny? Explore it with us this August at FringeNYC."/>
    <n v="3000"/>
    <n v="3485"/>
    <x v="1"/>
    <x v="0"/>
    <s v="USD"/>
    <n v="1406952781"/>
    <n v="1405743181"/>
    <b v="1"/>
    <n v="55"/>
    <b v="1"/>
    <s v="theater/plays"/>
    <n v="116.16666666666666"/>
    <n v="63.363636363636367"/>
    <x v="2"/>
    <x v="7"/>
  </r>
  <r>
    <n v="3168"/>
    <s v="Cosmicomics"/>
    <s v="A dazzling aerial show that brings to life the whimsical and romantic short stories of beloved fantasy author Italo Calvino."/>
    <n v="2500"/>
    <n v="3105"/>
    <x v="1"/>
    <x v="0"/>
    <s v="USD"/>
    <n v="1402696800"/>
    <n v="1399948353"/>
    <b v="1"/>
    <n v="61"/>
    <b v="1"/>
    <s v="theater/plays"/>
    <n v="124.2"/>
    <n v="50.901639344262293"/>
    <x v="2"/>
    <x v="7"/>
  </r>
  <r>
    <n v="3169"/>
    <s v="The Window"/>
    <s v="We're bringing The Window to the Cherry Lane Theater in January 2014."/>
    <n v="8000"/>
    <n v="8241"/>
    <x v="1"/>
    <x v="0"/>
    <s v="USD"/>
    <n v="1386910740"/>
    <n v="1384364561"/>
    <b v="1"/>
    <n v="82"/>
    <b v="1"/>
    <s v="theater/plays"/>
    <n v="103.01249999999999"/>
    <n v="100.5"/>
    <x v="2"/>
    <x v="7"/>
  </r>
  <r>
    <n v="3170"/>
    <s v="Ain't She Brave FringeNYC 2014 Project"/>
    <s v="An emotionally-charged journey through the history of black women in America told in reverse."/>
    <n v="2000"/>
    <n v="2245"/>
    <x v="1"/>
    <x v="0"/>
    <s v="USD"/>
    <n v="1404273600"/>
    <n v="1401414944"/>
    <b v="1"/>
    <n v="71"/>
    <b v="1"/>
    <s v="theater/plays"/>
    <n v="112.25"/>
    <n v="31.619718309859156"/>
    <x v="2"/>
    <x v="7"/>
  </r>
  <r>
    <n v="3171"/>
    <s v="The Fall - an epic theatrical adaptation"/>
    <s v="The theatrical adaptation of the epic film â€˜THE FALLâ€™ for the stage, combining theatre, live music, animation and expansive projection."/>
    <n v="7000"/>
    <n v="7617"/>
    <x v="1"/>
    <x v="1"/>
    <s v="GBP"/>
    <n v="1462545358"/>
    <n v="1459953358"/>
    <b v="1"/>
    <n v="117"/>
    <b v="1"/>
    <s v="theater/plays"/>
    <n v="108.8142857142857"/>
    <n v="65.102564102564102"/>
    <x v="2"/>
    <x v="7"/>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s v="theater/plays"/>
    <n v="114.99999999999999"/>
    <n v="79.310344827586206"/>
    <x v="2"/>
    <x v="7"/>
  </r>
  <r>
    <n v="3173"/>
    <s v="Melissa Arctic At the Road Theatre"/>
    <s v="A play with songs written by Craig Wright, based on Shakespeare's &quot;The Winter's Tale&quot; set in late 20th Century, Pine City, Minnesota."/>
    <n v="10000"/>
    <n v="10300"/>
    <x v="1"/>
    <x v="0"/>
    <s v="USD"/>
    <n v="1411765492"/>
    <n v="1409173492"/>
    <b v="1"/>
    <n v="74"/>
    <b v="1"/>
    <s v="theater/plays"/>
    <n v="103"/>
    <n v="139.18918918918919"/>
    <x v="2"/>
    <x v="7"/>
  </r>
  <r>
    <n v="3174"/>
    <s v="A Race Redux"/>
    <s v="This adaptation uses the text of Oâ€™Neill to explore race, and asks the audience if stereotypes impact a characters guilt or innocence."/>
    <n v="3000"/>
    <n v="3034"/>
    <x v="1"/>
    <x v="0"/>
    <s v="USD"/>
    <n v="1408999508"/>
    <n v="1407789908"/>
    <b v="1"/>
    <n v="23"/>
    <b v="1"/>
    <s v="theater/plays"/>
    <n v="101.13333333333334"/>
    <n v="131.91304347826087"/>
    <x v="2"/>
    <x v="7"/>
  </r>
  <r>
    <n v="3175"/>
    <s v="The Killing Room"/>
    <s v="One Year Lease Theater Company's world premiere theater production of THE KILLING ROOM, by playwright Daniel Keene, March 2011 in NYC."/>
    <n v="5000"/>
    <n v="5478"/>
    <x v="1"/>
    <x v="0"/>
    <s v="USD"/>
    <n v="1297977427"/>
    <n v="1292793427"/>
    <b v="1"/>
    <n v="60"/>
    <b v="1"/>
    <s v="theater/plays"/>
    <n v="109.55999999999999"/>
    <n v="91.3"/>
    <x v="2"/>
    <x v="7"/>
  </r>
  <r>
    <n v="3176"/>
    <s v="Romeo and Juliet at Moody's Pub"/>
    <s v="Romeo and Juliet at Moody's Pub is an adapted, 90-minute version of Shakespeare's classic tragedy, performed for free in a restaurant"/>
    <n v="1900"/>
    <n v="2182"/>
    <x v="1"/>
    <x v="0"/>
    <s v="USD"/>
    <n v="1376838000"/>
    <n v="1374531631"/>
    <b v="1"/>
    <n v="55"/>
    <b v="1"/>
    <s v="theater/plays"/>
    <n v="114.8421052631579"/>
    <n v="39.672727272727272"/>
    <x v="2"/>
    <x v="7"/>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s v="theater/plays"/>
    <n v="117.39999999999999"/>
    <n v="57.549019607843135"/>
    <x v="2"/>
    <x v="7"/>
  </r>
  <r>
    <n v="3178"/>
    <s v="Cutting Off Kate Bush"/>
    <s v="Cutting Off Kate Bush is a one-woman show written &amp; performed by Lucy Benson-Brown, premiering at the Edinburgh Fringe Festival 2014"/>
    <n v="1500"/>
    <n v="2576"/>
    <x v="1"/>
    <x v="1"/>
    <s v="GBP"/>
    <n v="1405521075"/>
    <n v="1402929075"/>
    <b v="1"/>
    <n v="78"/>
    <b v="1"/>
    <s v="theater/plays"/>
    <n v="171.73333333333335"/>
    <n v="33.025641025641029"/>
    <x v="2"/>
    <x v="7"/>
  </r>
  <r>
    <n v="3179"/>
    <s v="I Do Wonder"/>
    <s v="A Sci-fi play in several vignettes that will narrate an alternate history in the mid-20th century."/>
    <n v="4200"/>
    <n v="4794.82"/>
    <x v="1"/>
    <x v="0"/>
    <s v="USD"/>
    <n v="1367859071"/>
    <n v="1365699071"/>
    <b v="1"/>
    <n v="62"/>
    <b v="1"/>
    <s v="theater/plays"/>
    <n v="114.16238095238094"/>
    <n v="77.335806451612896"/>
    <x v="2"/>
    <x v="7"/>
  </r>
  <r>
    <n v="3180"/>
    <s v="Glass Mountain: An Original Fairytale"/>
    <s v="A new tale of witches, fairies, cat-hunters and and bone-boilers from London theatre company Broken Glass."/>
    <n v="1200"/>
    <n v="1437"/>
    <x v="1"/>
    <x v="1"/>
    <s v="GBP"/>
    <n v="1403258049"/>
    <n v="1400666049"/>
    <b v="1"/>
    <n v="45"/>
    <b v="1"/>
    <s v="theater/plays"/>
    <n v="119.75"/>
    <n v="31.933333333333334"/>
    <x v="2"/>
    <x v="7"/>
  </r>
  <r>
    <n v="3181"/>
    <s v="ENDURING SONG"/>
    <s v="ENDURING SONG by award-winning Bear Trap Theatre, is a sweeping historical epic about love, loss and family set in the First Crusade."/>
    <n v="500"/>
    <n v="545"/>
    <x v="1"/>
    <x v="1"/>
    <s v="GBP"/>
    <n v="1402848000"/>
    <n v="1400570787"/>
    <b v="1"/>
    <n v="15"/>
    <b v="1"/>
    <s v="theater/plays"/>
    <n v="109.00000000000001"/>
    <n v="36.333333333333336"/>
    <x v="2"/>
    <x v="7"/>
  </r>
  <r>
    <n v="3182"/>
    <s v="A Thought in Three Parts"/>
    <s v="FRANK, a newborn company, presents Wallace Shawn's famously unproduced,&quot;A Thought in Three Parts.&quot;_x000a_Be FRANK with us!"/>
    <n v="7000"/>
    <n v="7062"/>
    <x v="1"/>
    <x v="0"/>
    <s v="USD"/>
    <n v="1328029200"/>
    <n v="1323211621"/>
    <b v="1"/>
    <n v="151"/>
    <b v="1"/>
    <s v="theater/plays"/>
    <n v="100.88571428571429"/>
    <n v="46.768211920529801"/>
    <x v="2"/>
    <x v="7"/>
  </r>
  <r>
    <n v="3183"/>
    <s v="The Seagull on The River"/>
    <s v="Anton Chekhov's The Seagull. An outdoor Amphitheater in Manhattan. Trees. A River. Daybreak."/>
    <n v="2500"/>
    <n v="2725"/>
    <x v="1"/>
    <x v="0"/>
    <s v="USD"/>
    <n v="1377284669"/>
    <n v="1375729469"/>
    <b v="1"/>
    <n v="68"/>
    <b v="1"/>
    <s v="theater/plays"/>
    <n v="109.00000000000001"/>
    <n v="40.073529411764703"/>
    <x v="2"/>
    <x v="7"/>
  </r>
  <r>
    <n v="3184"/>
    <s v="Equus at Frenetic Theatre"/>
    <s v="Equus is the story of a psychiatrist treating a teenaged boy who blinds six horses with a metal spike."/>
    <n v="4300"/>
    <n v="4610"/>
    <x v="1"/>
    <x v="0"/>
    <s v="USD"/>
    <n v="1404258631"/>
    <n v="1401666631"/>
    <b v="1"/>
    <n v="46"/>
    <b v="1"/>
    <s v="theater/plays"/>
    <n v="107.20930232558139"/>
    <n v="100.21739130434783"/>
    <x v="2"/>
    <x v="7"/>
  </r>
  <r>
    <n v="3185"/>
    <s v="Edfringe support - What a Gay Play"/>
    <s v="I've written, and am producing, a fun new play with a gorgeous cast for this year's Edfringe and it just needs a little extra dough :)"/>
    <n v="1000"/>
    <n v="1000"/>
    <x v="1"/>
    <x v="1"/>
    <s v="GBP"/>
    <n v="1405553241"/>
    <n v="1404948441"/>
    <b v="1"/>
    <n v="24"/>
    <b v="1"/>
    <s v="theater/plays"/>
    <n v="100"/>
    <n v="41.666666666666664"/>
    <x v="2"/>
    <x v="7"/>
  </r>
  <r>
    <n v="3186"/>
    <s v="Honest"/>
    <s v="Honest is an exciting and dark new play by Bristol based writer Alice Nicholas, touring the South of England and London this October."/>
    <n v="3200"/>
    <n v="3270"/>
    <x v="1"/>
    <x v="1"/>
    <s v="GBP"/>
    <n v="1410901200"/>
    <n v="1408313438"/>
    <b v="1"/>
    <n v="70"/>
    <b v="1"/>
    <s v="theater/plays"/>
    <n v="102.18750000000001"/>
    <n v="46.714285714285715"/>
    <x v="2"/>
    <x v="7"/>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s v="theater/plays"/>
    <n v="116.29333333333334"/>
    <n v="71.491803278688522"/>
    <x v="2"/>
    <x v="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2"/>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2"/>
    <x v="40"/>
  </r>
  <r>
    <n v="3190"/>
    <s v="Call It A Day Productions - THE LIFE"/>
    <s v="Call It A Day Productions is putting on their first full production in December and every little bit helps!"/>
    <n v="4000"/>
    <n v="0"/>
    <x v="2"/>
    <x v="5"/>
    <s v="CAD"/>
    <n v="1481258275"/>
    <n v="1478662675"/>
    <b v="0"/>
    <n v="0"/>
    <b v="0"/>
    <s v="theater/musical"/>
    <n v="0"/>
    <e v="#DIV/0!"/>
    <x v="2"/>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2"/>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2"/>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2"/>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2"/>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2"/>
    <x v="40"/>
  </r>
  <r>
    <n v="3196"/>
    <s v="Our Modern Lives"/>
    <s v="Help five college students as they journey to bring their groundbreaking new musical &quot;Our Modern Lives&quot; to Broadway!"/>
    <n v="3000000"/>
    <n v="1800"/>
    <x v="2"/>
    <x v="0"/>
    <s v="USD"/>
    <n v="1438437600"/>
    <n v="1433254875"/>
    <b v="0"/>
    <n v="6"/>
    <b v="0"/>
    <s v="theater/musical"/>
    <n v="0.06"/>
    <n v="300"/>
    <x v="2"/>
    <x v="40"/>
  </r>
  <r>
    <n v="3197"/>
    <s v="Mirror, mirror on the wall"/>
    <s v="This years most important stage project for young artists in our region. www.ungespor.no"/>
    <n v="10000"/>
    <n v="1145"/>
    <x v="2"/>
    <x v="10"/>
    <s v="NOK"/>
    <n v="1423050618"/>
    <n v="1420458618"/>
    <b v="0"/>
    <n v="4"/>
    <b v="0"/>
    <s v="theater/musical"/>
    <n v="11.450000000000001"/>
    <n v="286.25"/>
    <x v="2"/>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2"/>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2"/>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2"/>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2"/>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2"/>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2"/>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2"/>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2"/>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2"/>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2"/>
    <x v="40"/>
  </r>
  <r>
    <n v="3208"/>
    <s v="The Blind Owl Stages Shinn's &quot;The Coming World&quot;"/>
    <s v="The political and personal collide in a raw and intimate look at a pre-9/11 America: &quot;The Coming World&quot; by Christopher Shinn"/>
    <n v="5000"/>
    <n v="5175"/>
    <x v="1"/>
    <x v="0"/>
    <s v="USD"/>
    <n v="1406557877"/>
    <n v="1404743477"/>
    <b v="1"/>
    <n v="82"/>
    <b v="1"/>
    <s v="theater/plays"/>
    <n v="103.49999999999999"/>
    <n v="63.109756097560975"/>
    <x v="2"/>
    <x v="7"/>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s v="theater/plays"/>
    <n v="119.32315789473684"/>
    <n v="50.157964601769912"/>
    <x v="2"/>
    <x v="7"/>
  </r>
  <r>
    <n v="3210"/>
    <s v="&quot;The Red Herring&quot; World Premiere"/>
    <s v="The Red Herring is a new play full of wickedly fast dialogue, a joke for every sentence, and more puns than you can shake a stick at."/>
    <n v="3000"/>
    <n v="3773"/>
    <x v="1"/>
    <x v="0"/>
    <s v="USD"/>
    <n v="1338523140"/>
    <n v="1334442519"/>
    <b v="1"/>
    <n v="60"/>
    <b v="1"/>
    <s v="theater/plays"/>
    <n v="125.76666666666667"/>
    <n v="62.883333333333333"/>
    <x v="2"/>
    <x v="7"/>
  </r>
  <r>
    <n v="3211"/>
    <s v="Titus &amp; Two Conversations. Huzzah!"/>
    <s v="Our fifth season is upon us: A wild new imagining of Titus Andronicus and our signature reading series &quot;Two Plays. One Conversation.&quot;"/>
    <n v="23000"/>
    <n v="27541"/>
    <x v="1"/>
    <x v="0"/>
    <s v="USD"/>
    <n v="1408068000"/>
    <n v="1405346680"/>
    <b v="1"/>
    <n v="322"/>
    <b v="1"/>
    <s v="theater/plays"/>
    <n v="119.74347826086958"/>
    <n v="85.531055900621112"/>
    <x v="2"/>
    <x v="7"/>
  </r>
  <r>
    <n v="3212"/>
    <s v="Campo Maldito"/>
    <s v="Help us bring our production of Campo Maldito to New York AND San Francisco!"/>
    <n v="4000"/>
    <n v="5050"/>
    <x v="1"/>
    <x v="0"/>
    <s v="USD"/>
    <n v="1407524751"/>
    <n v="1404932751"/>
    <b v="1"/>
    <n v="94"/>
    <b v="1"/>
    <s v="theater/plays"/>
    <n v="126.25"/>
    <n v="53.723404255319146"/>
    <x v="2"/>
    <x v="7"/>
  </r>
  <r>
    <n v="3213"/>
    <s v="Moving Dust presents 'THIS MUCH' 2015"/>
    <s v="3 boys, 1 white dress and a hoover collide in this explosive new play by John Fitzpatrick. Life's a wedding disco. Let's dance."/>
    <n v="6000"/>
    <n v="6007"/>
    <x v="1"/>
    <x v="1"/>
    <s v="GBP"/>
    <n v="1437934759"/>
    <n v="1434478759"/>
    <b v="1"/>
    <n v="47"/>
    <b v="1"/>
    <s v="theater/plays"/>
    <n v="100.11666666666667"/>
    <n v="127.80851063829788"/>
    <x v="2"/>
    <x v="7"/>
  </r>
  <r>
    <n v="3214"/>
    <s v="World Premiere of Sket - a play by  Maya Sondhi"/>
    <s v="Sexting, selfies and social media pressures that affect young people  connected 24/7.  Mistakes happen but now they can remain forever!"/>
    <n v="12000"/>
    <n v="12256"/>
    <x v="1"/>
    <x v="1"/>
    <s v="GBP"/>
    <n v="1452038100"/>
    <n v="1448823673"/>
    <b v="1"/>
    <n v="115"/>
    <b v="1"/>
    <s v="theater/plays"/>
    <n v="102.13333333333334"/>
    <n v="106.57391304347826"/>
    <x v="2"/>
    <x v="7"/>
  </r>
  <r>
    <n v="3215"/>
    <s v="Colt Coeur's 6th Season"/>
    <s v="2 world premieres:_x000a_HOW TO LIVE ON EARTH by MJ Kaufman_x000a_ / CAL IN CAMO by William Francis Hoffman_x000a_+ workshops of 7 more plays!"/>
    <n v="35000"/>
    <n v="35123"/>
    <x v="1"/>
    <x v="0"/>
    <s v="USD"/>
    <n v="1441857540"/>
    <n v="1438617471"/>
    <b v="1"/>
    <n v="134"/>
    <b v="1"/>
    <s v="theater/plays"/>
    <n v="100.35142857142858"/>
    <n v="262.11194029850748"/>
    <x v="2"/>
    <x v="7"/>
  </r>
  <r>
    <n v="3216"/>
    <s v="BRUTE"/>
    <s v="Brute (winner of the 2015 IdeasTap Underbelly Award) is new writing based on the true story of a rather twisted, horrible schoolgirl."/>
    <n v="2000"/>
    <n v="2001"/>
    <x v="1"/>
    <x v="1"/>
    <s v="GBP"/>
    <n v="1436625000"/>
    <n v="1433934371"/>
    <b v="1"/>
    <n v="35"/>
    <b v="1"/>
    <s v="theater/plays"/>
    <n v="100.05"/>
    <n v="57.171428571428571"/>
    <x v="2"/>
    <x v="7"/>
  </r>
  <r>
    <n v="3217"/>
    <s v="Wake Up Call @ IRT Theater"/>
    <s v="Wake Up Call is a comedic play about a group of hotel employees working on Christmas Eve."/>
    <n v="4500"/>
    <n v="5221"/>
    <x v="1"/>
    <x v="0"/>
    <s v="USD"/>
    <n v="1478264784"/>
    <n v="1475672784"/>
    <b v="1"/>
    <n v="104"/>
    <b v="1"/>
    <s v="theater/plays"/>
    <n v="116.02222222222223"/>
    <n v="50.20192307692308"/>
    <x v="2"/>
    <x v="7"/>
  </r>
  <r>
    <n v="3218"/>
    <s v="Lonely Soldier Monologues a play by Helen Benedict."/>
    <s v="A brave &amp; relevant play that looks at the lives of 7 real women who served in the US Armed Forces. Authentic stories that need telling."/>
    <n v="12000"/>
    <n v="12252"/>
    <x v="1"/>
    <x v="1"/>
    <s v="GBP"/>
    <n v="1419984000"/>
    <n v="1417132986"/>
    <b v="1"/>
    <n v="184"/>
    <b v="1"/>
    <s v="theater/plays"/>
    <n v="102.1"/>
    <n v="66.586956521739125"/>
    <x v="2"/>
    <x v="7"/>
  </r>
  <r>
    <n v="3219"/>
    <s v="Eyes Closed - The First In-Dream Theater Experience"/>
    <s v="Eyes Closed is a collaborative play and docudrama about New Yorkers and their dreams."/>
    <n v="20000"/>
    <n v="20022"/>
    <x v="1"/>
    <x v="0"/>
    <s v="USD"/>
    <n v="1427063747"/>
    <n v="1424043347"/>
    <b v="1"/>
    <n v="119"/>
    <b v="1"/>
    <s v="theater/plays"/>
    <n v="100.11000000000001"/>
    <n v="168.25210084033614"/>
    <x v="2"/>
    <x v="7"/>
  </r>
  <r>
    <n v="3220"/>
    <s v="Burners"/>
    <s v="A sci-fi thriller for the stage opening March 10 in Los Angeles."/>
    <n v="15000"/>
    <n v="15126"/>
    <x v="1"/>
    <x v="0"/>
    <s v="USD"/>
    <n v="1489352400"/>
    <n v="1486411204"/>
    <b v="1"/>
    <n v="59"/>
    <b v="1"/>
    <s v="theater/plays"/>
    <n v="100.84"/>
    <n v="256.37288135593218"/>
    <x v="2"/>
    <x v="7"/>
  </r>
  <r>
    <n v="3221"/>
    <s v="The Hitchhiker's Guide to the Family"/>
    <s v="A one-man show about love, loss, and motorways, written &amp; performed by Ben Norris. Help us get to the 2015 Edinburgh Fringe and beyond!"/>
    <n v="4000"/>
    <n v="4137"/>
    <x v="1"/>
    <x v="1"/>
    <s v="GBP"/>
    <n v="1436114603"/>
    <n v="1433090603"/>
    <b v="1"/>
    <n v="113"/>
    <b v="1"/>
    <s v="theater/plays"/>
    <n v="103.42499999999998"/>
    <n v="36.610619469026545"/>
    <x v="2"/>
    <x v="7"/>
  </r>
  <r>
    <n v="3222"/>
    <s v="Shakespeare in ASL - and FREE for everyone"/>
    <s v="Shakespeare's classic re-imagined as a spoken and signed production for deaf and hearing audiences"/>
    <n v="2500"/>
    <n v="3120"/>
    <x v="1"/>
    <x v="0"/>
    <s v="USD"/>
    <n v="1445722140"/>
    <n v="1443016697"/>
    <b v="1"/>
    <n v="84"/>
    <b v="1"/>
    <s v="theater/plays"/>
    <n v="124.8"/>
    <n v="37.142857142857146"/>
    <x v="2"/>
    <x v="7"/>
  </r>
  <r>
    <n v="3223"/>
    <s v="Good People by David Lindsay-Abaire at Waterfront Playhouse"/>
    <s v="Bringing David Lindsay-Abaire's award-winning story of our times to the East Bay."/>
    <n v="3100"/>
    <n v="3395"/>
    <x v="1"/>
    <x v="0"/>
    <s v="USD"/>
    <n v="1440100976"/>
    <n v="1437508976"/>
    <b v="1"/>
    <n v="74"/>
    <b v="1"/>
    <s v="theater/plays"/>
    <n v="109.51612903225806"/>
    <n v="45.878378378378379"/>
    <x v="2"/>
    <x v="7"/>
  </r>
  <r>
    <n v="3224"/>
    <s v="AdA (Author directing Author)"/>
    <s v="Neil LaBute and Marco Calvani reunite once again for the unique, international collaboration that is ADA: Author directing Author."/>
    <n v="30000"/>
    <n v="30610"/>
    <x v="1"/>
    <x v="0"/>
    <s v="USD"/>
    <n v="1484024400"/>
    <n v="1479932713"/>
    <b v="1"/>
    <n v="216"/>
    <b v="1"/>
    <s v="theater/plays"/>
    <n v="102.03333333333333"/>
    <n v="141.71296296296296"/>
    <x v="2"/>
    <x v="7"/>
  </r>
  <r>
    <n v="3225"/>
    <s v="Two &quot;Gentlemen&quot; of Verona by William Shakespeare"/>
    <s v="Bare Theatre brings one of Shakespeare's most accessible early comedies to life free to the public across the NC Triangle"/>
    <n v="2000"/>
    <n v="2047"/>
    <x v="1"/>
    <x v="0"/>
    <s v="USD"/>
    <n v="1464987600"/>
    <n v="1463145938"/>
    <b v="1"/>
    <n v="39"/>
    <b v="1"/>
    <s v="theater/plays"/>
    <n v="102.35000000000001"/>
    <n v="52.487179487179489"/>
    <x v="2"/>
    <x v="7"/>
  </r>
  <r>
    <n v="3226"/>
    <s v="Get Trip The Light Theatre's show to its 2nd London Stage!"/>
    <s v="Trip The Light Theatre needs YOUR help to fund it's second run of its debut production 'The Sun Shining On her Hands' in London."/>
    <n v="1200"/>
    <n v="1250"/>
    <x v="1"/>
    <x v="1"/>
    <s v="GBP"/>
    <n v="1446213612"/>
    <n v="1443621612"/>
    <b v="1"/>
    <n v="21"/>
    <b v="1"/>
    <s v="theater/plays"/>
    <n v="104.16666666666667"/>
    <n v="59.523809523809526"/>
    <x v="2"/>
    <x v="7"/>
  </r>
  <r>
    <n v="3227"/>
    <s v="a colder water than here - VAULT 2017"/>
    <s v="a colder water than here is a new play by Matt Jones and directed by Lily McLeish that will be perfomed at VAULT Festival from 1-5 Feb"/>
    <n v="1200"/>
    <n v="1500"/>
    <x v="1"/>
    <x v="1"/>
    <s v="GBP"/>
    <n v="1484687436"/>
    <n v="1482095436"/>
    <b v="0"/>
    <n v="30"/>
    <b v="1"/>
    <s v="theater/plays"/>
    <n v="125"/>
    <n v="50"/>
    <x v="2"/>
    <x v="7"/>
  </r>
  <r>
    <n v="3228"/>
    <s v="Hear Me Roar: A Season of Powerful Women"/>
    <s v="A Season of Powerful Women. A Season of Defiance."/>
    <n v="7000"/>
    <n v="7164"/>
    <x v="1"/>
    <x v="0"/>
    <s v="USD"/>
    <n v="1450328340"/>
    <n v="1447606884"/>
    <b v="1"/>
    <n v="37"/>
    <b v="1"/>
    <s v="theater/plays"/>
    <n v="102.34285714285714"/>
    <n v="193.62162162162161"/>
    <x v="2"/>
    <x v="7"/>
  </r>
  <r>
    <n v="3229"/>
    <s v="The Seagull Project Presents: The Three Sisters"/>
    <s v="After electrifying audiences in Seattle and Tashkent, The Seagull Project embarks on a brand new journey."/>
    <n v="20000"/>
    <n v="21573"/>
    <x v="1"/>
    <x v="0"/>
    <s v="USD"/>
    <n v="1416470398"/>
    <n v="1413874798"/>
    <b v="1"/>
    <n v="202"/>
    <b v="1"/>
    <s v="theater/plays"/>
    <n v="107.86500000000001"/>
    <n v="106.79702970297029"/>
    <x v="2"/>
    <x v="7"/>
  </r>
  <r>
    <n v="3230"/>
    <s v="#CLOUD$ - a modern adaptation of Aristophanes' Clouds"/>
    <s v="Recently under fire for its cheeky and contextual revisiting of an ancient comedy, this show has lost funding and needs your support!"/>
    <n v="2600"/>
    <n v="2857"/>
    <x v="1"/>
    <x v="0"/>
    <s v="USD"/>
    <n v="1412135940"/>
    <n v="1410840126"/>
    <b v="1"/>
    <n v="37"/>
    <b v="1"/>
    <s v="theater/plays"/>
    <n v="109.88461538461539"/>
    <n v="77.21621621621621"/>
    <x v="2"/>
    <x v="7"/>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s v="theater/plays"/>
    <n v="161"/>
    <n v="57.5"/>
    <x v="2"/>
    <x v="7"/>
  </r>
  <r>
    <n v="3232"/>
    <s v="Honorable Men - Poor Yorick's Players 2016 Season"/>
    <s v="Honorable Men - Yorick's 10th season of free, outdoor Shakespeare.  Featuring Henry IV, part 1 and Julius Caesar."/>
    <n v="1000"/>
    <n v="1312"/>
    <x v="1"/>
    <x v="0"/>
    <s v="USD"/>
    <n v="1462334340"/>
    <n v="1459711917"/>
    <b v="1"/>
    <n v="26"/>
    <b v="1"/>
    <s v="theater/plays"/>
    <n v="131.20000000000002"/>
    <n v="50.46153846153846"/>
    <x v="2"/>
    <x v="7"/>
  </r>
  <r>
    <n v="3233"/>
    <s v="64 Squares"/>
    <s v="64 Squares is an autobiographical one-man exploration of the internal chess game played to reconcile relationships."/>
    <n v="5000"/>
    <n v="5940"/>
    <x v="1"/>
    <x v="0"/>
    <s v="USD"/>
    <n v="1488482355"/>
    <n v="1485890355"/>
    <b v="0"/>
    <n v="61"/>
    <b v="1"/>
    <s v="theater/plays"/>
    <n v="118.8"/>
    <n v="97.377049180327873"/>
    <x v="2"/>
    <x v="7"/>
  </r>
  <r>
    <n v="3234"/>
    <s v="Repetitive Beats: A new play premiering at Vault Festival"/>
    <s v="Get Repetitive Beats to Vaults! A high octane play set in Oxford  during one of the most influential &amp; hedonistic movements in music."/>
    <n v="4000"/>
    <n v="4015.71"/>
    <x v="1"/>
    <x v="1"/>
    <s v="GBP"/>
    <n v="1485991860"/>
    <n v="1483124208"/>
    <b v="0"/>
    <n v="115"/>
    <b v="1"/>
    <s v="theater/plays"/>
    <n v="100.39275000000001"/>
    <n v="34.91921739130435"/>
    <x v="2"/>
    <x v="7"/>
  </r>
  <r>
    <n v="3235"/>
    <s v="Catapult OYL to the next levelâ€”in Edinburgh!"/>
    <s v="Bring the spectacular PLEASE EXCUSE MY DEAR AUNT SALLY to Edinburgh this August for a 4-week run at the prestigious Pleasance Theatre!"/>
    <n v="15000"/>
    <n v="15481"/>
    <x v="1"/>
    <x v="0"/>
    <s v="USD"/>
    <n v="1467361251"/>
    <n v="1464769251"/>
    <b v="1"/>
    <n v="181"/>
    <b v="1"/>
    <s v="theater/plays"/>
    <n v="103.20666666666666"/>
    <n v="85.530386740331494"/>
    <x v="2"/>
    <x v="7"/>
  </r>
  <r>
    <n v="3236"/>
    <s v="Sub-Basement World Premiere"/>
    <s v="A dark comedy exploring the importance of art, homelessness, and finding your own path.  World Premiere 3/27/17 at IRT Theater in NYC."/>
    <n v="20000"/>
    <n v="20120"/>
    <x v="1"/>
    <x v="0"/>
    <s v="USD"/>
    <n v="1482962433"/>
    <n v="1480370433"/>
    <b v="0"/>
    <n v="110"/>
    <b v="1"/>
    <s v="theater/plays"/>
    <n v="100.6"/>
    <n v="182.90909090909091"/>
    <x v="2"/>
    <x v="7"/>
  </r>
  <r>
    <n v="3237"/>
    <s v="Celebrating 20 years of The 24 Hour Plays around the world!"/>
    <s v="An annual campaign supporting our intensive for artists 25 and under."/>
    <n v="35000"/>
    <n v="35275.64"/>
    <x v="1"/>
    <x v="0"/>
    <s v="USD"/>
    <n v="1443499140"/>
    <n v="1441452184"/>
    <b v="1"/>
    <n v="269"/>
    <b v="1"/>
    <s v="theater/plays"/>
    <n v="100.78754285714287"/>
    <n v="131.13620817843866"/>
    <x v="2"/>
    <x v="7"/>
  </r>
  <r>
    <n v="3238"/>
    <s v="All Bare Theatre bring THE MAIDS to Edinburgh 2015"/>
    <s v="A bit of role-play never hurt anyone, right? Two maids play a game of murder. Genet's THE MAIDS in a visceral production by ALL BARE."/>
    <n v="2800"/>
    <n v="3145"/>
    <x v="1"/>
    <x v="1"/>
    <s v="GBP"/>
    <n v="1435752898"/>
    <n v="1433160898"/>
    <b v="1"/>
    <n v="79"/>
    <b v="1"/>
    <s v="theater/plays"/>
    <n v="112.32142857142857"/>
    <n v="39.810126582278478"/>
    <x v="2"/>
    <x v="7"/>
  </r>
  <r>
    <n v="3239"/>
    <s v="The Book's the Thing - Welcome to Hamlet's Library"/>
    <s v="The first regional library-touring show from new UK company Librarian Theatre - transforming local libraries into magical theatres"/>
    <n v="5862"/>
    <n v="6208.98"/>
    <x v="1"/>
    <x v="1"/>
    <s v="GBP"/>
    <n v="1445817540"/>
    <n v="1443665293"/>
    <b v="1"/>
    <n v="104"/>
    <b v="1"/>
    <s v="theater/plays"/>
    <n v="105.91914022517912"/>
    <n v="59.701730769230764"/>
    <x v="2"/>
    <x v="7"/>
  </r>
  <r>
    <n v="3240"/>
    <s v="Princess Suffragette: a new play for VAULT Festival 2017"/>
    <s v="An inventive (re)telling of Princess Sophia Duleep Singhâ€™s journey, from an aristocratic upbringing to a life of political activism."/>
    <n v="3000"/>
    <n v="3017"/>
    <x v="1"/>
    <x v="1"/>
    <s v="GBP"/>
    <n v="1487286000"/>
    <n v="1484843948"/>
    <b v="0"/>
    <n v="34"/>
    <b v="1"/>
    <s v="theater/plays"/>
    <n v="100.56666666666668"/>
    <n v="88.735294117647058"/>
    <x v="2"/>
    <x v="7"/>
  </r>
  <r>
    <n v="3241"/>
    <s v="THE SOPHOCLES PROJECT"/>
    <s v="iDiOM mounts the West Coast Premiere of â€œThese Seven Sicknessesâ€ â€“ ALL SEVEN of Sophoclesâ€™ surviving plays in one epic production."/>
    <n v="8500"/>
    <n v="9801"/>
    <x v="1"/>
    <x v="0"/>
    <s v="USD"/>
    <n v="1413269940"/>
    <n v="1410421670"/>
    <b v="1"/>
    <n v="167"/>
    <b v="1"/>
    <s v="theater/plays"/>
    <n v="115.30588235294117"/>
    <n v="58.688622754491021"/>
    <x v="2"/>
    <x v="7"/>
  </r>
  <r>
    <n v="3242"/>
    <s v="First Day Off in a Long Time by Brian Finkelstein"/>
    <s v="First Day Off in a Long Time is a comedy show...            _x000a_About suicide."/>
    <n v="10000"/>
    <n v="12730.42"/>
    <x v="1"/>
    <x v="0"/>
    <s v="USD"/>
    <n v="1411150092"/>
    <n v="1408558092"/>
    <b v="1"/>
    <n v="183"/>
    <b v="1"/>
    <s v="theater/plays"/>
    <n v="127.30419999999999"/>
    <n v="69.56513661202186"/>
    <x v="2"/>
    <x v="7"/>
  </r>
  <r>
    <n v="3243"/>
    <s v="THE INCREDIBLE FOX SISTERS"/>
    <s v="Live Source's world premiere of a new play by Jaclyn Backhaus, premiering at the New Ohio Theatre October 30th-November 8th."/>
    <n v="8000"/>
    <n v="8227"/>
    <x v="1"/>
    <x v="0"/>
    <s v="USD"/>
    <n v="1444348800"/>
    <n v="1442283562"/>
    <b v="1"/>
    <n v="71"/>
    <b v="1"/>
    <s v="theater/plays"/>
    <n v="102.83750000000001"/>
    <n v="115.87323943661971"/>
    <x v="2"/>
    <x v="7"/>
  </r>
  <r>
    <n v="3244"/>
    <s v="'Time Please'"/>
    <s v="'Time Please' is a black comedy set in a failing public house in a run-down part of town, where things are about to get messy."/>
    <n v="1600"/>
    <n v="1647"/>
    <x v="1"/>
    <x v="1"/>
    <s v="GBP"/>
    <n v="1480613982"/>
    <n v="1478018382"/>
    <b v="0"/>
    <n v="69"/>
    <b v="1"/>
    <s v="theater/plays"/>
    <n v="102.9375"/>
    <n v="23.869565217391305"/>
    <x v="2"/>
    <x v="7"/>
  </r>
  <r>
    <n v="3245"/>
    <s v="Roughly Speaking: Voices from The Soup Kitchen"/>
    <s v="Five playwrights volunteer at New York's largest soup kitchen and develop a play around the people they meet."/>
    <n v="21000"/>
    <n v="21904"/>
    <x v="1"/>
    <x v="0"/>
    <s v="USD"/>
    <n v="1434074400"/>
    <n v="1431354258"/>
    <b v="0"/>
    <n v="270"/>
    <b v="1"/>
    <s v="theater/plays"/>
    <n v="104.3047619047619"/>
    <n v="81.125925925925927"/>
    <x v="2"/>
    <x v="7"/>
  </r>
  <r>
    <n v="3246"/>
    <s v="The Gray Man"/>
    <s v="The Gray Man isnâ€™t real. Heâ€™s a ghost story, a boogeyman, a tale mothers make up to keep their children safe."/>
    <n v="10000"/>
    <n v="11122"/>
    <x v="1"/>
    <x v="0"/>
    <s v="USD"/>
    <n v="1442030340"/>
    <n v="1439551200"/>
    <b v="1"/>
    <n v="193"/>
    <b v="1"/>
    <s v="theater/plays"/>
    <n v="111.22000000000001"/>
    <n v="57.626943005181346"/>
    <x v="2"/>
    <x v="7"/>
  </r>
  <r>
    <n v="3247"/>
    <s v="Open Letter Theatre presents 'Boys' by Ella Hickson"/>
    <s v="Open Letter Theatre presents 'Boys' by Ella Hickson, at 2015's Edinburgh Fringe Festival! Four students, one flat, one last party!"/>
    <n v="2500"/>
    <n v="2646.5"/>
    <x v="1"/>
    <x v="1"/>
    <s v="GBP"/>
    <n v="1436696712"/>
    <n v="1434104712"/>
    <b v="1"/>
    <n v="57"/>
    <b v="1"/>
    <s v="theater/plays"/>
    <n v="105.86"/>
    <n v="46.429824561403507"/>
    <x v="2"/>
    <x v="7"/>
  </r>
  <r>
    <n v="3248"/>
    <s v="Honest Accomplice Theatre 2015-16 Season"/>
    <s v="Honest Accomplice Theatre produces theatre for social change."/>
    <n v="12000"/>
    <n v="12095"/>
    <x v="1"/>
    <x v="0"/>
    <s v="USD"/>
    <n v="1428178757"/>
    <n v="1425590357"/>
    <b v="1"/>
    <n v="200"/>
    <b v="1"/>
    <s v="theater/plays"/>
    <n v="100.79166666666666"/>
    <n v="60.475000000000001"/>
    <x v="2"/>
    <x v="7"/>
  </r>
  <r>
    <n v="3249"/>
    <s v="Yesterday Again, Please - A New Play by Dezi Gallegos"/>
    <s v="A new work about guilt, trauma, love, and change; this original play tells the story of a boy and a girl who love and lose each other."/>
    <n v="5500"/>
    <n v="5771"/>
    <x v="1"/>
    <x v="0"/>
    <s v="USD"/>
    <n v="1434822914"/>
    <n v="1432230914"/>
    <b v="1"/>
    <n v="88"/>
    <b v="1"/>
    <s v="theater/plays"/>
    <n v="104.92727272727274"/>
    <n v="65.579545454545453"/>
    <x v="2"/>
    <x v="7"/>
  </r>
  <r>
    <n v="3250"/>
    <s v="Bring Love's Labour's Lost to Minnesota"/>
    <s v="The birth-child of The Moving Company, Theatre de la Jeune Lune &amp; William Shakespeare:  A wild new production of Love's Labour's Lost."/>
    <n v="25000"/>
    <n v="25388"/>
    <x v="1"/>
    <x v="0"/>
    <s v="USD"/>
    <n v="1415213324"/>
    <n v="1412617724"/>
    <b v="1"/>
    <n v="213"/>
    <b v="1"/>
    <s v="theater/plays"/>
    <n v="101.55199999999999"/>
    <n v="119.1924882629108"/>
    <x v="2"/>
    <x v="7"/>
  </r>
  <r>
    <n v="3251"/>
    <s v="The Metronome Society"/>
    <s v="Self-Titled: A Live (Theatrical) Mixtape. An evening of short plays and music inspired by the works of Jimi, Aretha, Sting and Rufus!"/>
    <n v="1500"/>
    <n v="1661"/>
    <x v="1"/>
    <x v="0"/>
    <s v="USD"/>
    <n v="1434907966"/>
    <n v="1432315966"/>
    <b v="1"/>
    <n v="20"/>
    <b v="1"/>
    <s v="theater/plays"/>
    <n v="110.73333333333333"/>
    <n v="83.05"/>
    <x v="2"/>
    <x v="7"/>
  </r>
  <r>
    <n v="3252"/>
    <s v="Modern Love"/>
    <s v="How do we navigate the boundaries between friendship, sexual intimacy and obsessive desire?"/>
    <n v="2250"/>
    <n v="2876"/>
    <x v="1"/>
    <x v="1"/>
    <s v="GBP"/>
    <n v="1473247240"/>
    <n v="1470655240"/>
    <b v="1"/>
    <n v="50"/>
    <b v="1"/>
    <s v="theater/plays"/>
    <n v="127.82222222222221"/>
    <n v="57.52"/>
    <x v="2"/>
    <x v="7"/>
  </r>
  <r>
    <n v="3253"/>
    <s v="EMPATHITRAX, a new play by Ana Nogueira"/>
    <s v="Can you ever truly feel what someone else is feeling?_x000a_Do you want to?"/>
    <n v="20000"/>
    <n v="20365"/>
    <x v="1"/>
    <x v="0"/>
    <s v="USD"/>
    <n v="1473306300"/>
    <n v="1471701028"/>
    <b v="1"/>
    <n v="115"/>
    <b v="1"/>
    <s v="theater/plays"/>
    <n v="101.82500000000002"/>
    <n v="177.08695652173913"/>
    <x v="2"/>
    <x v="7"/>
  </r>
  <r>
    <n v="3254"/>
    <s v="Send The Bad Arm to Edinburgh. Meet the Dodgy Irish Dancer!"/>
    <s v="Please help me bring 'The Bad Arm', which has toured America for 6 years, to the biggest &amp; best arts festival in the world: Edinburgh!"/>
    <n v="13000"/>
    <n v="13163.5"/>
    <x v="1"/>
    <x v="1"/>
    <s v="GBP"/>
    <n v="1427331809"/>
    <n v="1424743409"/>
    <b v="1"/>
    <n v="186"/>
    <b v="1"/>
    <s v="theater/plays"/>
    <n v="101.25769230769231"/>
    <n v="70.771505376344081"/>
    <x v="2"/>
    <x v="7"/>
  </r>
  <r>
    <n v="3255"/>
    <s v="Henry V"/>
    <s v="5 Actors, 30 Characters, 90 Minutes._x000a_Let us transport you from London to the fields of Agincourt, using the power of your imagination."/>
    <n v="300"/>
    <n v="525"/>
    <x v="1"/>
    <x v="1"/>
    <s v="GBP"/>
    <n v="1412706375"/>
    <n v="1410114375"/>
    <b v="1"/>
    <n v="18"/>
    <b v="1"/>
    <s v="theater/plays"/>
    <n v="175"/>
    <n v="29.166666666666668"/>
    <x v="2"/>
    <x v="7"/>
  </r>
  <r>
    <n v="3256"/>
    <s v="Paperhand Puppet Intervention 16th Annual Summer Show"/>
    <s v="Our 16th year promises to be bigger and better than ever but we need your help to bring the show to life!"/>
    <n v="10000"/>
    <n v="12806"/>
    <x v="1"/>
    <x v="0"/>
    <s v="USD"/>
    <n v="1433995140"/>
    <n v="1432129577"/>
    <b v="1"/>
    <n v="176"/>
    <b v="1"/>
    <s v="theater/plays"/>
    <n v="128.06"/>
    <n v="72.76136363636364"/>
    <x v="2"/>
    <x v="7"/>
  </r>
  <r>
    <n v="3257"/>
    <s v="'Hello From Bertha' &amp; '27 Wagons Full of Cotton'"/>
    <s v="A week long run of Tennessee Williams's 'Hello From Bertha' &amp; '27 Wagons Full of Cotton' to raise awareness of Abuse &amp; Prostitution."/>
    <n v="2000"/>
    <n v="2125.9899999999998"/>
    <x v="1"/>
    <x v="1"/>
    <s v="GBP"/>
    <n v="1487769952"/>
    <n v="1485177952"/>
    <b v="0"/>
    <n v="41"/>
    <b v="1"/>
    <s v="theater/plays"/>
    <n v="106.29949999999999"/>
    <n v="51.853414634146333"/>
    <x v="2"/>
    <x v="7"/>
  </r>
  <r>
    <n v="3258"/>
    <s v="Bluebirds by Joe Brondo"/>
    <s v="A guy named Walt steals a book and plans to sell it to get his life on track... until his wife finds out."/>
    <n v="7000"/>
    <n v="7365"/>
    <x v="1"/>
    <x v="0"/>
    <s v="USD"/>
    <n v="1420751861"/>
    <n v="1418159861"/>
    <b v="1"/>
    <n v="75"/>
    <b v="1"/>
    <s v="theater/plays"/>
    <n v="105.21428571428571"/>
    <n v="98.2"/>
    <x v="2"/>
    <x v="7"/>
  </r>
  <r>
    <n v="3259"/>
    <s v="Laughter is Sacred Space 2.0"/>
    <s v="The Human Faces Tour - Every Story Sacred. This tour is about laughter, grief, and identity in the human striving toward wholeness"/>
    <n v="23000"/>
    <n v="24418.6"/>
    <x v="1"/>
    <x v="0"/>
    <s v="USD"/>
    <n v="1475294340"/>
    <n v="1472753745"/>
    <b v="1"/>
    <n v="97"/>
    <b v="1"/>
    <s v="theater/plays"/>
    <n v="106.16782608695652"/>
    <n v="251.7381443298969"/>
    <x v="2"/>
    <x v="7"/>
  </r>
  <r>
    <n v="3260"/>
    <s v="Keep the Art of Marionettes Alive With PUPPETWORKS!"/>
    <s v="We're looking to raise money to continue bringing Brooklyn the vanishing art form of marionette puppetry."/>
    <n v="5000"/>
    <n v="5462"/>
    <x v="1"/>
    <x v="0"/>
    <s v="USD"/>
    <n v="1448903318"/>
    <n v="1445875718"/>
    <b v="1"/>
    <n v="73"/>
    <b v="1"/>
    <s v="theater/plays"/>
    <n v="109.24000000000001"/>
    <n v="74.821917808219183"/>
    <x v="2"/>
    <x v="7"/>
  </r>
  <r>
    <n v="3261"/>
    <s v="Scrappy Shakespeare: A Midsummer Night's Dream"/>
    <s v="Six Spartanburg-based professional actors perform A Midsummer Night's Dream outdoors in downtown Spartanburg."/>
    <n v="3300"/>
    <n v="3315"/>
    <x v="1"/>
    <x v="0"/>
    <s v="USD"/>
    <n v="1437067476"/>
    <n v="1434475476"/>
    <b v="1"/>
    <n v="49"/>
    <b v="1"/>
    <s v="theater/plays"/>
    <n v="100.45454545454547"/>
    <n v="67.65306122448979"/>
    <x v="2"/>
    <x v="7"/>
  </r>
  <r>
    <n v="3262"/>
    <s v="Prison Boxing: A New Play by Leah Joki"/>
    <s v="A one-woman theatrical exploration of the prison system and its inhabitants."/>
    <n v="12200"/>
    <n v="12571"/>
    <x v="1"/>
    <x v="0"/>
    <s v="USD"/>
    <n v="1419220800"/>
    <n v="1416555262"/>
    <b v="1"/>
    <n v="134"/>
    <b v="1"/>
    <s v="theater/plays"/>
    <n v="103.04098360655738"/>
    <n v="93.81343283582089"/>
    <x v="2"/>
    <x v="7"/>
  </r>
  <r>
    <n v="3263"/>
    <s v="Titus Andronicus (with an all-female cast &amp; crew)"/>
    <s v="Shakespeare's bloodiest tragedy, performed and produced exclusively by women."/>
    <n v="2500"/>
    <n v="2804.16"/>
    <x v="1"/>
    <x v="0"/>
    <s v="USD"/>
    <n v="1446238800"/>
    <n v="1444220588"/>
    <b v="1"/>
    <n v="68"/>
    <b v="1"/>
    <s v="theater/plays"/>
    <n v="112.1664"/>
    <n v="41.237647058823526"/>
    <x v="2"/>
    <x v="7"/>
  </r>
  <r>
    <n v="3264"/>
    <s v="Kapow-i GoGo at The PIT"/>
    <s v="The three part comedic saga of Kapow-i GoGo, who saves the world.  Again.  And again."/>
    <n v="2500"/>
    <n v="2575"/>
    <x v="1"/>
    <x v="0"/>
    <s v="USD"/>
    <n v="1422482400"/>
    <n v="1421089938"/>
    <b v="1"/>
    <n v="49"/>
    <b v="1"/>
    <s v="theater/plays"/>
    <n v="103"/>
    <n v="52.551020408163268"/>
    <x v="2"/>
    <x v="7"/>
  </r>
  <r>
    <n v="3265"/>
    <s v="&quot;Where was I&quot; - an autobiographical play on Dementia"/>
    <s v="A theatrical play on Alzheimerâ€™s and the challenges of loving a person who keeps disappearing."/>
    <n v="2700"/>
    <n v="4428"/>
    <x v="1"/>
    <x v="17"/>
    <s v="EUR"/>
    <n v="1449162000"/>
    <n v="1446570315"/>
    <b v="1"/>
    <n v="63"/>
    <b v="1"/>
    <s v="theater/plays"/>
    <n v="164"/>
    <n v="70.285714285714292"/>
    <x v="2"/>
    <x v="7"/>
  </r>
  <r>
    <n v="3266"/>
    <s v="Macbeth"/>
    <s v="An original version of Shakespeare's masterpiece that emphasizes family and explores the destruction of blood ties"/>
    <n v="6000"/>
    <n v="7877"/>
    <x v="1"/>
    <x v="0"/>
    <s v="USD"/>
    <n v="1434142800"/>
    <n v="1431435122"/>
    <b v="1"/>
    <n v="163"/>
    <b v="1"/>
    <s v="theater/plays"/>
    <n v="131.28333333333333"/>
    <n v="48.325153374233132"/>
    <x v="2"/>
    <x v="7"/>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s v="theater/plays"/>
    <n v="102.1"/>
    <n v="53.177083333333336"/>
    <x v="2"/>
    <x v="7"/>
  </r>
  <r>
    <n v="3268"/>
    <s v="EgoPo's Hairy Ape Tours to the Provincetown Festival"/>
    <s v="EgoPo's The Hairy Ape has been invited to the Provincetown Theater Festival! Help us support our artists on this exciting tour."/>
    <n v="2000"/>
    <n v="2560"/>
    <x v="1"/>
    <x v="0"/>
    <s v="USD"/>
    <n v="1472074928"/>
    <n v="1470692528"/>
    <b v="1"/>
    <n v="42"/>
    <b v="1"/>
    <s v="theater/plays"/>
    <n v="128"/>
    <n v="60.952380952380949"/>
    <x v="2"/>
    <x v="7"/>
  </r>
  <r>
    <n v="3269"/>
    <s v="Cicada Studios presents &quot;Miss Sarah&quot;"/>
    <s v="Cicada Studios presents, as their inaugural production, a new-writing world premiere at the Edinburgh Fringe Festival 2015."/>
    <n v="8000"/>
    <n v="8120"/>
    <x v="1"/>
    <x v="1"/>
    <s v="GBP"/>
    <n v="1434452400"/>
    <n v="1431509397"/>
    <b v="1"/>
    <n v="70"/>
    <b v="1"/>
    <s v="theater/plays"/>
    <n v="101.49999999999999"/>
    <n v="116"/>
    <x v="2"/>
    <x v="7"/>
  </r>
  <r>
    <n v="3270"/>
    <s v="'Cornermen' - Smoke &amp; Oakum Theatre return to the Fringe!"/>
    <s v="Once again Smoke &amp; Oakum Theatre is heading up to the Edinburgh Festival with its latest show, 'Cornermen'. Welcome to our Kickstarter!"/>
    <n v="1800"/>
    <n v="1830"/>
    <x v="1"/>
    <x v="1"/>
    <s v="GBP"/>
    <n v="1436705265"/>
    <n v="1434113265"/>
    <b v="1"/>
    <n v="30"/>
    <b v="1"/>
    <s v="theater/plays"/>
    <n v="101.66666666666666"/>
    <n v="61"/>
    <x v="2"/>
    <x v="7"/>
  </r>
  <r>
    <n v="3271"/>
    <s v="Saxon Court at Southwark Playhouse"/>
    <s v="A razor sharp satire to darken your Christmas."/>
    <n v="1500"/>
    <n v="1950"/>
    <x v="1"/>
    <x v="1"/>
    <s v="GBP"/>
    <n v="1414927775"/>
    <n v="1412332175"/>
    <b v="1"/>
    <n v="51"/>
    <b v="1"/>
    <s v="theater/plays"/>
    <n v="130"/>
    <n v="38.235294117647058"/>
    <x v="2"/>
    <x v="7"/>
  </r>
  <r>
    <n v="3272"/>
    <s v="&quot;Next Stop&quot; - Adjusting to dating in NYC"/>
    <s v="A new original play that follows two Israeli singles navigate the humorous and confusing dating scene of NYC."/>
    <n v="10000"/>
    <n v="15443"/>
    <x v="1"/>
    <x v="0"/>
    <s v="USD"/>
    <n v="1446814809"/>
    <n v="1444219209"/>
    <b v="1"/>
    <n v="145"/>
    <b v="1"/>
    <s v="theater/plays"/>
    <n v="154.43"/>
    <n v="106.50344827586207"/>
    <x v="2"/>
    <x v="7"/>
  </r>
  <r>
    <n v="3273"/>
    <s v="Toscana, or What I Remember"/>
    <s v="We're bringing Tuscany to the Cherry Lane Theatre with a new play about memory and how we deal with people we love but we can't stand."/>
    <n v="4000"/>
    <n v="4296"/>
    <x v="1"/>
    <x v="0"/>
    <s v="USD"/>
    <n v="1473879600"/>
    <n v="1472498042"/>
    <b v="1"/>
    <n v="21"/>
    <b v="1"/>
    <s v="theater/plays"/>
    <n v="107.4"/>
    <n v="204.57142857142858"/>
    <x v="2"/>
    <x v="7"/>
  </r>
  <r>
    <n v="3274"/>
    <s v="Orpheus Descending by Tennessee Williams"/>
    <s v="Austin Pendleton directs a rare revival of Tennessee Williams' Orpheus Descending. (photos by Michael Halsband and Talfoto)"/>
    <n v="15500"/>
    <n v="15705"/>
    <x v="1"/>
    <x v="0"/>
    <s v="USD"/>
    <n v="1458075600"/>
    <n v="1454259272"/>
    <b v="1"/>
    <n v="286"/>
    <b v="1"/>
    <s v="theater/plays"/>
    <n v="101.32258064516128"/>
    <n v="54.912587412587413"/>
    <x v="2"/>
    <x v="7"/>
  </r>
  <r>
    <n v="3275"/>
    <s v="The Hurtling Stillness. A story about angels and clowns"/>
    <s v="The Whitelisted Theatre Company is a non-profit arts organization dedicated to producing the most relevant European plays in NYC."/>
    <n v="1800"/>
    <n v="1805"/>
    <x v="1"/>
    <x v="0"/>
    <s v="USD"/>
    <n v="1423456200"/>
    <n v="1421183271"/>
    <b v="1"/>
    <n v="12"/>
    <b v="1"/>
    <s v="theater/plays"/>
    <n v="100.27777777777777"/>
    <n v="150.41666666666666"/>
    <x v="2"/>
    <x v="7"/>
  </r>
  <r>
    <n v="3276"/>
    <s v="We The Astronomers"/>
    <s v="In 2016, KO Theatre presents a world premiere play in Toronto, ON about faith, home, and the secrets we keep from those we love."/>
    <n v="4500"/>
    <n v="5258"/>
    <x v="1"/>
    <x v="5"/>
    <s v="CAD"/>
    <n v="1459483140"/>
    <n v="1456526879"/>
    <b v="1"/>
    <n v="100"/>
    <b v="1"/>
    <s v="theater/plays"/>
    <n v="116.84444444444443"/>
    <n v="52.58"/>
    <x v="2"/>
    <x v="7"/>
  </r>
  <r>
    <n v="3277"/>
    <s v="Go People does 'Almost, Maine'"/>
    <s v="One of the most popular American plays of the last decade comes to London for its international premiere. Festive and bittersweet."/>
    <n v="5000"/>
    <n v="5430"/>
    <x v="1"/>
    <x v="1"/>
    <s v="GBP"/>
    <n v="1416331406"/>
    <n v="1413735806"/>
    <b v="1"/>
    <n v="100"/>
    <b v="1"/>
    <s v="theater/plays"/>
    <n v="108.60000000000001"/>
    <n v="54.3"/>
    <x v="2"/>
    <x v="7"/>
  </r>
  <r>
    <n v="3278"/>
    <s v="Unusual Charles Dickens adaptation at Edinburgh Fringe"/>
    <s v="This Victorian gothic tragedy tells the untold story of Estella Havisham. Combining puppetry, music and striking digital projections."/>
    <n v="2500"/>
    <n v="2585"/>
    <x v="1"/>
    <x v="1"/>
    <s v="GBP"/>
    <n v="1433017303"/>
    <n v="1430425303"/>
    <b v="1"/>
    <n v="34"/>
    <b v="1"/>
    <s v="theater/plays"/>
    <n v="103.4"/>
    <n v="76.029411764705884"/>
    <x v="2"/>
    <x v="7"/>
  </r>
  <r>
    <n v="3279"/>
    <s v="Good People at The Hudson Guild Theatre"/>
    <s v="LOOKING FOR GOOD PEOPLE to help fund our production of &quot;Good People&quot; with Kia Hellman &amp; Shayne Anderson, directed by Christine Dunford."/>
    <n v="5800"/>
    <n v="6628"/>
    <x v="1"/>
    <x v="0"/>
    <s v="USD"/>
    <n v="1459474059"/>
    <n v="1456885659"/>
    <b v="0"/>
    <n v="63"/>
    <b v="1"/>
    <s v="theater/plays"/>
    <n v="114.27586206896552"/>
    <n v="105.2063492063492"/>
    <x v="2"/>
    <x v="7"/>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s v="theater/plays"/>
    <n v="103"/>
    <n v="68.666666666666671"/>
    <x v="2"/>
    <x v="7"/>
  </r>
  <r>
    <n v="3281"/>
    <s v="KICK It's Not How High. It's How Strong! Written &amp; Performed"/>
    <s v="&quot;This is how theater should connect to people&quot;  Margo Jefferson, Pulitzer Prize winning critic"/>
    <n v="5000"/>
    <n v="6080"/>
    <x v="1"/>
    <x v="0"/>
    <s v="USD"/>
    <n v="1441153705"/>
    <n v="1438561705"/>
    <b v="0"/>
    <n v="47"/>
    <b v="1"/>
    <s v="theater/plays"/>
    <n v="121.6"/>
    <n v="129.36170212765958"/>
    <x v="2"/>
    <x v="7"/>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s v="theater/plays"/>
    <n v="102.6467741935484"/>
    <n v="134.26371308016877"/>
    <x v="2"/>
    <x v="7"/>
  </r>
  <r>
    <n v="3283"/>
    <s v="'Gretel and Hansel' - A Children's Theatre Production"/>
    <s v="'Gretel and Hansel' by Sam Leeves - an inclusive, multi-sensory theatre production for children aged seven to eleven and their families"/>
    <n v="800"/>
    <n v="838"/>
    <x v="1"/>
    <x v="1"/>
    <s v="GBP"/>
    <n v="1455138000"/>
    <n v="1452448298"/>
    <b v="0"/>
    <n v="47"/>
    <b v="1"/>
    <s v="theater/plays"/>
    <n v="104.75000000000001"/>
    <n v="17.829787234042552"/>
    <x v="2"/>
    <x v="7"/>
  </r>
  <r>
    <n v="3284"/>
    <s v="Help fund Black Enough!"/>
    <s v="Black Enough is an LSU student-staged performance exploring the effects of white supremacy on the black community."/>
    <n v="3000"/>
    <n v="3048"/>
    <x v="1"/>
    <x v="0"/>
    <s v="USD"/>
    <n v="1454047140"/>
    <n v="1452546853"/>
    <b v="0"/>
    <n v="15"/>
    <b v="1"/>
    <s v="theater/plays"/>
    <n v="101.6"/>
    <n v="203.2"/>
    <x v="2"/>
    <x v="7"/>
  </r>
  <r>
    <n v="3285"/>
    <s v="By Morning"/>
    <s v="A new play by Matthew Gasda"/>
    <n v="4999"/>
    <n v="5604"/>
    <x v="1"/>
    <x v="0"/>
    <s v="USD"/>
    <n v="1488258000"/>
    <n v="1485556626"/>
    <b v="0"/>
    <n v="81"/>
    <b v="1"/>
    <s v="theater/plays"/>
    <n v="112.10242048409683"/>
    <n v="69.18518518518519"/>
    <x v="2"/>
    <x v="7"/>
  </r>
  <r>
    <n v="3286"/>
    <s v="THE FALL - A New Play at FringeNYC!"/>
    <s v="An ensemble-driven play inspired by real-life accounts about six young women who lost their fathers on 9/11. August 2016 at FringeNYC!"/>
    <n v="15000"/>
    <n v="15265"/>
    <x v="1"/>
    <x v="0"/>
    <s v="USD"/>
    <n v="1471291782"/>
    <n v="1468699782"/>
    <b v="0"/>
    <n v="122"/>
    <b v="1"/>
    <s v="theater/plays"/>
    <n v="101.76666666666667"/>
    <n v="125.12295081967213"/>
    <x v="2"/>
    <x v="7"/>
  </r>
  <r>
    <n v="3287"/>
    <s v="Three Things: Stories About Life"/>
    <s v="An inspirational one-man play about crisis, community, and the search for wholeness."/>
    <n v="2500"/>
    <n v="2500"/>
    <x v="1"/>
    <x v="5"/>
    <s v="CAD"/>
    <n v="1448733628"/>
    <n v="1446573628"/>
    <b v="0"/>
    <n v="34"/>
    <b v="1"/>
    <s v="theater/plays"/>
    <n v="100"/>
    <n v="73.529411764705884"/>
    <x v="2"/>
    <x v="7"/>
  </r>
  <r>
    <n v="3288"/>
    <s v="Cancer patient Anne Bartram's bucket list wish..."/>
    <s v="Cancer patient Anne Bartram's bucket list wish, is to have her new play performed at a London venue and reviewed by a national paper."/>
    <n v="10000"/>
    <n v="10026.49"/>
    <x v="1"/>
    <x v="1"/>
    <s v="GBP"/>
    <n v="1466463600"/>
    <n v="1463337315"/>
    <b v="0"/>
    <n v="207"/>
    <b v="1"/>
    <s v="theater/plays"/>
    <n v="100.26489999999998"/>
    <n v="48.437149758454105"/>
    <x v="2"/>
    <x v="7"/>
  </r>
  <r>
    <n v="3289"/>
    <s v="Help take 'Conversations With Rats' to Edinburgh Fringe 2017"/>
    <s v="Ampersand Theatre's debut appearance at Edinburgh is in 2017 as Conversations With Rats opens at theSpace on the Mile, please help!"/>
    <n v="500"/>
    <n v="665.21"/>
    <x v="1"/>
    <x v="1"/>
    <s v="GBP"/>
    <n v="1487580602"/>
    <n v="1485161402"/>
    <b v="0"/>
    <n v="25"/>
    <b v="1"/>
    <s v="theater/plays"/>
    <n v="133.04200000000003"/>
    <n v="26.608400000000003"/>
    <x v="2"/>
    <x v="7"/>
  </r>
  <r>
    <n v="3290"/>
    <s v="Get JunkBox Theatre To Edinburgh Fringe!"/>
    <s v="Pregnancy. Viagra. Murder. Nutella. What more could you want?_x000a__x000a_Help get JunkBox Theatre to Edinburgh Fringe 2017!"/>
    <n v="2000"/>
    <n v="2424"/>
    <x v="1"/>
    <x v="1"/>
    <s v="GBP"/>
    <n v="1489234891"/>
    <n v="1486642891"/>
    <b v="0"/>
    <n v="72"/>
    <b v="1"/>
    <s v="theater/plays"/>
    <n v="121.2"/>
    <n v="33.666666666666664"/>
    <x v="2"/>
    <x v="7"/>
  </r>
  <r>
    <n v="3291"/>
    <s v="THE DRESSER     TETCNY    The Ensemble Theatre Company of NY"/>
    <s v="We are raising funds for our second production. This will be the first NYC Equity production of THE DRESSER since 1982. www.TETCNY.org"/>
    <n v="500"/>
    <n v="570"/>
    <x v="1"/>
    <x v="0"/>
    <s v="USD"/>
    <n v="1442462340"/>
    <n v="1439743900"/>
    <b v="0"/>
    <n v="14"/>
    <b v="1"/>
    <s v="theater/plays"/>
    <n v="113.99999999999999"/>
    <n v="40.714285714285715"/>
    <x v="2"/>
    <x v="7"/>
  </r>
  <r>
    <n v="3292"/>
    <s v="Dick Whittington - our 2016 community pantomime!"/>
    <s v="Iver Heath Drama Club is a not-for-profit community group and this year we are performing DICK WHITTINGTON."/>
    <n v="101"/>
    <n v="289"/>
    <x v="1"/>
    <x v="1"/>
    <s v="GBP"/>
    <n v="1449257348"/>
    <n v="1444069748"/>
    <b v="0"/>
    <n v="15"/>
    <b v="1"/>
    <s v="theater/plays"/>
    <n v="286.13861386138615"/>
    <n v="19.266666666666666"/>
    <x v="2"/>
    <x v="7"/>
  </r>
  <r>
    <n v="3293"/>
    <s v="Threefold Social Organism Theatre Project"/>
    <s v="In 1917 Rudolf Steiner's Threefold Social Organism was an attempt to save a devastated Europe. 100 years later do we have a new chance?"/>
    <n v="4500"/>
    <n v="7670"/>
    <x v="1"/>
    <x v="4"/>
    <s v="NZD"/>
    <n v="1488622352"/>
    <n v="1486030352"/>
    <b v="0"/>
    <n v="91"/>
    <b v="1"/>
    <s v="theater/plays"/>
    <n v="170.44444444444446"/>
    <n v="84.285714285714292"/>
    <x v="2"/>
    <x v="7"/>
  </r>
  <r>
    <n v="3294"/>
    <s v="old man's Gift"/>
    <s v="A young theatre company promoting new talent and looking for help in funding our very first set for our black comedy &quot;old man's Gift&quot;"/>
    <n v="600"/>
    <n v="710"/>
    <x v="1"/>
    <x v="1"/>
    <s v="GBP"/>
    <n v="1434459554"/>
    <n v="1431867554"/>
    <b v="0"/>
    <n v="24"/>
    <b v="1"/>
    <s v="theater/plays"/>
    <n v="118.33333333333333"/>
    <n v="29.583333333333332"/>
    <x v="2"/>
    <x v="7"/>
  </r>
  <r>
    <n v="3295"/>
    <s v="The Divine Comedy Show"/>
    <s v="A comedic drama about The Devil and his quest to take a bride and to Hell with the consequences, no matter what they may be."/>
    <n v="700"/>
    <n v="720.01"/>
    <x v="1"/>
    <x v="1"/>
    <s v="GBP"/>
    <n v="1474886229"/>
    <n v="1472294229"/>
    <b v="0"/>
    <n v="27"/>
    <b v="1"/>
    <s v="theater/plays"/>
    <n v="102.85857142857142"/>
    <n v="26.667037037037037"/>
    <x v="2"/>
    <x v="7"/>
  </r>
  <r>
    <n v="3296"/>
    <s v="Alix in Wundergarten"/>
    <s v="A dark theatrical comedy about four actors recording a warped radio version of Lewis Carroll's 'Alice's Adventures in Wonderland'."/>
    <n v="1500"/>
    <n v="2161"/>
    <x v="1"/>
    <x v="1"/>
    <s v="GBP"/>
    <n v="1448229600"/>
    <n v="1446401372"/>
    <b v="0"/>
    <n v="47"/>
    <b v="1"/>
    <s v="theater/plays"/>
    <n v="144.06666666666666"/>
    <n v="45.978723404255319"/>
    <x v="2"/>
    <x v="7"/>
  </r>
  <r>
    <n v="3297"/>
    <s v="MY EYES WENT DARK"/>
    <s v="A father loses his family in a freak plane crash and goes on to murder the air traffic controller he holds responsible."/>
    <n v="5500"/>
    <n v="5504"/>
    <x v="1"/>
    <x v="1"/>
    <s v="GBP"/>
    <n v="1438037940"/>
    <n v="1436380256"/>
    <b v="0"/>
    <n v="44"/>
    <b v="1"/>
    <s v="theater/plays"/>
    <n v="100.07272727272726"/>
    <n v="125.09090909090909"/>
    <x v="2"/>
    <x v="7"/>
  </r>
  <r>
    <n v="3298"/>
    <s v="Get. That. Snitch. - The World's Most Dangerous Play"/>
    <s v="A stylishly sinister story about blood, guns, and raw ambition. You can help Great Minds bring the world's most dangerous play to life!"/>
    <n v="10000"/>
    <n v="10173"/>
    <x v="1"/>
    <x v="0"/>
    <s v="USD"/>
    <n v="1442102400"/>
    <n v="1440370768"/>
    <b v="0"/>
    <n v="72"/>
    <b v="1"/>
    <s v="theater/plays"/>
    <n v="101.73"/>
    <n v="141.29166666666666"/>
    <x v="2"/>
    <x v="7"/>
  </r>
  <r>
    <n v="3299"/>
    <s v="The Maid, in the Common Room, with the FiancÃ©: A Comedy"/>
    <s v="A quick-witted original comedy that follows a group of eccentric friends as they attend an engagement party gone terribly wrong!"/>
    <n v="3000"/>
    <n v="3486"/>
    <x v="1"/>
    <x v="0"/>
    <s v="USD"/>
    <n v="1444860063"/>
    <n v="1442268063"/>
    <b v="0"/>
    <n v="63"/>
    <b v="1"/>
    <s v="theater/plays"/>
    <n v="116.19999999999999"/>
    <n v="55.333333333333336"/>
    <x v="2"/>
    <x v="7"/>
  </r>
  <r>
    <n v="3300"/>
    <s v="MAX &amp; ELSA: NO MUSIC. NO CHILDREN."/>
    <s v="A subversive parody about the two people for whom the hills were NOT alive with THE SOUND OF MUSIC."/>
    <n v="3000"/>
    <n v="4085"/>
    <x v="1"/>
    <x v="0"/>
    <s v="USD"/>
    <n v="1430329862"/>
    <n v="1428515462"/>
    <b v="0"/>
    <n v="88"/>
    <b v="1"/>
    <s v="theater/plays"/>
    <n v="136.16666666666666"/>
    <n v="46.420454545454547"/>
    <x v="2"/>
    <x v="7"/>
  </r>
  <r>
    <n v="3301"/>
    <s v="right left with heels: US Premiere at City Garage"/>
    <s v="The US premiere of the controversial new Polish play the authorities don't want you to see, staged by an award-winning director."/>
    <n v="3000"/>
    <n v="4004"/>
    <x v="1"/>
    <x v="0"/>
    <s v="USD"/>
    <n v="1470034740"/>
    <n v="1466185176"/>
    <b v="0"/>
    <n v="70"/>
    <b v="1"/>
    <s v="theater/plays"/>
    <n v="133.46666666666667"/>
    <n v="57.2"/>
    <x v="2"/>
    <x v="7"/>
  </r>
  <r>
    <n v="3302"/>
    <s v="El muro de BorÃ­s KiÃ©n"/>
    <s v="FilosofÃ­a de los anÃ³nimos"/>
    <n v="8400"/>
    <n v="8685"/>
    <x v="1"/>
    <x v="3"/>
    <s v="EUR"/>
    <n v="1481099176"/>
    <n v="1478507176"/>
    <b v="0"/>
    <n v="50"/>
    <b v="1"/>
    <s v="theater/plays"/>
    <n v="103.39285714285715"/>
    <n v="173.7"/>
    <x v="2"/>
    <x v="7"/>
  </r>
  <r>
    <n v="3303"/>
    <s v="VisiÃ³n Latino Theatre Company"/>
    <s v="VisiÃ³n Latino Theatre Company was founded by three young latino professionals sharing the stories of everyday latinos."/>
    <n v="1800"/>
    <n v="2086"/>
    <x v="1"/>
    <x v="0"/>
    <s v="USD"/>
    <n v="1427553484"/>
    <n v="1424533084"/>
    <b v="0"/>
    <n v="35"/>
    <b v="1"/>
    <s v="theater/plays"/>
    <n v="115.88888888888889"/>
    <n v="59.6"/>
    <x v="2"/>
    <x v="7"/>
  </r>
  <r>
    <n v="3304"/>
    <s v="I Can Ski Forever 3"/>
    <s v="A musical comedy production celebrating the unique, lovable, insufferable ski culture of the modern day mountain town."/>
    <n v="15000"/>
    <n v="15677.5"/>
    <x v="1"/>
    <x v="0"/>
    <s v="USD"/>
    <n v="1482418752"/>
    <n v="1479826752"/>
    <b v="0"/>
    <n v="175"/>
    <b v="1"/>
    <s v="theater/plays"/>
    <n v="104.51666666666665"/>
    <n v="89.585714285714289"/>
    <x v="2"/>
    <x v="7"/>
  </r>
  <r>
    <n v="3305"/>
    <s v="The Judgment of Paris"/>
    <s v="The Judgement of Paris is an exciting, inspirational poem set to run Oct. 2, 3 &amp; 4 at Plays &amp; Players, but we need funding and fans."/>
    <n v="4000"/>
    <n v="4081"/>
    <x v="1"/>
    <x v="0"/>
    <s v="USD"/>
    <n v="1438374748"/>
    <n v="1435782748"/>
    <b v="0"/>
    <n v="20"/>
    <b v="1"/>
    <s v="theater/plays"/>
    <n v="102.02500000000001"/>
    <n v="204.05"/>
    <x v="2"/>
    <x v="7"/>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s v="theater/plays"/>
    <n v="175.33333333333334"/>
    <n v="48.703703703703702"/>
    <x v="2"/>
    <x v="7"/>
  </r>
  <r>
    <n v="3307"/>
    <s v="The Respectful Prostitute"/>
    <s v="A group of Stanford students are going to present Jean-Paul Sartre's play, The Respectful Prostitute, at the end of Spring quarter."/>
    <n v="1000"/>
    <n v="1066.8"/>
    <x v="1"/>
    <x v="0"/>
    <s v="USD"/>
    <n v="1463275339"/>
    <n v="1460683339"/>
    <b v="0"/>
    <n v="20"/>
    <b v="1"/>
    <s v="theater/plays"/>
    <n v="106.67999999999999"/>
    <n v="53.339999999999996"/>
    <x v="2"/>
    <x v="7"/>
  </r>
  <r>
    <n v="3308"/>
    <s v="A Hand of Talons"/>
    <s v="Descend into the dark world of steampunk noir in this thrilling new play, written by Maggie Lee and directed by Amy Poisson!"/>
    <n v="3500"/>
    <n v="4280"/>
    <x v="1"/>
    <x v="0"/>
    <s v="USD"/>
    <n v="1460581365"/>
    <n v="1458766965"/>
    <b v="0"/>
    <n v="57"/>
    <b v="1"/>
    <s v="theater/plays"/>
    <n v="122.28571428571429"/>
    <n v="75.087719298245617"/>
    <x v="2"/>
    <x v="7"/>
  </r>
  <r>
    <n v="3309"/>
    <s v="Collision Course"/>
    <s v="Two unlikely friends, a garage, tinned beans &amp; the end of the world."/>
    <n v="350"/>
    <n v="558"/>
    <x v="1"/>
    <x v="1"/>
    <s v="GBP"/>
    <n v="1476632178"/>
    <n v="1473953778"/>
    <b v="0"/>
    <n v="31"/>
    <b v="1"/>
    <s v="theater/plays"/>
    <n v="159.42857142857144"/>
    <n v="18"/>
    <x v="2"/>
    <x v="7"/>
  </r>
  <r>
    <n v="3310"/>
    <s v="The Island Boys: A New Play"/>
    <s v="A new play about coming coming home, recovery, and trying to find God in the process."/>
    <n v="6500"/>
    <n v="6505"/>
    <x v="1"/>
    <x v="0"/>
    <s v="USD"/>
    <n v="1444169825"/>
    <n v="1441577825"/>
    <b v="0"/>
    <n v="31"/>
    <b v="1"/>
    <s v="theater/plays"/>
    <n v="100.07692307692308"/>
    <n v="209.83870967741936"/>
    <x v="2"/>
    <x v="7"/>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s v="theater/plays"/>
    <n v="109.84"/>
    <n v="61.022222222222226"/>
    <x v="2"/>
    <x v="7"/>
  </r>
  <r>
    <n v="3312"/>
    <s v="Richard III"/>
    <s v="Bare Theatre presents one of Shakespeare's most notorious characters in the final chapter of the War of the Roses saga."/>
    <n v="2500"/>
    <n v="2501"/>
    <x v="1"/>
    <x v="0"/>
    <s v="USD"/>
    <n v="1478901600"/>
    <n v="1477077946"/>
    <b v="0"/>
    <n v="41"/>
    <b v="1"/>
    <s v="theater/plays"/>
    <n v="100.03999999999999"/>
    <n v="61"/>
    <x v="2"/>
    <x v="7"/>
  </r>
  <r>
    <n v="3313"/>
    <s v="Melbin the Accidental"/>
    <s v="A modern reworking of Shakespeare's histories and tragedies in iambic pentameter to talk of death, love, and race."/>
    <n v="2000"/>
    <n v="2321"/>
    <x v="1"/>
    <x v="0"/>
    <s v="USD"/>
    <n v="1453856400"/>
    <n v="1452664317"/>
    <b v="0"/>
    <n v="29"/>
    <b v="1"/>
    <s v="theater/plays"/>
    <n v="116.05000000000001"/>
    <n v="80.034482758620683"/>
    <x v="2"/>
    <x v="7"/>
  </r>
  <r>
    <n v="3314"/>
    <s v="The White Bike"/>
    <s v="I want to add a new perspective to the cycling safety debate by taking my play THE WHITE BIKE to the Edinburgh Festival of Cycling"/>
    <n v="800"/>
    <n v="1686"/>
    <x v="1"/>
    <x v="1"/>
    <s v="GBP"/>
    <n v="1431115500"/>
    <n v="1428733511"/>
    <b v="0"/>
    <n v="58"/>
    <b v="1"/>
    <s v="theater/plays"/>
    <n v="210.75"/>
    <n v="29.068965517241381"/>
    <x v="2"/>
    <x v="7"/>
  </r>
  <r>
    <n v="3315"/>
    <s v="Red and The Wolf: A Prospero Theatre Production"/>
    <s v="Help Prospero take its Dark Retelling of the &quot;Red&quot; story to Edinburgh! The Forest breathes and waits...will you join us?"/>
    <n v="4000"/>
    <n v="4400"/>
    <x v="1"/>
    <x v="1"/>
    <s v="GBP"/>
    <n v="1462519041"/>
    <n v="1459927041"/>
    <b v="0"/>
    <n v="89"/>
    <b v="1"/>
    <s v="theater/plays"/>
    <n v="110.00000000000001"/>
    <n v="49.438202247191015"/>
    <x v="2"/>
    <x v="7"/>
  </r>
  <r>
    <n v="3316"/>
    <s v="LOVENESS, the play @FringeNYC 2014"/>
    <s v="Gorgeousness that which sits in the root of Loveness._x000a_Other than this there is no endearment for or otherwise_x000a_to describe."/>
    <n v="11737"/>
    <n v="11747.18"/>
    <x v="1"/>
    <x v="0"/>
    <s v="USD"/>
    <n v="1407506040"/>
    <n v="1404680075"/>
    <b v="0"/>
    <n v="125"/>
    <b v="1"/>
    <s v="theater/plays"/>
    <n v="100.08673425918037"/>
    <n v="93.977440000000001"/>
    <x v="2"/>
    <x v="7"/>
  </r>
  <r>
    <n v="3317"/>
    <s v="Seven Minutes in Eternity"/>
    <s v="Andy Boyd's epic new satire about heroes and villains, humankind's search for glory, and fascism in America"/>
    <n v="1050"/>
    <n v="1115"/>
    <x v="1"/>
    <x v="0"/>
    <s v="USD"/>
    <n v="1465347424"/>
    <n v="1462755424"/>
    <b v="0"/>
    <n v="18"/>
    <b v="1"/>
    <s v="theater/plays"/>
    <n v="106.19047619047619"/>
    <n v="61.944444444444443"/>
    <x v="2"/>
    <x v="7"/>
  </r>
  <r>
    <n v="3318"/>
    <s v="ROOMIES - Atlantic Canada Tour 2016-17"/>
    <s v="Help us strengthen and inspire disability arts in Atlantic Canada"/>
    <n v="2000"/>
    <n v="2512"/>
    <x v="1"/>
    <x v="5"/>
    <s v="CAD"/>
    <n v="1460341800"/>
    <n v="1456902893"/>
    <b v="0"/>
    <n v="32"/>
    <b v="1"/>
    <s v="theater/plays"/>
    <n v="125.6"/>
    <n v="78.5"/>
    <x v="2"/>
    <x v="7"/>
  </r>
  <r>
    <n v="3319"/>
    <s v="Down the Rabbit Hole"/>
    <s v="Down the Rabbit Hole is an exciting new play by Not Just Theatre Productions. To be performed at Matthew's Yard Theatre in Feb 2015"/>
    <n v="500"/>
    <n v="540"/>
    <x v="1"/>
    <x v="1"/>
    <s v="GBP"/>
    <n v="1422712986"/>
    <n v="1418824986"/>
    <b v="0"/>
    <n v="16"/>
    <b v="1"/>
    <s v="theater/plays"/>
    <n v="108"/>
    <n v="33.75"/>
    <x v="2"/>
    <x v="7"/>
  </r>
  <r>
    <n v="3320"/>
    <s v="Mama Threw Me So High &amp; He Who Speaks"/>
    <s v="Imaginary Theater Company presents two modern day tall tales about family, resilience and redemption."/>
    <n v="2500"/>
    <n v="2525"/>
    <x v="1"/>
    <x v="0"/>
    <s v="USD"/>
    <n v="1466557557"/>
    <n v="1463965557"/>
    <b v="0"/>
    <n v="38"/>
    <b v="1"/>
    <s v="theater/plays"/>
    <n v="101"/>
    <n v="66.44736842105263"/>
    <x v="2"/>
    <x v="7"/>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s v="theater/plays"/>
    <n v="107.4"/>
    <n v="35.799999999999997"/>
    <x v="2"/>
    <x v="7"/>
  </r>
  <r>
    <n v="3322"/>
    <s v="Familiar Strangers â€” A Staged Reading"/>
    <s v="Familiar Strangers follows the journey of a community of people living homeless on the streets in and around Tompkins Square Park."/>
    <n v="3300"/>
    <n v="3350"/>
    <x v="1"/>
    <x v="0"/>
    <s v="USD"/>
    <n v="1466567700"/>
    <n v="1464653696"/>
    <b v="0"/>
    <n v="23"/>
    <b v="1"/>
    <s v="theater/plays"/>
    <n v="101.51515151515152"/>
    <n v="145.65217391304347"/>
    <x v="2"/>
    <x v="7"/>
  </r>
  <r>
    <n v="3323"/>
    <s v="Migrants' Theatre"/>
    <s v="Young adult theatre makers from London are raising money to cover costs for touring with their current production MigrantsÂ´ Rhapsody."/>
    <n v="1000"/>
    <n v="1259"/>
    <x v="1"/>
    <x v="1"/>
    <s v="GBP"/>
    <n v="1474793208"/>
    <n v="1472201208"/>
    <b v="0"/>
    <n v="49"/>
    <b v="1"/>
    <s v="theater/plays"/>
    <n v="125.89999999999999"/>
    <n v="25.693877551020407"/>
    <x v="2"/>
    <x v="7"/>
  </r>
  <r>
    <n v="3324"/>
    <s v="At Swim, Two Boys"/>
    <s v="The play tells the story of Jim and Doyler and their friendship on the brink of Irish independence."/>
    <n v="1500"/>
    <n v="1525"/>
    <x v="1"/>
    <x v="17"/>
    <s v="EUR"/>
    <n v="1465135190"/>
    <n v="1463925590"/>
    <b v="0"/>
    <n v="10"/>
    <b v="1"/>
    <s v="theater/plays"/>
    <n v="101.66666666666666"/>
    <n v="152.5"/>
    <x v="2"/>
    <x v="7"/>
  </r>
  <r>
    <n v="3325"/>
    <s v="Infectious, love at the end of the 21st century!"/>
    <s v="Innovative Theatre Company Needs You To Reach Funding Requirements. We Are So Close We Can Smell It! Thank You In Advance."/>
    <n v="400"/>
    <n v="450"/>
    <x v="1"/>
    <x v="1"/>
    <s v="GBP"/>
    <n v="1428256277"/>
    <n v="1425235877"/>
    <b v="0"/>
    <n v="15"/>
    <b v="1"/>
    <s v="theater/plays"/>
    <n v="112.5"/>
    <n v="30"/>
    <x v="2"/>
    <x v="7"/>
  </r>
  <r>
    <n v="3326"/>
    <s v="Me? A Caregiver?"/>
    <s v="An edgy, hilarious, compassionate and honest show to help caregivers find courage, trust their instincts and above all, to laugh."/>
    <n v="8000"/>
    <n v="8110"/>
    <x v="1"/>
    <x v="0"/>
    <s v="USD"/>
    <n v="1425830905"/>
    <n v="1423242505"/>
    <b v="0"/>
    <n v="57"/>
    <b v="1"/>
    <s v="theater/plays"/>
    <n v="101.375"/>
    <n v="142.28070175438597"/>
    <x v="2"/>
    <x v="7"/>
  </r>
  <r>
    <n v="3327"/>
    <s v="Itch + Scratch at Hackney Showroom"/>
    <s v="After 3 successful nights last year, Itch+Scratch are back. New writing, live music and party fun. Best New Theatre, Great Night Out."/>
    <n v="800"/>
    <n v="810"/>
    <x v="1"/>
    <x v="1"/>
    <s v="GBP"/>
    <n v="1462697966"/>
    <n v="1460105966"/>
    <b v="0"/>
    <n v="33"/>
    <b v="1"/>
    <s v="theater/plays"/>
    <n v="101.25"/>
    <n v="24.545454545454547"/>
    <x v="2"/>
    <x v="7"/>
  </r>
  <r>
    <n v="3328"/>
    <s v="3 Days In Savannah Part II"/>
    <s v="&quot;3 Days In Savannah&quot; explores the issues of love, racism, and regret while reminding us that, &quot;life is a game and love is the prize.&quot;"/>
    <n v="1800"/>
    <n v="2635"/>
    <x v="1"/>
    <x v="0"/>
    <s v="USD"/>
    <n v="1404522000"/>
    <n v="1404308883"/>
    <b v="0"/>
    <n v="9"/>
    <b v="1"/>
    <s v="theater/plays"/>
    <n v="146.38888888888889"/>
    <n v="292.77777777777777"/>
    <x v="2"/>
    <x v="7"/>
  </r>
  <r>
    <n v="3329"/>
    <s v="Jestia and Raedon"/>
    <s v="Jestia and Raedon is a brand new romantic comedy play going to the Edinburgh Fringe Festival this summer."/>
    <n v="1000"/>
    <n v="1168"/>
    <x v="1"/>
    <x v="1"/>
    <s v="GBP"/>
    <n v="1406502000"/>
    <n v="1405583108"/>
    <b v="0"/>
    <n v="26"/>
    <b v="1"/>
    <s v="theater/plays"/>
    <n v="116.8"/>
    <n v="44.92307692307692"/>
    <x v="2"/>
    <x v="7"/>
  </r>
  <r>
    <n v="3330"/>
    <s v="Tissue by Louise Page. A play about Breast Cancer."/>
    <s v="&quot;Tissue&quot; is a play about Breast Cancer. Produced by MonkeyBond theatre co.ltd to raise awareness for Breast cancer."/>
    <n v="1500"/>
    <n v="1594"/>
    <x v="1"/>
    <x v="1"/>
    <s v="GBP"/>
    <n v="1427919468"/>
    <n v="1425331068"/>
    <b v="0"/>
    <n v="69"/>
    <b v="1"/>
    <s v="theater/plays"/>
    <n v="106.26666666666667"/>
    <n v="23.10144927536232"/>
    <x v="2"/>
    <x v="7"/>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s v="theater/plays"/>
    <n v="104.52"/>
    <n v="80.400000000000006"/>
    <x v="2"/>
    <x v="7"/>
  </r>
  <r>
    <n v="3332"/>
    <s v="Cortez"/>
    <s v="Two marine biologists are at odds during an important expedition. When a stranded shark refuses to die, things get weird."/>
    <n v="6000"/>
    <n v="6000"/>
    <x v="1"/>
    <x v="0"/>
    <s v="USD"/>
    <n v="1405802330"/>
    <n v="1403210330"/>
    <b v="0"/>
    <n v="83"/>
    <b v="1"/>
    <s v="theater/plays"/>
    <n v="100"/>
    <n v="72.289156626506028"/>
    <x v="2"/>
    <x v="7"/>
  </r>
  <r>
    <n v="3333"/>
    <s v="From Providence to Cuba: A Historic Theater Adventure"/>
    <s v="Providence's Latino theater, ECAS Theater, is headed to Cuba in July to premiere an original Cuban play there. Help us make history!"/>
    <n v="3500"/>
    <n v="3660"/>
    <x v="1"/>
    <x v="0"/>
    <s v="USD"/>
    <n v="1434384880"/>
    <n v="1432484080"/>
    <b v="0"/>
    <n v="111"/>
    <b v="1"/>
    <s v="theater/plays"/>
    <n v="104.57142857142858"/>
    <n v="32.972972972972975"/>
    <x v="2"/>
    <x v="7"/>
  </r>
  <r>
    <n v="3334"/>
    <s v="The Saltbox Theatre Collective Seed Money Project"/>
    <s v="The Saltbox Theatre Collective is a brand new not-for-profit theatre company in Illinois."/>
    <n v="3871"/>
    <n v="5366"/>
    <x v="1"/>
    <x v="0"/>
    <s v="USD"/>
    <n v="1438259422"/>
    <n v="1435667422"/>
    <b v="0"/>
    <n v="46"/>
    <b v="1"/>
    <s v="theater/plays"/>
    <n v="138.62051149573753"/>
    <n v="116.65217391304348"/>
    <x v="2"/>
    <x v="7"/>
  </r>
  <r>
    <n v="3335"/>
    <s v="Unhinged Creations Presents 'Phantom Pain' - Ed Fringe 2014"/>
    <s v="Phantom Pain - a new play promoting mental health awareness written and performed by fledgling theatre company Unhinged Creations."/>
    <n v="5000"/>
    <n v="5016"/>
    <x v="1"/>
    <x v="1"/>
    <s v="GBP"/>
    <n v="1407106800"/>
    <n v="1404749446"/>
    <b v="0"/>
    <n v="63"/>
    <b v="1"/>
    <s v="theater/plays"/>
    <n v="100.32000000000001"/>
    <n v="79.61904761904762"/>
    <x v="2"/>
    <x v="7"/>
  </r>
  <r>
    <n v="3336"/>
    <s v="WILDE TALES"/>
    <s v="A theatrical adaptation of Oscar Wilde's short stories, presented by Suitcase Civilians at The Space, April 5-10 2016."/>
    <n v="250"/>
    <n v="250"/>
    <x v="1"/>
    <x v="1"/>
    <s v="GBP"/>
    <n v="1459845246"/>
    <n v="1457429646"/>
    <b v="0"/>
    <n v="9"/>
    <b v="1"/>
    <s v="theater/plays"/>
    <n v="100"/>
    <n v="27.777777777777779"/>
    <x v="2"/>
    <x v="7"/>
  </r>
  <r>
    <n v="3337"/>
    <s v="Das Ding - A Globetrotting Comedy"/>
    <s v="StoneCrabs is thrilled to bring to the UK the first English production of Philipp LÃ¶hleâ€™s play Das Ding (The Thing)."/>
    <n v="2500"/>
    <n v="2755"/>
    <x v="1"/>
    <x v="1"/>
    <s v="GBP"/>
    <n v="1412974800"/>
    <n v="1411109167"/>
    <b v="0"/>
    <n v="34"/>
    <b v="1"/>
    <s v="theater/plays"/>
    <n v="110.2"/>
    <n v="81.029411764705884"/>
    <x v="2"/>
    <x v="7"/>
  </r>
  <r>
    <n v="3338"/>
    <s v="The Last Days of Judas Iscariot"/>
    <s v="Join Estelle Parsons in support of Theater That Looks and Sounds Like America"/>
    <n v="15000"/>
    <n v="15327"/>
    <x v="1"/>
    <x v="0"/>
    <s v="USD"/>
    <n v="1487944080"/>
    <n v="1486129680"/>
    <b v="0"/>
    <n v="112"/>
    <b v="1"/>
    <s v="theater/plays"/>
    <n v="102.18"/>
    <n v="136.84821428571428"/>
    <x v="2"/>
    <x v="7"/>
  </r>
  <r>
    <n v="3339"/>
    <s v="FRESH PRODUCE'd LA presents: Friends in Transient Places"/>
    <s v="FPLA presents FRIENDS IN TRANSIENT PLACES by Jonathan Caren: a magical story of modern life."/>
    <n v="8000"/>
    <n v="8348"/>
    <x v="1"/>
    <x v="0"/>
    <s v="USD"/>
    <n v="1469721518"/>
    <n v="1467129518"/>
    <b v="0"/>
    <n v="47"/>
    <b v="1"/>
    <s v="theater/plays"/>
    <n v="104.35000000000001"/>
    <n v="177.61702127659575"/>
    <x v="2"/>
    <x v="7"/>
  </r>
  <r>
    <n v="3340"/>
    <s v="King Lear"/>
    <s v="The Eno River Players is a community theater in Durham, North Carolina. We are trying to raise money to get our second show on its feet"/>
    <n v="3000"/>
    <n v="4145"/>
    <x v="1"/>
    <x v="0"/>
    <s v="USD"/>
    <n v="1481066554"/>
    <n v="1478906554"/>
    <b v="0"/>
    <n v="38"/>
    <b v="1"/>
    <s v="theater/plays"/>
    <n v="138.16666666666666"/>
    <n v="109.07894736842105"/>
    <x v="2"/>
    <x v="7"/>
  </r>
  <r>
    <n v="3341"/>
    <s v="Today I Live"/>
    <s v="A London flat, two stories play simultaneously. Irish mapmaker 1821, Iranian artist present day. Each senses the other. Worlds collide."/>
    <n v="3350"/>
    <n v="3350"/>
    <x v="1"/>
    <x v="1"/>
    <s v="GBP"/>
    <n v="1465750800"/>
    <n v="1463771421"/>
    <b v="0"/>
    <n v="28"/>
    <b v="1"/>
    <s v="theater/plays"/>
    <n v="100"/>
    <n v="119.64285714285714"/>
    <x v="2"/>
    <x v="7"/>
  </r>
  <r>
    <n v="3342"/>
    <s v="Uprising Theatre Company's First Production"/>
    <s v="We believe in the power of stories to change the world. Theatre that inspires transformation."/>
    <n v="6000"/>
    <n v="6100"/>
    <x v="1"/>
    <x v="0"/>
    <s v="USD"/>
    <n v="1427864340"/>
    <n v="1425020810"/>
    <b v="0"/>
    <n v="78"/>
    <b v="1"/>
    <s v="theater/plays"/>
    <n v="101.66666666666666"/>
    <n v="78.205128205128204"/>
    <x v="2"/>
    <x v="7"/>
  </r>
  <r>
    <n v="3343"/>
    <s v="The Girl Who Touched the Stars"/>
    <s v="Two sisters make a set of paper dolls which take them on a journey across lands, creating memories along the way."/>
    <n v="700"/>
    <n v="1200"/>
    <x v="1"/>
    <x v="1"/>
    <s v="GBP"/>
    <n v="1460553480"/>
    <n v="1458770384"/>
    <b v="0"/>
    <n v="23"/>
    <b v="1"/>
    <s v="theater/plays"/>
    <n v="171.42857142857142"/>
    <n v="52.173913043478258"/>
    <x v="2"/>
    <x v="7"/>
  </r>
  <r>
    <n v="3344"/>
    <s v="The Other Group Theatre"/>
    <s v="We are a company of crafted and trained actors, writers and directors dedicated to the principles set by the legendary Group Theatre."/>
    <n v="4500"/>
    <n v="4565"/>
    <x v="1"/>
    <x v="0"/>
    <s v="USD"/>
    <n v="1409374093"/>
    <n v="1406782093"/>
    <b v="0"/>
    <n v="40"/>
    <b v="1"/>
    <s v="theater/plays"/>
    <n v="101.44444444444444"/>
    <n v="114.125"/>
    <x v="2"/>
    <x v="7"/>
  </r>
  <r>
    <n v="3345"/>
    <s v="Ultramarine Girl: A Cup Full of Courage"/>
    <s v="Please help us raise funds for the production costs of a world premiere production of a play that will raise awareness for spina bifida"/>
    <n v="500"/>
    <n v="650"/>
    <x v="1"/>
    <x v="0"/>
    <s v="USD"/>
    <n v="1429317420"/>
    <n v="1424226768"/>
    <b v="0"/>
    <n v="13"/>
    <b v="1"/>
    <s v="theater/plays"/>
    <n v="130"/>
    <n v="50"/>
    <x v="2"/>
    <x v="7"/>
  </r>
  <r>
    <n v="3346"/>
    <s v="Shakespearean Youth Theatre (SYT) - The Tempest"/>
    <s v="Tempest opens Feb. 25. Please support Shakespeare, the arts and community youth theater! Be a part of something special!"/>
    <n v="1500"/>
    <n v="1650"/>
    <x v="1"/>
    <x v="0"/>
    <s v="USD"/>
    <n v="1424910910"/>
    <n v="1424306110"/>
    <b v="0"/>
    <n v="18"/>
    <b v="1"/>
    <s v="theater/plays"/>
    <n v="110.00000000000001"/>
    <n v="91.666666666666671"/>
    <x v="2"/>
    <x v="7"/>
  </r>
  <r>
    <n v="3347"/>
    <s v="Sea Life by Lucy Catherine at The Hope Theatre"/>
    <s v="The Hope Theatre is fundraising for their second in-house show, the London premiere of Sea Life by Lucy Catherine opening 24th May 2016"/>
    <n v="2000"/>
    <n v="2389"/>
    <x v="1"/>
    <x v="1"/>
    <s v="GBP"/>
    <n v="1462741200"/>
    <n v="1461503654"/>
    <b v="0"/>
    <n v="22"/>
    <b v="1"/>
    <s v="theater/plays"/>
    <n v="119.44999999999999"/>
    <n v="108.59090909090909"/>
    <x v="2"/>
    <x v="7"/>
  </r>
  <r>
    <n v="3348"/>
    <s v="Macbeth"/>
    <s v="Old Hat's new production explores the bleak culture of war and the cosmic powers of guilt and imagination in Shakespeare's tragedy."/>
    <n v="5500"/>
    <n v="5516"/>
    <x v="1"/>
    <x v="0"/>
    <s v="USD"/>
    <n v="1461988740"/>
    <n v="1459949080"/>
    <b v="0"/>
    <n v="79"/>
    <b v="1"/>
    <s v="theater/plays"/>
    <n v="100.2909090909091"/>
    <n v="69.822784810126578"/>
    <x v="2"/>
    <x v="7"/>
  </r>
  <r>
    <n v="3349"/>
    <s v="MEASURE FOR MEASURE: an all-female adaptation"/>
    <s v="In this ninety-minute adaptation of the classic Shakespeare play, a cast of nine women asks the question: What even is virginity anyway"/>
    <n v="1000"/>
    <n v="1534"/>
    <x v="1"/>
    <x v="0"/>
    <s v="USD"/>
    <n v="1465837200"/>
    <n v="1463971172"/>
    <b v="0"/>
    <n v="14"/>
    <b v="1"/>
    <s v="theater/plays"/>
    <n v="153.4"/>
    <n v="109.57142857142857"/>
    <x v="2"/>
    <x v="7"/>
  </r>
  <r>
    <n v="3350"/>
    <s v="Visions"/>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x v="2"/>
    <x v="7"/>
  </r>
  <r>
    <n v="3351"/>
    <s v="Action To The Word's DRACULA"/>
    <s v="A thrilling 'steampunk' reworking of the infamous gothic horror novel by a powerhouse ensemble will leave you begging to be bitten."/>
    <n v="5000"/>
    <n v="5055"/>
    <x v="1"/>
    <x v="1"/>
    <s v="GBP"/>
    <n v="1406113200"/>
    <n v="1402910965"/>
    <b v="0"/>
    <n v="54"/>
    <b v="1"/>
    <s v="theater/plays"/>
    <n v="101.1"/>
    <n v="93.611111111111114"/>
    <x v="2"/>
    <x v="7"/>
  </r>
  <r>
    <n v="3352"/>
    <s v="Brief Hiatus: Little Deaths 2016"/>
    <s v="Actors creating more theatre in Brighton. A LOT MORE. Classics, contemporary, new writing, Shakespeare, foreign translations and more."/>
    <n v="5000"/>
    <n v="5376"/>
    <x v="1"/>
    <x v="1"/>
    <s v="GBP"/>
    <n v="1467414000"/>
    <n v="1462492178"/>
    <b v="0"/>
    <n v="70"/>
    <b v="1"/>
    <s v="theater/plays"/>
    <n v="107.52"/>
    <n v="76.8"/>
    <x v="2"/>
    <x v="7"/>
  </r>
  <r>
    <n v="3353"/>
    <s v="Nude: A play by Paul Hewitt"/>
    <s v="A new spoken word play, written by Paul Hewitt, in 3 parts about love and fate, inspired by the Ruba'iyat of Omar Khayyam."/>
    <n v="500"/>
    <n v="1575"/>
    <x v="1"/>
    <x v="1"/>
    <s v="GBP"/>
    <n v="1462230000"/>
    <n v="1461061350"/>
    <b v="0"/>
    <n v="44"/>
    <b v="1"/>
    <s v="theater/plays"/>
    <n v="315"/>
    <n v="35.795454545454547"/>
    <x v="2"/>
    <x v="7"/>
  </r>
  <r>
    <n v="3354"/>
    <s v="Strangeloop Theatre - A Focus on New Works"/>
    <s v="Help Strangeloop Theatre create and support new work by sponsoring our 2015-2016 season."/>
    <n v="3000"/>
    <n v="3058"/>
    <x v="1"/>
    <x v="0"/>
    <s v="USD"/>
    <n v="1446091260"/>
    <n v="1443029206"/>
    <b v="0"/>
    <n v="55"/>
    <b v="1"/>
    <s v="theater/plays"/>
    <n v="101.93333333333334"/>
    <n v="55.6"/>
    <x v="2"/>
    <x v="7"/>
  </r>
  <r>
    <n v="3355"/>
    <s v="Jelly Beans at Theatre503"/>
    <s v="Help get Jelly Beans to the Theatre503 stage. An important piece of new writing by Dan Pick, produced by Kuleshov Theatre"/>
    <n v="1750"/>
    <n v="2210"/>
    <x v="1"/>
    <x v="1"/>
    <s v="GBP"/>
    <n v="1462879020"/>
    <n v="1461941527"/>
    <b v="0"/>
    <n v="15"/>
    <b v="1"/>
    <s v="theater/plays"/>
    <n v="126.28571428571429"/>
    <n v="147.33333333333334"/>
    <x v="2"/>
    <x v="7"/>
  </r>
  <r>
    <n v="3356"/>
    <s v="BIRDS (debut play with Hightide) - Response Workshops"/>
    <s v="30 days to raise Â£1500 - to run drama workshops about the plays themes with girls (aged 13-18) who are in need! GIRL POWER!"/>
    <n v="1500"/>
    <n v="1521"/>
    <x v="1"/>
    <x v="1"/>
    <s v="GBP"/>
    <n v="1468611272"/>
    <n v="1466019272"/>
    <b v="0"/>
    <n v="27"/>
    <b v="1"/>
    <s v="theater/plays"/>
    <n v="101.4"/>
    <n v="56.333333333333336"/>
    <x v="2"/>
    <x v="7"/>
  </r>
  <r>
    <n v="3357"/>
    <s v="Poleroid Theatre Present : FREE FALL by Vinay Patel"/>
    <s v="Two strangers on a bridge in the dead of night, a game of dominoes, and a value ready meal - by upcoming HighTide Escalator Playwright."/>
    <n v="2000"/>
    <n v="2020"/>
    <x v="1"/>
    <x v="1"/>
    <s v="GBP"/>
    <n v="1406887310"/>
    <n v="1404295310"/>
    <b v="0"/>
    <n v="21"/>
    <b v="1"/>
    <s v="theater/plays"/>
    <n v="101"/>
    <n v="96.19047619047619"/>
    <x v="2"/>
    <x v="7"/>
  </r>
  <r>
    <n v="3358"/>
    <s v="One-Man Show: &quot;The Book Of oded, Chapter 2&quot;"/>
    <s v="Alef productions, LLC is proud to present a World Premiere Play about Acceptance, Relationships,  Mortality and Love!"/>
    <n v="10000"/>
    <n v="10299"/>
    <x v="1"/>
    <x v="0"/>
    <s v="USD"/>
    <n v="1416385679"/>
    <n v="1413790079"/>
    <b v="0"/>
    <n v="162"/>
    <b v="1"/>
    <s v="theater/plays"/>
    <n v="102.99000000000001"/>
    <n v="63.574074074074076"/>
    <x v="2"/>
    <x v="7"/>
  </r>
  <r>
    <n v="3359"/>
    <s v="BEIRUT, LADY OF LEBANON"/>
    <s v="A Theatrical Production Celebrating the Lebanese Culture and the Human Spirit in Time of War."/>
    <n v="4000"/>
    <n v="4250"/>
    <x v="1"/>
    <x v="0"/>
    <s v="USD"/>
    <n v="1487985734"/>
    <n v="1484097734"/>
    <b v="0"/>
    <n v="23"/>
    <b v="1"/>
    <s v="theater/plays"/>
    <n v="106.25"/>
    <n v="184.78260869565219"/>
    <x v="2"/>
    <x v="7"/>
  </r>
  <r>
    <n v="3360"/>
    <s v="Pretty Butch"/>
    <s v="World Premiere, an M1 Singapore Fringe Festival 2017 commission."/>
    <n v="9000"/>
    <n v="9124"/>
    <x v="1"/>
    <x v="20"/>
    <s v="SGD"/>
    <n v="1481731140"/>
    <n v="1479866343"/>
    <b v="0"/>
    <n v="72"/>
    <b v="1"/>
    <s v="theater/plays"/>
    <n v="101.37777777777779"/>
    <n v="126.72222222222223"/>
    <x v="2"/>
    <x v="7"/>
  </r>
  <r>
    <n v="3361"/>
    <s v="Vieux Carre: from Binghamton, NY to Provincetown, MA"/>
    <s v="KNOW Theatre has been invited to bring our production of Vieux CarrÃ© to the Provincetown Tennessee Williams Theatre Festival!"/>
    <n v="5000"/>
    <n v="5673"/>
    <x v="1"/>
    <x v="0"/>
    <s v="USD"/>
    <n v="1409587140"/>
    <n v="1408062990"/>
    <b v="0"/>
    <n v="68"/>
    <b v="1"/>
    <s v="theater/plays"/>
    <n v="113.46000000000001"/>
    <n v="83.42647058823529"/>
    <x v="2"/>
    <x v="7"/>
  </r>
  <r>
    <n v="3362"/>
    <s v="Gypsy Stage Presents &quot;The Importance of Being Earnest&quot;"/>
    <s v="Oscar Wilde's classic romantic farce like you have never seen it before. Bigger. Louder. Sexier.  And covered with glitter."/>
    <n v="500"/>
    <n v="1090"/>
    <x v="1"/>
    <x v="0"/>
    <s v="USD"/>
    <n v="1425704100"/>
    <n v="1424484717"/>
    <b v="0"/>
    <n v="20"/>
    <b v="1"/>
    <s v="theater/plays"/>
    <n v="218.00000000000003"/>
    <n v="54.5"/>
    <x v="2"/>
    <x v="7"/>
  </r>
  <r>
    <n v="3363"/>
    <s v="Making the Move--Edinburgh Fringe 2014"/>
    <s v="A first play about a first kiss, Making the Move is going to the Edinburgh Fringe festival.  Join the party, fall in love.  Help us!"/>
    <n v="7750"/>
    <n v="7860"/>
    <x v="1"/>
    <x v="0"/>
    <s v="USD"/>
    <n v="1408464000"/>
    <n v="1406831445"/>
    <b v="0"/>
    <n v="26"/>
    <b v="1"/>
    <s v="theater/plays"/>
    <n v="101.41935483870968"/>
    <n v="302.30769230769232"/>
    <x v="2"/>
    <x v="7"/>
  </r>
  <r>
    <n v="3364"/>
    <s v="Cancel The Sunshine"/>
    <s v="Cancel The SunshineÂ is a new play that explores living with a mental health condition in an honest, witty and articulate way."/>
    <n v="3000"/>
    <n v="3178"/>
    <x v="1"/>
    <x v="1"/>
    <s v="GBP"/>
    <n v="1458075600"/>
    <n v="1456183649"/>
    <b v="0"/>
    <n v="72"/>
    <b v="1"/>
    <s v="theater/plays"/>
    <n v="105.93333333333332"/>
    <n v="44.138888888888886"/>
    <x v="2"/>
    <x v="7"/>
  </r>
  <r>
    <n v="3365"/>
    <s v="From the Pulpit to the Runway"/>
    <s v="A dazzling dramatic musical drama that takes place inside a Charm City Church! Help us finance a play that is back by popular demand!"/>
    <n v="2500"/>
    <n v="2600"/>
    <x v="1"/>
    <x v="0"/>
    <s v="USD"/>
    <n v="1449973592"/>
    <n v="1447381592"/>
    <b v="0"/>
    <n v="3"/>
    <b v="1"/>
    <s v="theater/plays"/>
    <n v="104"/>
    <n v="866.66666666666663"/>
    <x v="2"/>
    <x v="7"/>
  </r>
  <r>
    <n v="3366"/>
    <s v="Montclair Shakespeare Series"/>
    <s v="The Series will consist of free staged readings of Shakespeare's plays, brought to life by professional actors in Montclair, NJ."/>
    <n v="500"/>
    <n v="1105"/>
    <x v="1"/>
    <x v="0"/>
    <s v="USD"/>
    <n v="1431481037"/>
    <n v="1428889037"/>
    <b v="0"/>
    <n v="18"/>
    <b v="1"/>
    <s v="theater/plays"/>
    <n v="221"/>
    <n v="61.388888888888886"/>
    <x v="2"/>
    <x v="7"/>
  </r>
  <r>
    <n v="3367"/>
    <s v="Only Forever at The Hope Theatre"/>
    <s v="An intense new play exploring how far you would go to protect your family.  Employing new graduates to give their careers a kickstart."/>
    <n v="750"/>
    <n v="890"/>
    <x v="1"/>
    <x v="1"/>
    <s v="GBP"/>
    <n v="1438467894"/>
    <n v="1436307894"/>
    <b v="0"/>
    <n v="30"/>
    <b v="1"/>
    <s v="theater/plays"/>
    <n v="118.66666666666667"/>
    <n v="29.666666666666668"/>
    <x v="2"/>
    <x v="7"/>
  </r>
  <r>
    <n v="3368"/>
    <s v="Peter Pan by J.M. Barrie @ Open Space Arts"/>
    <s v="Help a non-profit community theatre create an unforgettable production of J.M. Barrie's classic play."/>
    <n v="1000"/>
    <n v="1046"/>
    <x v="1"/>
    <x v="0"/>
    <s v="USD"/>
    <n v="1420088400"/>
    <n v="1416977259"/>
    <b v="0"/>
    <n v="23"/>
    <b v="1"/>
    <s v="theater/plays"/>
    <n v="104.60000000000001"/>
    <n v="45.478260869565219"/>
    <x v="2"/>
    <x v="7"/>
  </r>
  <r>
    <n v="3369"/>
    <s v="The Collector, a play by Daniel Wade"/>
    <s v="How far would you go for revenge? The Collector is a dark thriller of regret, retribution and broken masculinity."/>
    <n v="5000"/>
    <n v="5195"/>
    <x v="1"/>
    <x v="17"/>
    <s v="EUR"/>
    <n v="1484441980"/>
    <n v="1479257980"/>
    <b v="0"/>
    <n v="54"/>
    <b v="1"/>
    <s v="theater/plays"/>
    <n v="103.89999999999999"/>
    <n v="96.203703703703709"/>
    <x v="2"/>
    <x v="7"/>
  </r>
  <r>
    <n v="3370"/>
    <s v="&quot;I'm Alright&quot;...an Enso Theatre Education production."/>
    <s v="I'm Alright. A story of young women, told by young women, for the world."/>
    <n v="1500"/>
    <n v="1766"/>
    <x v="1"/>
    <x v="0"/>
    <s v="USD"/>
    <n v="1481961600"/>
    <n v="1479283285"/>
    <b v="0"/>
    <n v="26"/>
    <b v="1"/>
    <s v="theater/plays"/>
    <n v="117.73333333333333"/>
    <n v="67.92307692307692"/>
    <x v="2"/>
    <x v="7"/>
  </r>
  <r>
    <n v="3371"/>
    <s v="Red Planet (or One Way Ticket) Staged Reading"/>
    <s v="Help support Red Planet, a new science fiction play based off the Mars One exploration."/>
    <n v="200"/>
    <n v="277"/>
    <x v="1"/>
    <x v="0"/>
    <s v="USD"/>
    <n v="1449089965"/>
    <n v="1446670765"/>
    <b v="0"/>
    <n v="9"/>
    <b v="1"/>
    <s v="theater/plays"/>
    <n v="138.5"/>
    <n v="30.777777777777779"/>
    <x v="2"/>
    <x v="7"/>
  </r>
  <r>
    <n v="3372"/>
    <s v="All the Best, Jack"/>
    <s v="This play tells the story of the toxicity of sensationalism shown through one man's struggle with notoriety."/>
    <n v="1000"/>
    <n v="1035"/>
    <x v="1"/>
    <x v="0"/>
    <s v="USD"/>
    <n v="1408942740"/>
    <n v="1407157756"/>
    <b v="0"/>
    <n v="27"/>
    <b v="1"/>
    <s v="theater/plays"/>
    <n v="103.49999999999999"/>
    <n v="38.333333333333336"/>
    <x v="2"/>
    <x v="7"/>
  </r>
  <r>
    <n v="3373"/>
    <s v="The Rules: Sex, Lies &amp; Serial Killers"/>
    <s v="The Rules is a brand new black-comedy, serial-killer-romance debuting at the Edinburgh Fringe this August and we need your help!"/>
    <n v="2000"/>
    <n v="2005"/>
    <x v="1"/>
    <x v="1"/>
    <s v="GBP"/>
    <n v="1437235200"/>
    <n v="1435177840"/>
    <b v="0"/>
    <n v="30"/>
    <b v="1"/>
    <s v="theater/plays"/>
    <n v="100.25"/>
    <n v="66.833333333333329"/>
    <x v="2"/>
    <x v="7"/>
  </r>
  <r>
    <n v="3374"/>
    <s v="HELP BUILD &quot;THE CASTLE&quot;"/>
    <s v="A rare  production of World acclaimed playwright Howard Barker's groundbreaking &amp; provocative 'The Castle'."/>
    <n v="3500"/>
    <n v="3730"/>
    <x v="1"/>
    <x v="5"/>
    <s v="CAD"/>
    <n v="1446053616"/>
    <n v="1443461616"/>
    <b v="0"/>
    <n v="52"/>
    <b v="1"/>
    <s v="theater/plays"/>
    <n v="106.57142857142856"/>
    <n v="71.730769230769226"/>
    <x v="2"/>
    <x v="7"/>
  </r>
  <r>
    <n v="3375"/>
    <s v="The Frida Kahlo of Penge West"/>
    <s v="Production of wickedly funny new play for two women, written by iconic songwriter and ex-London's Burning man, Chris Larner"/>
    <n v="3000"/>
    <n v="3000"/>
    <x v="1"/>
    <x v="1"/>
    <s v="GBP"/>
    <n v="1400423973"/>
    <n v="1399387173"/>
    <b v="0"/>
    <n v="17"/>
    <b v="1"/>
    <s v="theater/plays"/>
    <n v="100"/>
    <n v="176.47058823529412"/>
    <x v="2"/>
    <x v="7"/>
  </r>
  <r>
    <n v="3376"/>
    <s v="The Tutors"/>
    <s v="3 college grads struggling to fund their social network. 1 bratty blackmailing student. 1 dreamy Asian business man. 1 awesome play."/>
    <n v="8000"/>
    <n v="8001"/>
    <x v="1"/>
    <x v="0"/>
    <s v="USD"/>
    <n v="1429976994"/>
    <n v="1424796594"/>
    <b v="0"/>
    <n v="19"/>
    <b v="1"/>
    <s v="theater/plays"/>
    <n v="100.01249999999999"/>
    <n v="421.10526315789474"/>
    <x v="2"/>
    <x v="7"/>
  </r>
  <r>
    <n v="3377"/>
    <s v="To Kill a Machine"/>
    <s v="An empowering play about war time code breaker Alan Turing which tells the real story of a hero vilified for his sexuality and suicide."/>
    <n v="8000"/>
    <n v="8084"/>
    <x v="1"/>
    <x v="1"/>
    <s v="GBP"/>
    <n v="1426870560"/>
    <n v="1424280899"/>
    <b v="0"/>
    <n v="77"/>
    <b v="1"/>
    <s v="theater/plays"/>
    <n v="101.05"/>
    <n v="104.98701298701299"/>
    <x v="2"/>
    <x v="7"/>
  </r>
  <r>
    <n v="3378"/>
    <s v="Rose of June"/>
    <s v="'Can you ever find acceptance in death?' _x000a_Rose of June is a piece of theatre exploring the stages of grief. Unity Theatre - September"/>
    <n v="550"/>
    <n v="592"/>
    <x v="1"/>
    <x v="1"/>
    <s v="GBP"/>
    <n v="1409490480"/>
    <n v="1407400306"/>
    <b v="0"/>
    <n v="21"/>
    <b v="1"/>
    <s v="theater/plays"/>
    <n v="107.63636363636364"/>
    <n v="28.19047619047619"/>
    <x v="2"/>
    <x v="7"/>
  </r>
  <r>
    <n v="3379"/>
    <s v="The Promise"/>
    <s v="A play by Alexei Arbuzov about the lives of three teenagers during the Nazi siege of Leningrad, 1942, in a new adaptation by Nick Dear."/>
    <n v="2000"/>
    <n v="2073"/>
    <x v="1"/>
    <x v="1"/>
    <s v="GBP"/>
    <n v="1440630000"/>
    <n v="1439122800"/>
    <b v="0"/>
    <n v="38"/>
    <b v="1"/>
    <s v="theater/plays"/>
    <n v="103.64999999999999"/>
    <n v="54.55263157894737"/>
    <x v="2"/>
    <x v="7"/>
  </r>
  <r>
    <n v="3380"/>
    <s v="A Hard Rain - New York Debut"/>
    <s v="A Hard Rain is a new play that takes place on the eve of the Stonewall riots in the â€˜hiddenâ€™ gay bars of 1969 Greenwich Village."/>
    <n v="3000"/>
    <n v="3133"/>
    <x v="1"/>
    <x v="0"/>
    <s v="USD"/>
    <n v="1417305178"/>
    <n v="1414277578"/>
    <b v="0"/>
    <n v="28"/>
    <b v="1"/>
    <s v="theater/plays"/>
    <n v="104.43333333333334"/>
    <n v="111.89285714285714"/>
    <x v="2"/>
    <x v="7"/>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s v="theater/plays"/>
    <n v="102.25"/>
    <n v="85.208333333333329"/>
    <x v="2"/>
    <x v="7"/>
  </r>
  <r>
    <n v="3382"/>
    <s v="Cosmic Fear or The Day Brad Pitt Got Paranoia - EdFringe '16"/>
    <s v="Peter Brook Award Nominees Empty Deck need Â£3500 to get 'Cosmic Fear or The Day Brad Pitt Got Paranoia' to the Edinburgh Fringe!"/>
    <n v="3500"/>
    <n v="3526"/>
    <x v="1"/>
    <x v="1"/>
    <s v="GBP"/>
    <n v="1470092340"/>
    <n v="1467973256"/>
    <b v="0"/>
    <n v="46"/>
    <b v="1"/>
    <s v="theater/plays"/>
    <n v="100.74285714285713"/>
    <n v="76.652173913043484"/>
    <x v="2"/>
    <x v="7"/>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s v="theater/plays"/>
    <n v="111.71428571428572"/>
    <n v="65.166666666666671"/>
    <x v="2"/>
    <x v="7"/>
  </r>
  <r>
    <n v="3384"/>
    <s v="The Hat"/>
    <s v="Six gay men, emotional baggage, and online dating: what could go wrong? A play about looking for love and finding something better."/>
    <n v="6000"/>
    <n v="6000.66"/>
    <x v="1"/>
    <x v="0"/>
    <s v="USD"/>
    <n v="1448074800"/>
    <n v="1444874768"/>
    <b v="0"/>
    <n v="64"/>
    <b v="1"/>
    <s v="theater/plays"/>
    <n v="100.01100000000001"/>
    <n v="93.760312499999998"/>
    <x v="2"/>
    <x v="7"/>
  </r>
  <r>
    <n v="3385"/>
    <s v="The Crusade of Connor Stephens: Professional Play Reading"/>
    <s v="An Equity Reading of a new play; Intimate drama about a family dealing with consequence of actions after a school shooting."/>
    <n v="2000"/>
    <n v="2000"/>
    <x v="1"/>
    <x v="0"/>
    <s v="USD"/>
    <n v="1418244552"/>
    <n v="1415652552"/>
    <b v="0"/>
    <n v="15"/>
    <b v="1"/>
    <s v="theater/plays"/>
    <n v="100"/>
    <n v="133.33333333333334"/>
    <x v="2"/>
    <x v="7"/>
  </r>
  <r>
    <n v="3386"/>
    <s v="Going To Market"/>
    <s v="Stories from the Bronx make for an uncommon play. Help us finish funding this production, supported by the Kevin Spacey Foundation."/>
    <n v="2000"/>
    <n v="2100"/>
    <x v="1"/>
    <x v="0"/>
    <s v="USD"/>
    <n v="1417620506"/>
    <n v="1415028506"/>
    <b v="0"/>
    <n v="41"/>
    <b v="1"/>
    <s v="theater/plays"/>
    <n v="105"/>
    <n v="51.219512195121951"/>
    <x v="2"/>
    <x v="7"/>
  </r>
  <r>
    <n v="3387"/>
    <s v="LIBERTY! EQUALITY! AND FIREWORKS!... A Civil Rights Play"/>
    <s v="Pollyanna just completed an extremely successful run of this new educational play and wants to tour to more under-served communities."/>
    <n v="3000"/>
    <n v="3506"/>
    <x v="1"/>
    <x v="0"/>
    <s v="USD"/>
    <n v="1418581088"/>
    <n v="1415125088"/>
    <b v="0"/>
    <n v="35"/>
    <b v="1"/>
    <s v="theater/plays"/>
    <n v="116.86666666666667"/>
    <n v="100.17142857142858"/>
    <x v="2"/>
    <x v="7"/>
  </r>
  <r>
    <n v="3388"/>
    <s v="ICONS"/>
    <s v="ICONS is a unique new play about the Amazon warrior women from Greek myth and re-imagines them from a contemporary female perspective."/>
    <n v="1500"/>
    <n v="1557"/>
    <x v="1"/>
    <x v="1"/>
    <s v="GBP"/>
    <n v="1434625441"/>
    <n v="1432033441"/>
    <b v="0"/>
    <n v="45"/>
    <b v="1"/>
    <s v="theater/plays"/>
    <n v="103.8"/>
    <n v="34.6"/>
    <x v="2"/>
    <x v="7"/>
  </r>
  <r>
    <n v="3389"/>
    <s v="Chimera Ensemble Productions Fund"/>
    <s v="Chimera Ensemble is launching 2 inaugural theater productions, and we need support to do high quality work!"/>
    <n v="10000"/>
    <n v="11450"/>
    <x v="1"/>
    <x v="0"/>
    <s v="USD"/>
    <n v="1464960682"/>
    <n v="1462368682"/>
    <b v="0"/>
    <n v="62"/>
    <b v="1"/>
    <s v="theater/plays"/>
    <n v="114.5"/>
    <n v="184.67741935483872"/>
    <x v="2"/>
    <x v="7"/>
  </r>
  <r>
    <n v="3390"/>
    <s v="Support 1140 Productions' 'Romeo Juliet'"/>
    <s v="1140 Productions adapts Shakespeare's 'Romeo and Juliet' for a contemporary audience. It's a raw, melancholic spin on the classic tale."/>
    <n v="1500"/>
    <n v="1536"/>
    <x v="1"/>
    <x v="0"/>
    <s v="USD"/>
    <n v="1405017345"/>
    <n v="1403721345"/>
    <b v="0"/>
    <n v="22"/>
    <b v="1"/>
    <s v="theater/plays"/>
    <n v="102.4"/>
    <n v="69.818181818181813"/>
    <x v="2"/>
    <x v="7"/>
  </r>
  <r>
    <n v="3391"/>
    <s v="TRAVELING needs a Reading"/>
    <s v="New play about the comfort and the danger of living with memories. Gay themes. Experienced team looking to present first reading"/>
    <n v="500"/>
    <n v="1115"/>
    <x v="1"/>
    <x v="0"/>
    <s v="USD"/>
    <n v="1407536880"/>
    <n v="1404997548"/>
    <b v="0"/>
    <n v="18"/>
    <b v="1"/>
    <s v="theater/plays"/>
    <n v="223"/>
    <n v="61.944444444444443"/>
    <x v="2"/>
    <x v="7"/>
  </r>
  <r>
    <n v="3392"/>
    <s v="1 in 3"/>
    <s v="Life is more than the days you have left. 1 in 3 tells of two normal people &amp; their confrontation with mortality and the dice of fate."/>
    <n v="500"/>
    <n v="500"/>
    <x v="1"/>
    <x v="1"/>
    <s v="GBP"/>
    <n v="1462565855"/>
    <n v="1458245855"/>
    <b v="0"/>
    <n v="12"/>
    <b v="1"/>
    <s v="theater/plays"/>
    <n v="100"/>
    <n v="41.666666666666664"/>
    <x v="2"/>
    <x v="7"/>
  </r>
  <r>
    <n v="3393"/>
    <s v="The Maltese Bodkin"/>
    <s v="hiSTORYstage presents a film noir-style comedy mystery with a Shakespearean twist performed as a 1944 radio drama."/>
    <n v="1500"/>
    <n v="1587"/>
    <x v="1"/>
    <x v="0"/>
    <s v="USD"/>
    <n v="1415234760"/>
    <n v="1413065230"/>
    <b v="0"/>
    <n v="44"/>
    <b v="1"/>
    <s v="theater/plays"/>
    <n v="105.80000000000001"/>
    <n v="36.06818181818182"/>
    <x v="2"/>
    <x v="7"/>
  </r>
  <r>
    <n v="3394"/>
    <s v="Buffer: Edinburgh Fringe 2014"/>
    <s v="Ambitious, Edinburgh-based company, Thrive Theatre, are bringing their brand new comedy BUFFER to the 2014 Edinburgh Fringe!"/>
    <n v="550"/>
    <n v="783"/>
    <x v="1"/>
    <x v="1"/>
    <s v="GBP"/>
    <n v="1406470645"/>
    <n v="1403878645"/>
    <b v="0"/>
    <n v="27"/>
    <b v="1"/>
    <s v="theater/plays"/>
    <n v="142.36363636363635"/>
    <n v="29"/>
    <x v="2"/>
    <x v="7"/>
  </r>
  <r>
    <n v="3395"/>
    <s v="MIRAMAR"/>
    <s v="Miramar is a a darkly funny play exploring what it is we call â€˜homeâ€™."/>
    <n v="500"/>
    <n v="920"/>
    <x v="1"/>
    <x v="1"/>
    <s v="GBP"/>
    <n v="1433009400"/>
    <n v="1431795944"/>
    <b v="0"/>
    <n v="38"/>
    <b v="1"/>
    <s v="theater/plays"/>
    <n v="184"/>
    <n v="24.210526315789473"/>
    <x v="2"/>
    <x v="7"/>
  </r>
  <r>
    <n v="3396"/>
    <s v="Rainbowtown"/>
    <s v="&quot;Rainbowtown&quot; is a new play for kids. Help us bring it to the Main Line during the 2014 Philadelphia Fringe Festival!"/>
    <n v="1500"/>
    <n v="1565"/>
    <x v="1"/>
    <x v="0"/>
    <s v="USD"/>
    <n v="1401595140"/>
    <n v="1399286589"/>
    <b v="0"/>
    <n v="28"/>
    <b v="1"/>
    <s v="theater/plays"/>
    <n v="104.33333333333333"/>
    <n v="55.892857142857146"/>
    <x v="2"/>
    <x v="7"/>
  </r>
  <r>
    <n v="3397"/>
    <s v="Waiting for Godot - Blue Sky Theatre &amp; Arts"/>
    <s v="Help a group of recovering alcoholics bring Samuel Beckett's classic to a seaside town!"/>
    <n v="250"/>
    <n v="280"/>
    <x v="1"/>
    <x v="1"/>
    <s v="GBP"/>
    <n v="1455832800"/>
    <n v="1452338929"/>
    <b v="0"/>
    <n v="24"/>
    <b v="1"/>
    <s v="theater/plays"/>
    <n v="112.00000000000001"/>
    <n v="11.666666666666666"/>
    <x v="2"/>
    <x v="7"/>
  </r>
  <r>
    <n v="3398"/>
    <s v="Lord of the Flies - Syracuse University"/>
    <s v="We're mounting a theatrical adaptation of Lord of the Flies completely student directed, produced, designed, managed and performed."/>
    <n v="4000"/>
    <n v="4443"/>
    <x v="1"/>
    <x v="0"/>
    <s v="USD"/>
    <n v="1416589200"/>
    <n v="1414605776"/>
    <b v="0"/>
    <n v="65"/>
    <b v="1"/>
    <s v="theater/plays"/>
    <n v="111.07499999999999"/>
    <n v="68.353846153846149"/>
    <x v="2"/>
    <x v="7"/>
  </r>
  <r>
    <n v="3399"/>
    <s v="Spinning Wheel Youth Takeover"/>
    <s v="13 young people have taken over Spinning Wheel Theatre to choose, produce and create their own show from scratch."/>
    <n v="1200"/>
    <n v="1245"/>
    <x v="1"/>
    <x v="1"/>
    <s v="GBP"/>
    <n v="1424556325"/>
    <n v="1421964325"/>
    <b v="0"/>
    <n v="46"/>
    <b v="1"/>
    <s v="theater/plays"/>
    <n v="103.75000000000001"/>
    <n v="27.065217391304348"/>
    <x v="2"/>
    <x v="7"/>
  </r>
  <r>
    <n v="3400"/>
    <s v="You, Me and That Guy"/>
    <s v="A hilarious comedy starring Sarah, a recent grad, who uses the magic of a mystical open mic to solve the problems of her relationships."/>
    <n v="10000"/>
    <n v="10041"/>
    <x v="1"/>
    <x v="0"/>
    <s v="USD"/>
    <n v="1409266414"/>
    <n v="1405378414"/>
    <b v="0"/>
    <n v="85"/>
    <b v="1"/>
    <s v="theater/plays"/>
    <n v="100.41"/>
    <n v="118.12941176470588"/>
    <x v="2"/>
    <x v="7"/>
  </r>
  <r>
    <n v="3401"/>
    <s v="This is why we Live ... (Astonishment)"/>
    <s v="Support a daring new theatre creation               _x000a_Supportez une audacieuse compagnie internationale et aidez-les Ã  crÃ©er leur piÃ¨ce"/>
    <n v="2900"/>
    <n v="2954"/>
    <x v="1"/>
    <x v="1"/>
    <s v="GBP"/>
    <n v="1438968146"/>
    <n v="1436376146"/>
    <b v="0"/>
    <n v="66"/>
    <b v="1"/>
    <s v="theater/plays"/>
    <n v="101.86206896551724"/>
    <n v="44.757575757575758"/>
    <x v="2"/>
    <x v="7"/>
  </r>
  <r>
    <n v="3402"/>
    <s v="Liberty Falls, 54321"/>
    <s v="Itâ€™s a celebration of our heritage. Well, not all of ours. If you live in Liberty Falls, itâ€™s yours. If you donâ€™t, then it's not."/>
    <n v="15000"/>
    <n v="16465"/>
    <x v="1"/>
    <x v="0"/>
    <s v="USD"/>
    <n v="1447295460"/>
    <n v="1444747843"/>
    <b v="0"/>
    <n v="165"/>
    <b v="1"/>
    <s v="theater/plays"/>
    <n v="109.76666666666665"/>
    <n v="99.787878787878782"/>
    <x v="2"/>
    <x v="7"/>
  </r>
  <r>
    <n v="3403"/>
    <s v="'Fats and Tanya' - a play by Lucy Gallagher"/>
    <s v="Two worlds, one bond - no turning back._x000a_A dark comedy about domestic abuse and the power of an unlikely friendship"/>
    <n v="2000"/>
    <n v="2000"/>
    <x v="1"/>
    <x v="1"/>
    <s v="GBP"/>
    <n v="1435230324"/>
    <n v="1432638324"/>
    <b v="0"/>
    <n v="17"/>
    <b v="1"/>
    <s v="theater/plays"/>
    <n v="100"/>
    <n v="117.64705882352941"/>
    <x v="2"/>
    <x v="7"/>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s v="theater/plays"/>
    <n v="122"/>
    <n v="203.33333333333334"/>
    <x v="2"/>
    <x v="7"/>
  </r>
  <r>
    <n v="3405"/>
    <s v="Seance Theatre Performs Noel Coward's Blithe Spirit"/>
    <s v="We are Seance Theatre Group trying to fund our first performance, Noel Coward's hysterical comedy farce, Blithe Spirit."/>
    <n v="350"/>
    <n v="481.5"/>
    <x v="1"/>
    <x v="1"/>
    <s v="GBP"/>
    <n v="1456876740"/>
    <n v="1455063886"/>
    <b v="0"/>
    <n v="17"/>
    <b v="1"/>
    <s v="theater/plays"/>
    <n v="137.57142857142856"/>
    <n v="28.323529411764707"/>
    <x v="2"/>
    <x v="7"/>
  </r>
  <r>
    <n v="3406"/>
    <s v="Voices of Swords"/>
    <s v="A funny and moving new play about two families dealing with aging parents in very different ways!"/>
    <n v="10000"/>
    <n v="10031"/>
    <x v="1"/>
    <x v="0"/>
    <s v="USD"/>
    <n v="1405511376"/>
    <n v="1401623376"/>
    <b v="0"/>
    <n v="91"/>
    <b v="1"/>
    <s v="theater/plays"/>
    <n v="100.31000000000002"/>
    <n v="110.23076923076923"/>
    <x v="2"/>
    <x v="7"/>
  </r>
  <r>
    <n v="3407"/>
    <s v="Chlorine Edinburgh 2014"/>
    <s v="Biddy is 24. Biddy is a hopeless romantic. Biddy always wanted to be a vegan. Find out what happens_x000a_when Biddy gets sectioned."/>
    <n v="2000"/>
    <n v="2142"/>
    <x v="1"/>
    <x v="1"/>
    <s v="GBP"/>
    <n v="1404641289"/>
    <n v="1402049289"/>
    <b v="0"/>
    <n v="67"/>
    <b v="1"/>
    <s v="theater/plays"/>
    <n v="107.1"/>
    <n v="31.970149253731343"/>
    <x v="2"/>
    <x v="7"/>
  </r>
  <r>
    <n v="3408"/>
    <s v="&quot;She Has a Name&quot; on tour"/>
    <s v="Help us take &quot;She Has a Name&quot;, the human trafficking story of one victim, on tour to all over Northern and Central California."/>
    <n v="500"/>
    <n v="1055"/>
    <x v="1"/>
    <x v="0"/>
    <s v="USD"/>
    <n v="1405727304"/>
    <n v="1403135304"/>
    <b v="0"/>
    <n v="18"/>
    <b v="1"/>
    <s v="theater/plays"/>
    <n v="211"/>
    <n v="58.611111111111114"/>
    <x v="2"/>
    <x v="7"/>
  </r>
  <r>
    <n v="3409"/>
    <s v="Who Said Theatre Presents: The Calm"/>
    <s v="Exciting and visceral new-writing that challenges the way we view the fine line between war and terror..."/>
    <n v="500"/>
    <n v="618"/>
    <x v="1"/>
    <x v="1"/>
    <s v="GBP"/>
    <n v="1469998680"/>
    <n v="1466710358"/>
    <b v="0"/>
    <n v="21"/>
    <b v="1"/>
    <s v="theater/plays"/>
    <n v="123.6"/>
    <n v="29.428571428571427"/>
    <x v="2"/>
    <x v="7"/>
  </r>
  <r>
    <n v="3410"/>
    <s v="the southland company - LAUNCH LOS ANGELES"/>
    <s v="Join us in a campaign benefitting the southland company and its interdisciplinary artistic efforts in Los Angeles."/>
    <n v="3000"/>
    <n v="3255"/>
    <x v="1"/>
    <x v="0"/>
    <s v="USD"/>
    <n v="1465196400"/>
    <n v="1462841990"/>
    <b v="0"/>
    <n v="40"/>
    <b v="1"/>
    <s v="theater/plays"/>
    <n v="108.5"/>
    <n v="81.375"/>
    <x v="2"/>
    <x v="7"/>
  </r>
  <r>
    <n v="3411"/>
    <s v="Assimilation - A history lesson you will never forget"/>
    <s v="The world's Boarding School history is brutal. But in this acclaimed play, Natives run the school, and Whites are being assimilated."/>
    <n v="15000"/>
    <n v="15535"/>
    <x v="1"/>
    <x v="0"/>
    <s v="USD"/>
    <n v="1444264372"/>
    <n v="1442536372"/>
    <b v="0"/>
    <n v="78"/>
    <b v="1"/>
    <s v="theater/plays"/>
    <n v="103.56666666666668"/>
    <n v="199.16666666666666"/>
    <x v="2"/>
    <x v="7"/>
  </r>
  <r>
    <n v="3412"/>
    <s v="Joe Orton's Fred &amp; Madge"/>
    <s v="Rough Haired Pointer present for the first time ever Joe Orton's 'Fred &amp; Madge' at the Hope Theatre, Islington this Sept and Oct"/>
    <n v="3000"/>
    <n v="3000"/>
    <x v="1"/>
    <x v="1"/>
    <s v="GBP"/>
    <n v="1411858862"/>
    <n v="1409266862"/>
    <b v="0"/>
    <n v="26"/>
    <b v="1"/>
    <s v="theater/plays"/>
    <n v="100"/>
    <n v="115.38461538461539"/>
    <x v="2"/>
    <x v="7"/>
  </r>
  <r>
    <n v="3413"/>
    <s v="Edward Albee's The Goat, or Who is Sylvia?"/>
    <s v="The RC Players are beyond excited to be bringing this controversial, socially-minded show to Michigan's campus, but we need your help!"/>
    <n v="500"/>
    <n v="650"/>
    <x v="1"/>
    <x v="0"/>
    <s v="USD"/>
    <n v="1425099540"/>
    <n v="1424280938"/>
    <b v="0"/>
    <n v="14"/>
    <b v="1"/>
    <s v="theater/plays"/>
    <n v="130"/>
    <n v="46.428571428571431"/>
    <x v="2"/>
    <x v="7"/>
  </r>
  <r>
    <n v="3414"/>
    <s v="PCSF PlayOffs 2016"/>
    <s v="A new twist on our annual festival of fully-produced plays by member playwrights, performed by a talented ensemble cast!"/>
    <n v="3000"/>
    <n v="3105"/>
    <x v="1"/>
    <x v="0"/>
    <s v="USD"/>
    <n v="1480579140"/>
    <n v="1478030325"/>
    <b v="0"/>
    <n v="44"/>
    <b v="1"/>
    <s v="theater/plays"/>
    <n v="103.49999999999999"/>
    <n v="70.568181818181813"/>
    <x v="2"/>
    <x v="7"/>
  </r>
  <r>
    <n v="3415"/>
    <s v="Balm in Gilead at Columbia"/>
    <s v="We are raising funds to allow for enhanced scenic, costume, and lighting design. Every dollar helps!"/>
    <n v="200"/>
    <n v="200"/>
    <x v="1"/>
    <x v="0"/>
    <s v="USD"/>
    <n v="1460935800"/>
    <n v="1459999656"/>
    <b v="0"/>
    <n v="9"/>
    <b v="1"/>
    <s v="theater/plays"/>
    <n v="100"/>
    <n v="22.222222222222221"/>
    <x v="2"/>
    <x v="7"/>
  </r>
  <r>
    <n v="3416"/>
    <s v="'I and The Village' by Silva Semerciyan - World Premiere"/>
    <s v="Be part of bringing this witty, engaging &amp; important play by award-winning writer Silva Semerciyan to London's Theatre 503 this summer."/>
    <n v="4000"/>
    <n v="4784"/>
    <x v="1"/>
    <x v="1"/>
    <s v="GBP"/>
    <n v="1429813800"/>
    <n v="1427363645"/>
    <b v="0"/>
    <n v="30"/>
    <b v="1"/>
    <s v="theater/plays"/>
    <n v="119.6"/>
    <n v="159.46666666666667"/>
    <x v="2"/>
    <x v="7"/>
  </r>
  <r>
    <n v="3417"/>
    <s v="Fury Theatre is Producing Oleanna"/>
    <s v="Fury Theatre is bringing Mamet's powerful play, Oleanna, to life!  Help us get ahead of funding so we can keep theater affordable."/>
    <n v="1700"/>
    <n v="1700.01"/>
    <x v="1"/>
    <x v="0"/>
    <s v="USD"/>
    <n v="1414284180"/>
    <n v="1410558948"/>
    <b v="0"/>
    <n v="45"/>
    <b v="1"/>
    <s v="theater/plays"/>
    <n v="100.00058823529412"/>
    <n v="37.777999999999999"/>
    <x v="2"/>
    <x v="7"/>
  </r>
  <r>
    <n v="3418"/>
    <s v="&quot;Mukha-Tsokotukha&quot; SoloSchool Youth Play"/>
    <s v="Atlanta SoloSchool brings a beloved children's play to the 4th Annual Festival of Russian Youth Theaters in Washington, DC on May 31."/>
    <n v="4000"/>
    <n v="4035"/>
    <x v="1"/>
    <x v="0"/>
    <s v="USD"/>
    <n v="1400875307"/>
    <n v="1398283307"/>
    <b v="0"/>
    <n v="56"/>
    <b v="1"/>
    <s v="theater/plays"/>
    <n v="100.875"/>
    <n v="72.053571428571431"/>
    <x v="2"/>
    <x v="7"/>
  </r>
  <r>
    <n v="3419"/>
    <s v="HAMLET presented by AC Productions"/>
    <s v="As part of the 400th anniversary of Shakespeareâ€™s death, AC Productions will present a new production of Hamlet adapted by Peter Reid"/>
    <n v="2750"/>
    <n v="2930"/>
    <x v="1"/>
    <x v="17"/>
    <s v="EUR"/>
    <n v="1459978200"/>
    <n v="1458416585"/>
    <b v="0"/>
    <n v="46"/>
    <b v="1"/>
    <s v="theater/plays"/>
    <n v="106.54545454545455"/>
    <n v="63.695652173913047"/>
    <x v="2"/>
    <x v="7"/>
  </r>
  <r>
    <n v="3420"/>
    <s v="Rounds. Set design campaign."/>
    <s v="A powerful and urgent tale of the first line of defence for the NHS. Based on true stories from junior doctors."/>
    <n v="700"/>
    <n v="966"/>
    <x v="1"/>
    <x v="1"/>
    <s v="GBP"/>
    <n v="1455408000"/>
    <n v="1454638202"/>
    <b v="0"/>
    <n v="34"/>
    <b v="1"/>
    <s v="theater/plays"/>
    <n v="138"/>
    <n v="28.411764705882351"/>
    <x v="2"/>
    <x v="7"/>
  </r>
  <r>
    <n v="3421"/>
    <s v="New Works Lab @ PPAS: &quot;Begets: Fall of a High School Ronin&quot;"/>
    <s v="Waterwell's New Works Lab @ PPAS is the country's leading development program for challenging new plays for young actors."/>
    <n v="10000"/>
    <n v="10115"/>
    <x v="1"/>
    <x v="0"/>
    <s v="USD"/>
    <n v="1425495563"/>
    <n v="1422903563"/>
    <b v="0"/>
    <n v="98"/>
    <b v="1"/>
    <s v="theater/plays"/>
    <n v="101.15"/>
    <n v="103.21428571428571"/>
    <x v="2"/>
    <x v="7"/>
  </r>
  <r>
    <n v="3422"/>
    <s v="The Secret Lives of Baba Segi's Wives; A Workshop Production"/>
    <s v="Developing and presenting Rotimi Babatunde's stage adaptation of The Secret Lives of Baba Segi's Wives directed by Femi Elufowoju, jr"/>
    <n v="3000"/>
    <n v="3273"/>
    <x v="1"/>
    <x v="1"/>
    <s v="GBP"/>
    <n v="1450051200"/>
    <n v="1447594176"/>
    <b v="0"/>
    <n v="46"/>
    <b v="1"/>
    <s v="theater/plays"/>
    <n v="109.1"/>
    <n v="71.152173913043484"/>
    <x v="2"/>
    <x v="7"/>
  </r>
  <r>
    <n v="3423"/>
    <s v="And That's How The Story Goes"/>
    <s v="Forest Hills Eastern's Student Run Show 2015. Our goal is to present a professional quality show on a budget."/>
    <n v="250"/>
    <n v="350"/>
    <x v="1"/>
    <x v="0"/>
    <s v="USD"/>
    <n v="1429912341"/>
    <n v="1427320341"/>
    <b v="0"/>
    <n v="10"/>
    <b v="1"/>
    <s v="theater/plays"/>
    <n v="140"/>
    <n v="35"/>
    <x v="2"/>
    <x v="7"/>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s v="theater/plays"/>
    <n v="103.58333333333334"/>
    <n v="81.776315789473685"/>
    <x v="2"/>
    <x v="7"/>
  </r>
  <r>
    <n v="3425"/>
    <s v="The Erlkings"/>
    <s v="The Erlkings is a play that uses the writings of the perpetrators of the Columbine Shooting to explore the inner lives of these boys."/>
    <n v="30000"/>
    <n v="30891.1"/>
    <x v="1"/>
    <x v="0"/>
    <s v="USD"/>
    <n v="1412434136"/>
    <n v="1409669336"/>
    <b v="0"/>
    <n v="104"/>
    <b v="1"/>
    <s v="theater/plays"/>
    <n v="102.97033333333331"/>
    <n v="297.02980769230766"/>
    <x v="2"/>
    <x v="7"/>
  </r>
  <r>
    <n v="3426"/>
    <s v="Holocene"/>
    <s v="Part ghost story, part cautionary tale, Holocene is a play about the end of our world, and the beginning of another."/>
    <n v="3750"/>
    <n v="4055"/>
    <x v="1"/>
    <x v="0"/>
    <s v="USD"/>
    <n v="1411264800"/>
    <n v="1409620903"/>
    <b v="0"/>
    <n v="87"/>
    <b v="1"/>
    <s v="theater/plays"/>
    <n v="108.13333333333333"/>
    <n v="46.609195402298852"/>
    <x v="2"/>
    <x v="7"/>
  </r>
  <r>
    <n v="3427"/>
    <s v="We Were Kings"/>
    <s v="A new play developed in collaboration with graduating theatre makers, premiering at the Edinburgh Fringe Festival 2014."/>
    <n v="1500"/>
    <n v="1500"/>
    <x v="1"/>
    <x v="1"/>
    <s v="GBP"/>
    <n v="1404314952"/>
    <n v="1401722952"/>
    <b v="0"/>
    <n v="29"/>
    <b v="1"/>
    <s v="theater/plays"/>
    <n v="100"/>
    <n v="51.724137931034484"/>
    <x v="2"/>
    <x v="7"/>
  </r>
  <r>
    <n v="3428"/>
    <s v="CREDITORS | Jack Studio Theatre | Smith after Strindberg"/>
    <s v="The WORLD PREMIERE of Neil Smith's beautiful and thrilling new version of Strindberg's modern masterpiece - CREDITORS."/>
    <n v="2000"/>
    <n v="2055"/>
    <x v="1"/>
    <x v="1"/>
    <s v="GBP"/>
    <n v="1425142800"/>
    <n v="1422983847"/>
    <b v="0"/>
    <n v="51"/>
    <b v="1"/>
    <s v="theater/plays"/>
    <n v="102.75000000000001"/>
    <n v="40.294117647058826"/>
    <x v="2"/>
    <x v="7"/>
  </r>
  <r>
    <n v="3429"/>
    <s v="Virtual Reality - A play about autism, family and The Sims."/>
    <s v="I would like to raise a small budget to put on my first play, Virtual Reality. To be put on at 53two, Manchester - 29th &amp; 30th Nov 16"/>
    <n v="150"/>
    <n v="195"/>
    <x v="1"/>
    <x v="1"/>
    <s v="GBP"/>
    <n v="1478046661"/>
    <n v="1476837061"/>
    <b v="0"/>
    <n v="12"/>
    <b v="1"/>
    <s v="theater/plays"/>
    <n v="130"/>
    <n v="16.25"/>
    <x v="2"/>
    <x v="7"/>
  </r>
  <r>
    <n v="3430"/>
    <s v="Being Patient"/>
    <s v="We need support for our play so we can promote awareness of kidney diseases and the effect it has on sufferers and their families."/>
    <n v="2000"/>
    <n v="2170.9899999999998"/>
    <x v="1"/>
    <x v="1"/>
    <s v="GBP"/>
    <n v="1406760101"/>
    <n v="1404168101"/>
    <b v="0"/>
    <n v="72"/>
    <b v="1"/>
    <s v="theater/plays"/>
    <n v="108.54949999999999"/>
    <n v="30.152638888888887"/>
    <x v="2"/>
    <x v="7"/>
  </r>
  <r>
    <n v="3431"/>
    <s v="Local Jewell Production's Inaugural Season (2014-2015)"/>
    <s v="Our 1st full season!  We need your help to fund costumes, sets, props &amp; help bringing these wonderful shows to the stage!"/>
    <n v="2000"/>
    <n v="2000"/>
    <x v="1"/>
    <x v="0"/>
    <s v="USD"/>
    <n v="1408383153"/>
    <n v="1405791153"/>
    <b v="0"/>
    <n v="21"/>
    <b v="1"/>
    <s v="theater/plays"/>
    <n v="100"/>
    <n v="95.238095238095241"/>
    <x v="2"/>
    <x v="7"/>
  </r>
  <r>
    <n v="3432"/>
    <s v="Love Letters"/>
    <s v="Bare Theatre stages A.R. Gurney's Pulitzer Finalist script about a relationship spanning a lifetime and long distance."/>
    <n v="2000"/>
    <n v="2193"/>
    <x v="1"/>
    <x v="0"/>
    <s v="USD"/>
    <n v="1454709600"/>
    <n v="1452520614"/>
    <b v="0"/>
    <n v="42"/>
    <b v="1"/>
    <s v="theater/plays"/>
    <n v="109.65"/>
    <n v="52.214285714285715"/>
    <x v="2"/>
    <x v="7"/>
  </r>
  <r>
    <n v="3433"/>
    <s v="The Dybbuk"/>
    <s v="death&amp;pretzels presents their first Chicago based project:_x000a_The Dybbuk by S. Ansky"/>
    <n v="9500"/>
    <n v="9525"/>
    <x v="1"/>
    <x v="0"/>
    <s v="USD"/>
    <n v="1402974000"/>
    <n v="1400290255"/>
    <b v="0"/>
    <n v="71"/>
    <b v="1"/>
    <s v="theater/plays"/>
    <n v="100.26315789473684"/>
    <n v="134.1549295774648"/>
    <x v="2"/>
    <x v="7"/>
  </r>
  <r>
    <n v="3434"/>
    <s v="The Williams Project"/>
    <s v="Bringing Tennessee Williams, Shakespeare, and 8 world class actors to Longview, Washington to build a play in and for the community."/>
    <n v="10000"/>
    <n v="10555"/>
    <x v="1"/>
    <x v="0"/>
    <s v="USD"/>
    <n v="1404983269"/>
    <n v="1402391269"/>
    <b v="0"/>
    <n v="168"/>
    <b v="1"/>
    <s v="theater/plays"/>
    <n v="105.55000000000001"/>
    <n v="62.827380952380949"/>
    <x v="2"/>
    <x v="7"/>
  </r>
  <r>
    <n v="3435"/>
    <s v="Tickets for the Tenderloin"/>
    <s v="People Of Interest is providing free tickets to &quot;Campo Maldito&quot; for Tenderloin residents who could not otherwise afford to see it."/>
    <n v="1000"/>
    <n v="1120"/>
    <x v="1"/>
    <x v="0"/>
    <s v="USD"/>
    <n v="1470538800"/>
    <n v="1469112493"/>
    <b v="0"/>
    <n v="19"/>
    <b v="1"/>
    <s v="theater/plays"/>
    <n v="112.00000000000001"/>
    <n v="58.94736842105263"/>
    <x v="2"/>
    <x v="7"/>
  </r>
  <r>
    <n v="3436"/>
    <s v="â€œDamselflyâ€ Gracing the stage"/>
    <s v="Please help us fund &quot;Damselfly&quot; - The Play ( put on by Saints on Stage Alumni &amp; sponsored by Mothers Against Medical Error)"/>
    <n v="5000"/>
    <n v="5295"/>
    <x v="1"/>
    <x v="0"/>
    <s v="USD"/>
    <n v="1408638480"/>
    <n v="1406811593"/>
    <b v="0"/>
    <n v="37"/>
    <b v="1"/>
    <s v="theater/plays"/>
    <n v="105.89999999999999"/>
    <n v="143.1081081081081"/>
    <x v="2"/>
    <x v="7"/>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s v="theater/plays"/>
    <n v="101"/>
    <n v="84.166666666666671"/>
    <x v="2"/>
    <x v="7"/>
  </r>
  <r>
    <n v="3438"/>
    <s v="KLIPPIES"/>
    <s v="Klippies is the debut play from Johannesburg-born writer Jessica SiÃ¢n, premiering at the Southwark Playhouse, London in May 2015."/>
    <n v="2500"/>
    <n v="2605"/>
    <x v="1"/>
    <x v="1"/>
    <s v="GBP"/>
    <n v="1430600400"/>
    <n v="1428358567"/>
    <b v="0"/>
    <n v="14"/>
    <b v="1"/>
    <s v="theater/plays"/>
    <n v="104.2"/>
    <n v="186.07142857142858"/>
    <x v="2"/>
    <x v="7"/>
  </r>
  <r>
    <n v="3439"/>
    <s v="Cirque Inspired Alice's Adventures in Wonderland"/>
    <s v="Help a small theater produce an original adaptation of Lewis Carroll's classic story."/>
    <n v="1200"/>
    <n v="1616.14"/>
    <x v="1"/>
    <x v="0"/>
    <s v="USD"/>
    <n v="1453179540"/>
    <n v="1452030730"/>
    <b v="0"/>
    <n v="18"/>
    <b v="1"/>
    <s v="theater/plays"/>
    <n v="134.67833333333334"/>
    <n v="89.785555555555561"/>
    <x v="2"/>
    <x v="7"/>
  </r>
  <r>
    <n v="3440"/>
    <s v="Gruesome Playground Injuries"/>
    <s v="LA-based team of professional actors and directors taking Rajiv Joseph's harrowing and romantic play to the Boulder community."/>
    <n v="5000"/>
    <n v="5260.92"/>
    <x v="1"/>
    <x v="0"/>
    <s v="USD"/>
    <n v="1405095300"/>
    <n v="1403146628"/>
    <b v="0"/>
    <n v="82"/>
    <b v="1"/>
    <s v="theater/plays"/>
    <n v="105.2184"/>
    <n v="64.157560975609755"/>
    <x v="2"/>
    <x v="7"/>
  </r>
  <r>
    <n v="3441"/>
    <s v="Putting on a great play in Los Angeles!"/>
    <s v="We are producing the play Bug, by Tracy Letts.  This will be an inspiring show, and a great way to bring help to a great LA charity."/>
    <n v="2500"/>
    <n v="2565"/>
    <x v="1"/>
    <x v="0"/>
    <s v="USD"/>
    <n v="1447445820"/>
    <n v="1445077121"/>
    <b v="0"/>
    <n v="43"/>
    <b v="1"/>
    <s v="theater/plays"/>
    <n v="102.60000000000001"/>
    <n v="59.651162790697676"/>
    <x v="2"/>
    <x v="7"/>
  </r>
  <r>
    <n v="3442"/>
    <s v="An Evening of Radio"/>
    <s v="An Evening of Radio aims to showcase original work written by undergraduate playwriting students in the style of live staged readings."/>
    <n v="250"/>
    <n v="250"/>
    <x v="1"/>
    <x v="0"/>
    <s v="USD"/>
    <n v="1433016672"/>
    <n v="1430424672"/>
    <b v="0"/>
    <n v="8"/>
    <b v="1"/>
    <s v="theater/plays"/>
    <n v="100"/>
    <n v="31.25"/>
    <x v="2"/>
    <x v="7"/>
  </r>
  <r>
    <n v="3443"/>
    <s v="Reading of a New Play by Garrett Zuercher"/>
    <s v="A new play about dual-faced identities in the gay community, particularly among those who are deaf and those living with HIV."/>
    <n v="1000"/>
    <n v="1855"/>
    <x v="1"/>
    <x v="0"/>
    <s v="USD"/>
    <n v="1410266146"/>
    <n v="1407674146"/>
    <b v="0"/>
    <n v="45"/>
    <b v="1"/>
    <s v="theater/plays"/>
    <n v="185.5"/>
    <n v="41.222222222222221"/>
    <x v="2"/>
    <x v="7"/>
  </r>
  <r>
    <n v="3444"/>
    <s v="Training young artists! Act Yo' Age Theatre Co debut"/>
    <s v="WE NEED YOUR HELP! We are a small town youth arts ensemble, training kids excited about theatre. We need dollars. We need YOU!"/>
    <n v="300"/>
    <n v="867"/>
    <x v="1"/>
    <x v="2"/>
    <s v="AUD"/>
    <n v="1465394340"/>
    <n v="1464677986"/>
    <b v="0"/>
    <n v="20"/>
    <b v="1"/>
    <s v="theater/plays"/>
    <n v="289"/>
    <n v="43.35"/>
    <x v="2"/>
    <x v="7"/>
  </r>
  <r>
    <n v="3445"/>
    <s v="Axon Theatre - First Project (Phase 1)"/>
    <s v="Rehearsal &amp; development of our first project as Axon Theatre: &quot;The Star-Spangled Girl&quot; in South Wales."/>
    <n v="2000"/>
    <n v="2000"/>
    <x v="1"/>
    <x v="1"/>
    <s v="GBP"/>
    <n v="1445604236"/>
    <n v="1443185036"/>
    <b v="0"/>
    <n v="31"/>
    <b v="1"/>
    <s v="theater/plays"/>
    <n v="100"/>
    <n v="64.516129032258064"/>
    <x v="2"/>
    <x v="7"/>
  </r>
  <r>
    <n v="3446"/>
    <s v="'Pope Head' - The World Tour of Australia"/>
    <s v="Pope Head: The Secret Life of Francis Bacon â€“ A solo show celebrating the artist. Touring a land Down Under 12 Feb - 14 March '15."/>
    <n v="1000"/>
    <n v="1082"/>
    <x v="1"/>
    <x v="1"/>
    <s v="GBP"/>
    <n v="1423138800"/>
    <n v="1421092725"/>
    <b v="0"/>
    <n v="25"/>
    <b v="1"/>
    <s v="theater/plays"/>
    <n v="108.2"/>
    <n v="43.28"/>
    <x v="2"/>
    <x v="7"/>
  </r>
  <r>
    <n v="3447"/>
    <s v="The Vagabond Halfback"/>
    <s v="&quot;He was a poet, a vagrant, a philosopher, a lady's man and a hard drinker&quot;"/>
    <n v="1000"/>
    <n v="1078"/>
    <x v="1"/>
    <x v="0"/>
    <s v="USD"/>
    <n v="1458332412"/>
    <n v="1454448012"/>
    <b v="0"/>
    <n v="14"/>
    <b v="1"/>
    <s v="theater/plays"/>
    <n v="107.80000000000001"/>
    <n v="77"/>
    <x v="2"/>
    <x v="7"/>
  </r>
  <r>
    <n v="3448"/>
    <s v="The Mount, new play about Edith Wharton"/>
    <s v="The Mount-- a new play based off the life of Edith Wharton-- is having its premiere reading AT the real Mount in Lenox, MA!"/>
    <n v="2100"/>
    <n v="2305"/>
    <x v="1"/>
    <x v="0"/>
    <s v="USD"/>
    <n v="1418784689"/>
    <n v="1416192689"/>
    <b v="0"/>
    <n v="45"/>
    <b v="1"/>
    <s v="theater/plays"/>
    <n v="109.76190476190477"/>
    <n v="51.222222222222221"/>
    <x v="2"/>
    <x v="7"/>
  </r>
  <r>
    <n v="3449"/>
    <s v="Love Letters To My Children, directed by Charles J. Ouda"/>
    <s v="Help us produce this original play! The play will be presented at the LSTFI July 12-14. Follow us on Facebook."/>
    <n v="800"/>
    <n v="1365"/>
    <x v="1"/>
    <x v="0"/>
    <s v="USD"/>
    <n v="1468036800"/>
    <n v="1465607738"/>
    <b v="0"/>
    <n v="20"/>
    <b v="1"/>
    <s v="theater/plays"/>
    <n v="170.625"/>
    <n v="68.25"/>
    <x v="2"/>
    <x v="7"/>
  </r>
  <r>
    <n v="3450"/>
    <s v="The Beautiful House"/>
    <s v="The Beautiful House' is a story of modern mummification and the present day post-humanist crisis in our relationship with death."/>
    <n v="500"/>
    <n v="760"/>
    <x v="1"/>
    <x v="1"/>
    <s v="GBP"/>
    <n v="1427990071"/>
    <n v="1422809671"/>
    <b v="0"/>
    <n v="39"/>
    <b v="1"/>
    <s v="theater/plays"/>
    <n v="152"/>
    <n v="19.487179487179485"/>
    <x v="2"/>
    <x v="7"/>
  </r>
  <r>
    <n v="3451"/>
    <s v="The Twilight Zone Play"/>
    <s v="I'm a high school student in New Jersey planning on producing and directing a Twilight Zone Play for a &quot;One Act&quot; competition."/>
    <n v="650"/>
    <n v="658"/>
    <x v="1"/>
    <x v="0"/>
    <s v="USD"/>
    <n v="1429636927"/>
    <n v="1427304127"/>
    <b v="0"/>
    <n v="16"/>
    <b v="1"/>
    <s v="theater/plays"/>
    <n v="101.23076923076924"/>
    <n v="41.125"/>
    <x v="2"/>
    <x v="7"/>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s v="theater/plays"/>
    <n v="153.19999999999999"/>
    <n v="41.405405405405403"/>
    <x v="2"/>
    <x v="7"/>
  </r>
  <r>
    <n v="3453"/>
    <s v="'Patagonia' - by Robert George"/>
    <s v="A full length comedy, Patagonia follows Grason and Jerry on their journey through a magical, South-American rainforest."/>
    <n v="300"/>
    <n v="385"/>
    <x v="1"/>
    <x v="1"/>
    <s v="GBP"/>
    <n v="1471130956"/>
    <n v="1465946956"/>
    <b v="0"/>
    <n v="14"/>
    <b v="1"/>
    <s v="theater/plays"/>
    <n v="128.33333333333334"/>
    <n v="27.5"/>
    <x v="2"/>
    <x v="7"/>
  </r>
  <r>
    <n v="3454"/>
    <s v="The Not So Curious Incident of the Man in the Green Volvo"/>
    <s v="Knee Slappers new production coming to Camden Fringe 2014! Presenting this off the wall, dark comedy for lovers of the bizzare. Groovy."/>
    <n v="700"/>
    <n v="705"/>
    <x v="1"/>
    <x v="1"/>
    <s v="GBP"/>
    <n v="1406825159"/>
    <n v="1404233159"/>
    <b v="0"/>
    <n v="21"/>
    <b v="1"/>
    <s v="theater/plays"/>
    <n v="100.71428571428571"/>
    <n v="33.571428571428569"/>
    <x v="2"/>
    <x v="7"/>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s v="theater/plays"/>
    <n v="100.64999999999999"/>
    <n v="145.86956521739131"/>
    <x v="2"/>
    <x v="7"/>
  </r>
  <r>
    <n v="3456"/>
    <s v="THIEF"/>
    <s v="&quot;Thief,&quot; a one man touring show, a theatrical experience portraying a supernatural story about the 3 days Jesus spent in the grave."/>
    <n v="3000"/>
    <n v="5739"/>
    <x v="1"/>
    <x v="0"/>
    <s v="USD"/>
    <n v="1406876340"/>
    <n v="1404190567"/>
    <b v="0"/>
    <n v="16"/>
    <b v="1"/>
    <s v="theater/plays"/>
    <n v="191.3"/>
    <n v="358.6875"/>
    <x v="2"/>
    <x v="7"/>
  </r>
  <r>
    <n v="3457"/>
    <s v="The Impossible Adventures Of Supernova Jones"/>
    <s v="Robots, Space Battles, Mystery, and Intrigue. Nothing is Impossible..."/>
    <n v="2000"/>
    <n v="2804"/>
    <x v="1"/>
    <x v="0"/>
    <s v="USD"/>
    <n v="1423720740"/>
    <n v="1421081857"/>
    <b v="0"/>
    <n v="55"/>
    <b v="1"/>
    <s v="theater/plays"/>
    <n v="140.19999999999999"/>
    <n v="50.981818181818184"/>
    <x v="2"/>
    <x v="7"/>
  </r>
  <r>
    <n v="3458"/>
    <s v="J. Lee Vocque's BASED ON ACTUAL EVENTS"/>
    <s v="I promised my mother on her deathbed that I would tell the world MY story, so here it goes...crossing fingers, 2015 SF FRINGE"/>
    <n v="978"/>
    <n v="1216"/>
    <x v="1"/>
    <x v="0"/>
    <s v="USD"/>
    <n v="1422937620"/>
    <n v="1420606303"/>
    <b v="0"/>
    <n v="27"/>
    <b v="1"/>
    <s v="theater/plays"/>
    <n v="124.33537832310839"/>
    <n v="45.037037037037038"/>
    <x v="2"/>
    <x v="7"/>
  </r>
  <r>
    <n v="3459"/>
    <s v="CYRIL THE SQUIRREL a magical children's theatre tour"/>
    <s v="Cyril needs your help to MAKE new puppet friends to accompany him on a magical journey through storytelling, puppetry and clown."/>
    <n v="500"/>
    <n v="631"/>
    <x v="1"/>
    <x v="1"/>
    <s v="GBP"/>
    <n v="1463743860"/>
    <n v="1461151860"/>
    <b v="0"/>
    <n v="36"/>
    <b v="1"/>
    <s v="theater/plays"/>
    <n v="126.2"/>
    <n v="17.527777777777779"/>
    <x v="2"/>
    <x v="7"/>
  </r>
  <r>
    <n v="3460"/>
    <s v="Pushers"/>
    <s v="'Pushers' is an exciting new play and the first project for brand new theatre company, Ain't Got No Home Productions."/>
    <n v="500"/>
    <n v="950"/>
    <x v="1"/>
    <x v="1"/>
    <s v="GBP"/>
    <n v="1408106352"/>
    <n v="1406896752"/>
    <b v="0"/>
    <n v="19"/>
    <b v="1"/>
    <s v="theater/plays"/>
    <n v="190"/>
    <n v="50"/>
    <x v="2"/>
    <x v="7"/>
  </r>
  <r>
    <n v="3461"/>
    <s v="Foolish Mortals present Shakespeare's Twelfth Night"/>
    <s v="A new production of Twelfth Night with an ambitious and enthusiastic group of high school students who love Shakespeare and teamwork."/>
    <n v="500"/>
    <n v="695"/>
    <x v="1"/>
    <x v="0"/>
    <s v="USD"/>
    <n v="1477710000"/>
    <n v="1475248279"/>
    <b v="0"/>
    <n v="12"/>
    <b v="1"/>
    <s v="theater/plays"/>
    <n v="139"/>
    <n v="57.916666666666664"/>
    <x v="2"/>
    <x v="7"/>
  </r>
  <r>
    <n v="3462"/>
    <s v="Upstart Crows of Santa Fe Stage Weapons"/>
    <s v="Help the Upstart Crows of Santa Fe bring Shakespeare's Julius Caesar to life with quality wooden stage swords!"/>
    <n v="250"/>
    <n v="505"/>
    <x v="1"/>
    <x v="0"/>
    <s v="USD"/>
    <n v="1436551200"/>
    <n v="1435181628"/>
    <b v="0"/>
    <n v="17"/>
    <b v="1"/>
    <s v="theater/plays"/>
    <n v="202"/>
    <n v="29.705882352941178"/>
    <x v="2"/>
    <x v="7"/>
  </r>
  <r>
    <n v="3463"/>
    <s v="Uncalled For Presents: Playday Mayday in Toronto!"/>
    <s v="Uncalled For is finally bringing their latest work of intelligently reckless stream-of-consciousness sketch comedy to Toronto."/>
    <n v="10000"/>
    <n v="10338"/>
    <x v="1"/>
    <x v="5"/>
    <s v="CAD"/>
    <n v="1476158340"/>
    <n v="1472594585"/>
    <b v="0"/>
    <n v="114"/>
    <b v="1"/>
    <s v="theater/plays"/>
    <n v="103.38000000000001"/>
    <n v="90.684210526315795"/>
    <x v="2"/>
    <x v="7"/>
  </r>
  <r>
    <n v="3464"/>
    <s v="SHE! Is History!"/>
    <s v="Why Do We Know More About Kim Kardashian Than Abigail Adams?  Let's produce and publish a play about women who MAKE and MADE history!"/>
    <n v="5000"/>
    <n v="5116.18"/>
    <x v="1"/>
    <x v="0"/>
    <s v="USD"/>
    <n v="1471921637"/>
    <n v="1469329637"/>
    <b v="0"/>
    <n v="93"/>
    <b v="1"/>
    <s v="theater/plays"/>
    <n v="102.3236"/>
    <n v="55.012688172043013"/>
    <x v="2"/>
    <x v="7"/>
  </r>
  <r>
    <n v="3465"/>
    <s v="Crooked Tree Theatre Presents Family Duels"/>
    <s v="Family Duels is a tragicomedy about family, filth, fraud and fornication. Please help us bring Crooked Tree to the Camden Fringe."/>
    <n v="2000"/>
    <n v="2060"/>
    <x v="1"/>
    <x v="1"/>
    <s v="GBP"/>
    <n v="1439136000"/>
    <n v="1436972472"/>
    <b v="0"/>
    <n v="36"/>
    <b v="1"/>
    <s v="theater/plays"/>
    <n v="103"/>
    <n v="57.222222222222221"/>
    <x v="2"/>
    <x v="7"/>
  </r>
  <r>
    <n v="3466"/>
    <s v="Spotlight Youth Theater Production of Wizard"/>
    <s v="The Spotlight Youth Theater is a program where every participant has a moment in the spotlight."/>
    <n v="3500"/>
    <n v="4450"/>
    <x v="1"/>
    <x v="0"/>
    <s v="USD"/>
    <n v="1461108450"/>
    <n v="1455928050"/>
    <b v="0"/>
    <n v="61"/>
    <b v="1"/>
    <s v="theater/plays"/>
    <n v="127.14285714285714"/>
    <n v="72.950819672131146"/>
    <x v="2"/>
    <x v="7"/>
  </r>
  <r>
    <n v="3467"/>
    <s v="Venus in Fur, Los Angeles."/>
    <s v="Venus in Fur, By David Ives."/>
    <n v="3000"/>
    <n v="3030"/>
    <x v="1"/>
    <x v="0"/>
    <s v="USD"/>
    <n v="1426864032"/>
    <n v="1424275632"/>
    <b v="0"/>
    <n v="47"/>
    <b v="1"/>
    <s v="theater/plays"/>
    <n v="101"/>
    <n v="64.468085106382972"/>
    <x v="2"/>
    <x v="7"/>
  </r>
  <r>
    <n v="3468"/>
    <s v="Publicity for &quot;When Yellow Were the Stars on Earth&quot;"/>
    <s v="Amidst the atrocities of WWII, two women transcend enemy lines to make the ultimate heroic sacrifice."/>
    <n v="10000"/>
    <n v="12178"/>
    <x v="1"/>
    <x v="0"/>
    <s v="USD"/>
    <n v="1474426800"/>
    <n v="1471976529"/>
    <b v="0"/>
    <n v="17"/>
    <b v="1"/>
    <s v="theater/plays"/>
    <n v="121.78"/>
    <n v="716.35294117647061"/>
    <x v="2"/>
    <x v="7"/>
  </r>
  <r>
    <n v="3469"/>
    <s v="An Evening of Original One Acts"/>
    <s v="Original plays written, performed, and produced by young and diverse theater artists - alumni from Hostos Lincoln Academy in the Bronx."/>
    <n v="2800"/>
    <n v="3175"/>
    <x v="1"/>
    <x v="0"/>
    <s v="USD"/>
    <n v="1461857045"/>
    <n v="1459265045"/>
    <b v="0"/>
    <n v="63"/>
    <b v="1"/>
    <s v="theater/plays"/>
    <n v="113.39285714285714"/>
    <n v="50.396825396825399"/>
    <x v="2"/>
    <x v="7"/>
  </r>
  <r>
    <n v="3470"/>
    <s v="She Kills Monsters"/>
    <s v="The New Artist's Circle is a theatre company dedicated to bringing the arts to young people."/>
    <n v="250"/>
    <n v="375"/>
    <x v="1"/>
    <x v="0"/>
    <s v="USD"/>
    <n v="1468618680"/>
    <n v="1465345902"/>
    <b v="0"/>
    <n v="9"/>
    <b v="1"/>
    <s v="theater/plays"/>
    <n v="150"/>
    <n v="41.666666666666664"/>
    <x v="2"/>
    <x v="7"/>
  </r>
  <r>
    <n v="3471"/>
    <s v="Different is Dangerous"/>
    <s v="Fast paced, two hander which uses headphone verbatim technique to give an insight into the everyday lives of Leeds city locals."/>
    <n v="500"/>
    <n v="1073"/>
    <x v="1"/>
    <x v="1"/>
    <s v="GBP"/>
    <n v="1409515200"/>
    <n v="1405971690"/>
    <b v="0"/>
    <n v="30"/>
    <b v="1"/>
    <s v="theater/plays"/>
    <n v="214.6"/>
    <n v="35.766666666666666"/>
    <x v="2"/>
    <x v="7"/>
  </r>
  <r>
    <n v="3472"/>
    <s v="Dandelion Theatre: 'Body Awareness' by Annie Baker"/>
    <s v="Raising funds for Dandelion Theatre's Chicago production of 'Body Awareness' by the Pulitzer Prize-winning playwright Annie Baker."/>
    <n v="2000"/>
    <n v="2041"/>
    <x v="1"/>
    <x v="0"/>
    <s v="USD"/>
    <n v="1415253540"/>
    <n v="1413432331"/>
    <b v="0"/>
    <n v="23"/>
    <b v="1"/>
    <s v="theater/plays"/>
    <n v="102.05"/>
    <n v="88.739130434782609"/>
    <x v="2"/>
    <x v="7"/>
  </r>
  <r>
    <n v="3473"/>
    <s v="King Sisyphus"/>
    <s v="A modern telling of the Greek myth. Sisyphus defies the Gods and attempts to change the world order... but can he overcome his fate?"/>
    <n v="4900"/>
    <n v="4900"/>
    <x v="1"/>
    <x v="0"/>
    <s v="USD"/>
    <n v="1426883220"/>
    <n v="1425067296"/>
    <b v="0"/>
    <n v="33"/>
    <b v="1"/>
    <s v="theater/plays"/>
    <n v="100"/>
    <n v="148.4848484848485"/>
    <x v="2"/>
    <x v="7"/>
  </r>
  <r>
    <n v="3474"/>
    <s v="Be Prepared"/>
    <s v="Help us get actor-writer Ian Bonar's debut play - a hilarious, heartbreaking story of grief and loss - to the 2016 Edinburgh Fringe."/>
    <n v="2000"/>
    <n v="2020"/>
    <x v="1"/>
    <x v="1"/>
    <s v="GBP"/>
    <n v="1469016131"/>
    <n v="1466424131"/>
    <b v="0"/>
    <n v="39"/>
    <b v="1"/>
    <s v="theater/plays"/>
    <n v="101"/>
    <n v="51.794871794871796"/>
    <x v="2"/>
    <x v="7"/>
  </r>
  <r>
    <n v="3475"/>
    <s v="Score"/>
    <s v="Score is a musical play inspired by true stories of parents who have recovered from addiction and regained their children."/>
    <n v="300"/>
    <n v="340"/>
    <x v="1"/>
    <x v="1"/>
    <s v="GBP"/>
    <n v="1414972800"/>
    <n v="1412629704"/>
    <b v="0"/>
    <n v="17"/>
    <b v="1"/>
    <s v="theater/plays"/>
    <n v="113.33333333333333"/>
    <n v="20"/>
    <x v="2"/>
    <x v="7"/>
  </r>
  <r>
    <n v="3476"/>
    <s v="REBATEnsemble Presents: ICONS - The Martin Show"/>
    <s v="Meet the Martins; a modern family dealing with modern issues in a way that is as All-American as apple pie, James Dean and repression."/>
    <n v="300"/>
    <n v="312"/>
    <x v="1"/>
    <x v="0"/>
    <s v="USD"/>
    <n v="1414378800"/>
    <n v="1412836990"/>
    <b v="0"/>
    <n v="6"/>
    <b v="1"/>
    <s v="theater/plays"/>
    <n v="104"/>
    <n v="52"/>
    <x v="2"/>
    <x v="7"/>
  </r>
  <r>
    <n v="3477"/>
    <s v="PCSF's Biannual 24-Hour Play Festival"/>
    <s v="8 ten-minute plays, written, directed, rehearsed, and fully produced in only 24 hours! Are we crazy? You bet we are!"/>
    <n v="1800"/>
    <n v="2076"/>
    <x v="1"/>
    <x v="0"/>
    <s v="USD"/>
    <n v="1431831600"/>
    <n v="1430761243"/>
    <b v="0"/>
    <n v="39"/>
    <b v="1"/>
    <s v="theater/plays"/>
    <n v="115.33333333333333"/>
    <n v="53.230769230769234"/>
    <x v="2"/>
    <x v="7"/>
  </r>
  <r>
    <n v="3478"/>
    <s v="Measure for Measure"/>
    <s v="Bare Theatre takes on Shakespeare's most notorious &quot;problem play,&quot; which asks how far we are willing to go to do what is right."/>
    <n v="2000"/>
    <n v="2257"/>
    <x v="1"/>
    <x v="0"/>
    <s v="USD"/>
    <n v="1426539600"/>
    <n v="1424296822"/>
    <b v="0"/>
    <n v="57"/>
    <b v="1"/>
    <s v="theater/plays"/>
    <n v="112.85000000000001"/>
    <n v="39.596491228070178"/>
    <x v="2"/>
    <x v="7"/>
  </r>
  <r>
    <n v="3479"/>
    <s v="Civil Rogues"/>
    <s v="A new comedy about what happened to a band of foolhardy actors when the Puritans closed the theatres in the 1640s."/>
    <n v="1500"/>
    <n v="1918"/>
    <x v="1"/>
    <x v="1"/>
    <s v="GBP"/>
    <n v="1403382680"/>
    <n v="1400790680"/>
    <b v="0"/>
    <n v="56"/>
    <b v="1"/>
    <s v="theater/plays"/>
    <n v="127.86666666666666"/>
    <n v="34.25"/>
    <x v="2"/>
    <x v="7"/>
  </r>
  <r>
    <n v="3480"/>
    <s v="Georgia - the full cast production"/>
    <s v="Georgia is a play that looks at the taboo topic of rape in a relationship.  It's a play about perspectives and various viewpoints."/>
    <n v="1500"/>
    <n v="2140"/>
    <x v="1"/>
    <x v="0"/>
    <s v="USD"/>
    <n v="1436562000"/>
    <n v="1434440227"/>
    <b v="0"/>
    <n v="13"/>
    <b v="1"/>
    <s v="theater/plays"/>
    <n v="142.66666666666669"/>
    <n v="164.61538461538461"/>
    <x v="2"/>
    <x v="7"/>
  </r>
  <r>
    <n v="3481"/>
    <s v="FIX THE FITZ"/>
    <s v="One of Australia's greatest theatres needs your help. Please help us refurnish, fit out and restore this legendary storytelling venue."/>
    <n v="10000"/>
    <n v="11880"/>
    <x v="1"/>
    <x v="2"/>
    <s v="AUD"/>
    <n v="1420178188"/>
    <n v="1418709388"/>
    <b v="0"/>
    <n v="95"/>
    <b v="1"/>
    <s v="theater/plays"/>
    <n v="118.8"/>
    <n v="125.05263157894737"/>
    <x v="2"/>
    <x v="7"/>
  </r>
  <r>
    <n v="3482"/>
    <s v="Old Trunk - Edinburgh 2014"/>
    <s v="Critically-acclaimed new-writing company Old Trunk make their Edinburgh debut alternating their two darkly comic plays."/>
    <n v="3000"/>
    <n v="4150"/>
    <x v="1"/>
    <x v="1"/>
    <s v="GBP"/>
    <n v="1404671466"/>
    <n v="1402079466"/>
    <b v="0"/>
    <n v="80"/>
    <b v="1"/>
    <s v="theater/plays"/>
    <n v="138.33333333333334"/>
    <n v="51.875"/>
    <x v="2"/>
    <x v="7"/>
  </r>
  <r>
    <n v="3483"/>
    <s v="The Faculty Lounge"/>
    <s v="Join 5 high school teachers in the lounge of every high school in America.  Hear what they never say in the classroom."/>
    <n v="3350"/>
    <n v="5358"/>
    <x v="1"/>
    <x v="0"/>
    <s v="USD"/>
    <n v="1404403381"/>
    <n v="1401811381"/>
    <b v="0"/>
    <n v="133"/>
    <b v="1"/>
    <s v="theater/plays"/>
    <n v="159.9402985074627"/>
    <n v="40.285714285714285"/>
    <x v="2"/>
    <x v="7"/>
  </r>
  <r>
    <n v="3484"/>
    <s v="Macbeth in the Basement"/>
    <s v="MACBETH IN THE BASEMENT will premiere at the Capital Fringe Festival in July 2016. A teenage kingâ€™s rise and fall in a vicious game."/>
    <n v="2500"/>
    <n v="2856"/>
    <x v="1"/>
    <x v="0"/>
    <s v="USD"/>
    <n v="1466014499"/>
    <n v="1463422499"/>
    <b v="0"/>
    <n v="44"/>
    <b v="1"/>
    <s v="theater/plays"/>
    <n v="114.24000000000001"/>
    <n v="64.909090909090907"/>
    <x v="2"/>
    <x v="7"/>
  </r>
  <r>
    <n v="3485"/>
    <s v="An Evening with Sarah Pettyfer"/>
    <s v="We're trying to get our play, &quot;An Evening With Sarah Pettyfer,&quot; to the  Orlando Fringe Festival. The only thing is...we need your help!"/>
    <n v="1650"/>
    <n v="1660"/>
    <x v="1"/>
    <x v="0"/>
    <s v="USD"/>
    <n v="1454431080"/>
    <n v="1451839080"/>
    <b v="0"/>
    <n v="30"/>
    <b v="1"/>
    <s v="theater/plays"/>
    <n v="100.60606060606061"/>
    <n v="55.333333333333336"/>
    <x v="2"/>
    <x v="7"/>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s v="theater/plays"/>
    <n v="155.20000000000002"/>
    <n v="83.142857142857139"/>
    <x v="2"/>
    <x v="7"/>
  </r>
  <r>
    <n v="3487"/>
    <s v="Jericho Creek"/>
    <s v="Jericho Creek is an original production by Fledgling Theatre Company which will be performed at The Cockpit Theatre in July 2015"/>
    <n v="2000"/>
    <n v="2555"/>
    <x v="1"/>
    <x v="1"/>
    <s v="GBP"/>
    <n v="1435185252"/>
    <n v="1432593252"/>
    <b v="0"/>
    <n v="66"/>
    <b v="1"/>
    <s v="theater/plays"/>
    <n v="127.75000000000001"/>
    <n v="38.712121212121211"/>
    <x v="2"/>
    <x v="7"/>
  </r>
  <r>
    <n v="3488"/>
    <s v="Gorilla Theater Productions Presents: Phase 3"/>
    <s v="GTP has been protected financially by The Director since 2012. Now it's time for the community. Do you want GTP? Are we worth it?"/>
    <n v="3000"/>
    <n v="3636"/>
    <x v="1"/>
    <x v="0"/>
    <s v="USD"/>
    <n v="1429286400"/>
    <n v="1427221560"/>
    <b v="0"/>
    <n v="29"/>
    <b v="1"/>
    <s v="theater/plays"/>
    <n v="121.2"/>
    <n v="125.37931034482759"/>
    <x v="2"/>
    <x v="7"/>
  </r>
  <r>
    <n v="3489"/>
    <s v="&quot;Oh, the Humanity&quot; at the Tabard Theatre this September"/>
    <s v="A brilliant play by Will Eno. An exciting, young theatre company. A production that promises to wow. You wouldn't want to miss it."/>
    <n v="5000"/>
    <n v="5635"/>
    <x v="1"/>
    <x v="1"/>
    <s v="GBP"/>
    <n v="1400965200"/>
    <n v="1398352531"/>
    <b v="0"/>
    <n v="72"/>
    <b v="1"/>
    <s v="theater/plays"/>
    <n v="112.7"/>
    <n v="78.263888888888886"/>
    <x v="2"/>
    <x v="7"/>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s v="theater/plays"/>
    <n v="127.49999999999999"/>
    <n v="47.222222222222221"/>
    <x v="2"/>
    <x v="7"/>
  </r>
  <r>
    <n v="3491"/>
    <s v="William Shakespeare's The Tempest"/>
    <s v="Shakespeare Company at UCLA presents The Tempest under the stars in the Fowler Museum Amphitheater. Bring your blankets and enjoy!"/>
    <n v="500"/>
    <n v="791"/>
    <x v="1"/>
    <x v="0"/>
    <s v="USD"/>
    <n v="1431928784"/>
    <n v="1430114384"/>
    <b v="0"/>
    <n v="10"/>
    <b v="1"/>
    <s v="theater/plays"/>
    <n v="158.20000000000002"/>
    <n v="79.099999999999994"/>
    <x v="2"/>
    <x v="7"/>
  </r>
  <r>
    <n v="3492"/>
    <s v="The Man from Willow's Brook, a new play by Kevin Kordis"/>
    <s v="We have the Blackbox Fellowship at Boston Playwright's Theatre, now all we need is your support to produce Kevin's new play!"/>
    <n v="3800"/>
    <n v="4000.22"/>
    <x v="1"/>
    <x v="0"/>
    <s v="USD"/>
    <n v="1445818397"/>
    <n v="1442794397"/>
    <b v="0"/>
    <n v="35"/>
    <b v="1"/>
    <s v="theater/plays"/>
    <n v="105.26894736842105"/>
    <n v="114.29199999999999"/>
    <x v="2"/>
    <x v="7"/>
  </r>
  <r>
    <n v="3493"/>
    <s v="Not Your Garden Variety Theater"/>
    <s v="We need your help purchasing a stage for our production of the Wizard of Oz! This program is helping children with autism. Thank you!"/>
    <n v="1500"/>
    <n v="1500"/>
    <x v="1"/>
    <x v="0"/>
    <s v="USD"/>
    <n v="1408252260"/>
    <n v="1406580436"/>
    <b v="0"/>
    <n v="29"/>
    <b v="1"/>
    <s v="theater/plays"/>
    <n v="100"/>
    <n v="51.724137931034484"/>
    <x v="2"/>
    <x v="7"/>
  </r>
  <r>
    <n v="3494"/>
    <s v="Special in a Bad Way"/>
    <s v="&quot;Special in a Bad Way&quot; is a comedy that questions American Public Schools in their treatment of the so called, 'learning disabled.'"/>
    <n v="400"/>
    <n v="400"/>
    <x v="1"/>
    <x v="0"/>
    <s v="USD"/>
    <n v="1480140000"/>
    <n v="1479186575"/>
    <b v="0"/>
    <n v="13"/>
    <b v="1"/>
    <s v="theater/plays"/>
    <n v="100"/>
    <n v="30.76923076923077"/>
    <x v="2"/>
    <x v="7"/>
  </r>
  <r>
    <n v="3495"/>
    <s v="The Village - one woman show"/>
    <s v="A one-woman show by Canadian artist Tina Milo. it is a multimedia show about an actress auditioning for a role of a depressed woman."/>
    <n v="5000"/>
    <n v="5343"/>
    <x v="1"/>
    <x v="5"/>
    <s v="CAD"/>
    <n v="1414862280"/>
    <n v="1412360309"/>
    <b v="0"/>
    <n v="72"/>
    <b v="1"/>
    <s v="theater/plays"/>
    <n v="106.86"/>
    <n v="74.208333333333329"/>
    <x v="2"/>
    <x v="7"/>
  </r>
  <r>
    <n v="3496"/>
    <s v="Resurrecting LIZZIE BORDEN LIVE"/>
    <s v="A one-woman play based on Lizzie Borden who was accused of the brutal hatchet murders of her father and step-mother.  Workshop Oct NYC."/>
    <n v="3000"/>
    <n v="3732"/>
    <x v="1"/>
    <x v="0"/>
    <s v="USD"/>
    <n v="1473625166"/>
    <n v="1470169166"/>
    <b v="0"/>
    <n v="78"/>
    <b v="1"/>
    <s v="theater/plays"/>
    <n v="124.4"/>
    <n v="47.846153846153847"/>
    <x v="2"/>
    <x v="7"/>
  </r>
  <r>
    <n v="3497"/>
    <s v="Send SACKERSON to SD Fringe"/>
    <s v="We've been invited to the San Diego International Fringe Festival. Can you help us get there? Special performances in SLC and OREM."/>
    <n v="1551"/>
    <n v="1686"/>
    <x v="1"/>
    <x v="0"/>
    <s v="USD"/>
    <n v="1464904800"/>
    <n v="1463852904"/>
    <b v="0"/>
    <n v="49"/>
    <b v="1"/>
    <s v="theater/plays"/>
    <n v="108.70406189555126"/>
    <n v="34.408163265306122"/>
    <x v="2"/>
    <x v="7"/>
  </r>
  <r>
    <n v="3498"/>
    <s v="Mamahood: turn and face the strange"/>
    <s v="This solo show has the power to profoundly impact new mothers and those that love them and to educate &amp; change how we support them."/>
    <n v="1650"/>
    <n v="1690"/>
    <x v="1"/>
    <x v="5"/>
    <s v="CAD"/>
    <n v="1464471840"/>
    <n v="1459309704"/>
    <b v="0"/>
    <n v="42"/>
    <b v="1"/>
    <s v="theater/plays"/>
    <n v="102.42424242424242"/>
    <n v="40.238095238095241"/>
    <x v="2"/>
    <x v="7"/>
  </r>
  <r>
    <n v="3499"/>
    <s v="Fefu and Her Friends"/>
    <s v="Figure 8 Troupe's debut performance! A stunning piece of theatre written by premier female playwright Maria Irene Fornes."/>
    <n v="2000"/>
    <n v="2110"/>
    <x v="1"/>
    <x v="0"/>
    <s v="USD"/>
    <n v="1435733940"/>
    <n v="1431046325"/>
    <b v="0"/>
    <n v="35"/>
    <b v="1"/>
    <s v="theater/plays"/>
    <n v="105.5"/>
    <n v="60.285714285714285"/>
    <x v="2"/>
    <x v="7"/>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s v="theater/plays"/>
    <n v="106.3"/>
    <n v="25.30952380952381"/>
    <x v="2"/>
    <x v="7"/>
  </r>
  <r>
    <n v="3501"/>
    <s v="Pig by Alex Oates (London Run)"/>
    <s v="'Pig' by Alex Oates is an urgent and dark comedy with live music that discusses the vital issue of the state of our police force."/>
    <n v="1500"/>
    <n v="1510"/>
    <x v="1"/>
    <x v="1"/>
    <s v="GBP"/>
    <n v="1441995595"/>
    <n v="1439835595"/>
    <b v="0"/>
    <n v="42"/>
    <b v="1"/>
    <s v="theater/plays"/>
    <n v="100.66666666666666"/>
    <n v="35.952380952380949"/>
    <x v="2"/>
    <x v="7"/>
  </r>
  <r>
    <n v="3502"/>
    <s v="Dickhead"/>
    <s v="Dickhead is a play about one man's struggle with the dicks in his head. If you want to know more stop being a twat and put out...please"/>
    <n v="4000"/>
    <n v="4216"/>
    <x v="1"/>
    <x v="0"/>
    <s v="USD"/>
    <n v="1458100740"/>
    <n v="1456862924"/>
    <b v="0"/>
    <n v="31"/>
    <b v="1"/>
    <s v="theater/plays"/>
    <n v="105.4"/>
    <n v="136"/>
    <x v="2"/>
    <x v="7"/>
  </r>
  <r>
    <n v="3503"/>
    <s v="Tarantella"/>
    <s v="A group of Sicilian immigrants in New York struggle to deal with conflict from both within the family and from without."/>
    <n v="2500"/>
    <n v="2689"/>
    <x v="1"/>
    <x v="1"/>
    <s v="GBP"/>
    <n v="1469359728"/>
    <n v="1466767728"/>
    <b v="0"/>
    <n v="38"/>
    <b v="1"/>
    <s v="theater/plays"/>
    <n v="107.55999999999999"/>
    <n v="70.763157894736835"/>
    <x v="2"/>
    <x v="7"/>
  </r>
  <r>
    <n v="3504"/>
    <s v="Sterling Lion Theater Company"/>
    <s v="The Sterling Lion Theater Company is a non-profit theater group established for the benefit of the Connecticut lower Naugatuck Valley."/>
    <n v="1000"/>
    <n v="1000"/>
    <x v="1"/>
    <x v="0"/>
    <s v="USD"/>
    <n v="1447959491"/>
    <n v="1445363891"/>
    <b v="0"/>
    <n v="8"/>
    <b v="1"/>
    <s v="theater/plays"/>
    <n v="100"/>
    <n v="125"/>
    <x v="2"/>
    <x v="7"/>
  </r>
  <r>
    <n v="3505"/>
    <s v="Second Act: The Four Disgracers"/>
    <s v="Four myths._x000a_Four writers._x000a_Four new takes._x000a__x000a_The Four Disgracers comes to the stage to launch a new theatre group, Ixion."/>
    <n v="2500"/>
    <n v="2594"/>
    <x v="1"/>
    <x v="0"/>
    <s v="USD"/>
    <n v="1399953600"/>
    <n v="1398983245"/>
    <b v="0"/>
    <n v="39"/>
    <b v="1"/>
    <s v="theater/plays"/>
    <n v="103.76"/>
    <n v="66.512820512820511"/>
    <x v="2"/>
    <x v="7"/>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s v="theater/plays"/>
    <n v="101.49999999999999"/>
    <n v="105"/>
    <x v="2"/>
    <x v="7"/>
  </r>
  <r>
    <n v="3507"/>
    <s v="The Chameleon Fools Theatre Troupe Project"/>
    <s v="Please help our troupe bring our first project from planning to reality! Join us on one exciting ride!"/>
    <n v="10000"/>
    <n v="10440"/>
    <x v="1"/>
    <x v="0"/>
    <s v="USD"/>
    <n v="1464732537"/>
    <n v="1462140537"/>
    <b v="0"/>
    <n v="72"/>
    <b v="1"/>
    <s v="theater/plays"/>
    <n v="104.4"/>
    <n v="145"/>
    <x v="2"/>
    <x v="7"/>
  </r>
  <r>
    <n v="3508"/>
    <s v="Roll The Dice Theatre Company"/>
    <s v="Roll The Dice Theatre Company revolves around taking risks in the game of life vicariously through beloved childhood games."/>
    <n v="100"/>
    <n v="180"/>
    <x v="1"/>
    <x v="1"/>
    <s v="GBP"/>
    <n v="1462914000"/>
    <n v="1460914253"/>
    <b v="0"/>
    <n v="15"/>
    <b v="1"/>
    <s v="theater/plays"/>
    <n v="180"/>
    <n v="12"/>
    <x v="2"/>
    <x v="7"/>
  </r>
  <r>
    <n v="3509"/>
    <s v="PL@Y, an all-original fusion of comedy, rock, and dance"/>
    <s v="PL@Y is an original comedic fantasy spectacle inspired by the original music of the Amboys and classic rabbit-hole fiction archetypes"/>
    <n v="3000"/>
    <n v="3190"/>
    <x v="1"/>
    <x v="0"/>
    <s v="USD"/>
    <n v="1416545700"/>
    <n v="1415392666"/>
    <b v="0"/>
    <n v="33"/>
    <b v="1"/>
    <s v="theater/plays"/>
    <n v="106.33333333333333"/>
    <n v="96.666666666666671"/>
    <x v="2"/>
    <x v="7"/>
  </r>
  <r>
    <n v="3510"/>
    <s v="Shakespeare in the Park: Much Ado About Nothing"/>
    <s v="The Uncommon Loons return with Much Ado for a 2nd production of Shakespeare in Minnesota's Nature on the banks of the Mississippi!"/>
    <n v="900"/>
    <n v="905"/>
    <x v="1"/>
    <x v="0"/>
    <s v="USD"/>
    <n v="1404312846"/>
    <n v="1402584846"/>
    <b v="0"/>
    <n v="15"/>
    <b v="1"/>
    <s v="theater/plays"/>
    <n v="100.55555555555556"/>
    <n v="60.333333333333336"/>
    <x v="2"/>
    <x v="7"/>
  </r>
  <r>
    <n v="3511"/>
    <s v="Silent Planet"/>
    <s v="The world premiere of the first full-length play by Eve Leigh, at the intimate Finborough Theatre in London."/>
    <n v="1500"/>
    <n v="1518"/>
    <x v="1"/>
    <x v="1"/>
    <s v="GBP"/>
    <n v="1415385000"/>
    <n v="1413406695"/>
    <b v="0"/>
    <n v="19"/>
    <b v="1"/>
    <s v="theater/plays"/>
    <n v="101.2"/>
    <n v="79.89473684210526"/>
    <x v="2"/>
    <x v="7"/>
  </r>
  <r>
    <n v="3512"/>
    <s v="With My Eyes Wide Open"/>
    <s v="We're making a hard hitting, innovative play which will open your eyes to what mental illness is like in the mind of the sufferer."/>
    <n v="1000"/>
    <n v="1000"/>
    <x v="1"/>
    <x v="1"/>
    <s v="GBP"/>
    <n v="1429789992"/>
    <n v="1424609592"/>
    <b v="0"/>
    <n v="17"/>
    <b v="1"/>
    <s v="theater/plays"/>
    <n v="100"/>
    <n v="58.823529411764703"/>
    <x v="2"/>
    <x v="7"/>
  </r>
  <r>
    <n v="3513"/>
    <s v="Send Truth AND Consequences To TNT's 2014 Youth Conference"/>
    <s v="Brazos Valley TROUPE is taking an original work, Truth AND Consequences, to the Texas Nonprofit Theaters 2014 Youth Conference"/>
    <n v="2800"/>
    <n v="3315"/>
    <x v="1"/>
    <x v="0"/>
    <s v="USD"/>
    <n v="1401857940"/>
    <n v="1400725112"/>
    <b v="0"/>
    <n v="44"/>
    <b v="1"/>
    <s v="theater/plays"/>
    <n v="118.39285714285714"/>
    <n v="75.340909090909093"/>
    <x v="2"/>
    <x v="7"/>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s v="theater/plays"/>
    <n v="110.00000000000001"/>
    <n v="55"/>
    <x v="2"/>
    <x v="7"/>
  </r>
  <r>
    <n v="3515"/>
    <s v="Twelfth Night by William Shakespeare"/>
    <s v="We are casting an all-inclusive production of Shakespeare's Twelfth Night in a non-traditional performance space."/>
    <n v="3000"/>
    <n v="3080"/>
    <x v="1"/>
    <x v="0"/>
    <s v="USD"/>
    <n v="1433097171"/>
    <n v="1430505171"/>
    <b v="0"/>
    <n v="46"/>
    <b v="1"/>
    <s v="theater/plays"/>
    <n v="102.66666666666666"/>
    <n v="66.956521739130437"/>
    <x v="2"/>
    <x v="7"/>
  </r>
  <r>
    <n v="3516"/>
    <s v="The March of the Bonus Army"/>
    <s v="A new play about a lesser known yet pivotal event in American history, about a group of WWI Veterans fighting for their rights."/>
    <n v="2500"/>
    <n v="2500"/>
    <x v="1"/>
    <x v="0"/>
    <s v="USD"/>
    <n v="1410145200"/>
    <n v="1407197670"/>
    <b v="0"/>
    <n v="11"/>
    <b v="1"/>
    <s v="theater/plays"/>
    <n v="100"/>
    <n v="227.27272727272728"/>
    <x v="2"/>
    <x v="7"/>
  </r>
  <r>
    <n v="3517"/>
    <s v="A Bright Room Called Day by Tony Kushner"/>
    <s v="Support an outstanding cast of actors to take on a professional production of a masterpiece of modern theatre"/>
    <n v="4000"/>
    <n v="4000"/>
    <x v="1"/>
    <x v="1"/>
    <s v="GBP"/>
    <n v="1404471600"/>
    <n v="1401910634"/>
    <b v="0"/>
    <n v="13"/>
    <b v="1"/>
    <s v="theater/plays"/>
    <n v="100"/>
    <n v="307.69230769230768"/>
    <x v="2"/>
    <x v="7"/>
  </r>
  <r>
    <n v="3518"/>
    <s v="BEASTS OF BAVERLY GROVE"/>
    <s v="One play.  Two theaters.  See the story from both sides and then decide for yourself - who are the BEASTS OF BAVERLY GROVE?"/>
    <n v="1500"/>
    <n v="1650.69"/>
    <x v="1"/>
    <x v="0"/>
    <s v="USD"/>
    <n v="1412259660"/>
    <n v="1410461299"/>
    <b v="0"/>
    <n v="33"/>
    <b v="1"/>
    <s v="theater/plays"/>
    <n v="110.04599999999999"/>
    <n v="50.020909090909093"/>
    <x v="2"/>
    <x v="7"/>
  </r>
  <r>
    <n v="3519"/>
    <s v="Bookstory"/>
    <s v="Bookstory is a tiny puppet musical with some very big ideas that tells the story of the story in the digital age"/>
    <n v="2000"/>
    <n v="2027"/>
    <x v="1"/>
    <x v="1"/>
    <s v="GBP"/>
    <n v="1425478950"/>
    <n v="1422886950"/>
    <b v="0"/>
    <n v="28"/>
    <b v="1"/>
    <s v="theater/plays"/>
    <n v="101.35000000000001"/>
    <n v="72.392857142857139"/>
    <x v="2"/>
    <x v="7"/>
  </r>
  <r>
    <n v="3520"/>
    <s v="Protocols"/>
    <s v="Help us to bring &quot;Protocols&quot; at the 2015 Camden Fringe. The most controversial play of the year."/>
    <n v="2000"/>
    <n v="2015"/>
    <x v="1"/>
    <x v="1"/>
    <s v="GBP"/>
    <n v="1441547220"/>
    <n v="1439322412"/>
    <b v="0"/>
    <n v="21"/>
    <b v="1"/>
    <s v="theater/plays"/>
    <n v="100.75"/>
    <n v="95.952380952380949"/>
    <x v="2"/>
    <x v="7"/>
  </r>
  <r>
    <n v="3521"/>
    <s v="As the Naked Lead the Blind (Play)"/>
    <s v="A professionally directed/acted workshop &amp; reading for a new play depicting sexual addiction and its crippling effect on relationships."/>
    <n v="350"/>
    <n v="593"/>
    <x v="1"/>
    <x v="0"/>
    <s v="USD"/>
    <n v="1411980020"/>
    <n v="1409388020"/>
    <b v="0"/>
    <n v="13"/>
    <b v="1"/>
    <s v="theater/plays"/>
    <n v="169.42857142857144"/>
    <n v="45.615384615384613"/>
    <x v="2"/>
    <x v="7"/>
  </r>
  <r>
    <n v="3522"/>
    <s v="'Over the Top: The true-life tale of Dorothy Lawrence'"/>
    <s v="New show with 2 performers and an original score, bringing the true story of this forgotten WW1 heroine to audiences in the southwest."/>
    <n v="1395"/>
    <n v="1395"/>
    <x v="1"/>
    <x v="1"/>
    <s v="GBP"/>
    <n v="1442311560"/>
    <n v="1439924246"/>
    <b v="0"/>
    <n v="34"/>
    <b v="1"/>
    <s v="theater/plays"/>
    <n v="100"/>
    <n v="41.029411764705884"/>
    <x v="2"/>
    <x v="7"/>
  </r>
  <r>
    <n v="3523"/>
    <s v="Magnificence"/>
    <s v="An old play about our world. Set in 1970s England, Magnificence is a gut-wrenching story of radicalisation, idealism and pity."/>
    <n v="4000"/>
    <n v="4546"/>
    <x v="1"/>
    <x v="1"/>
    <s v="GBP"/>
    <n v="1474844400"/>
    <n v="1469871148"/>
    <b v="0"/>
    <n v="80"/>
    <b v="1"/>
    <s v="theater/plays"/>
    <n v="113.65"/>
    <n v="56.825000000000003"/>
    <x v="2"/>
    <x v="7"/>
  </r>
  <r>
    <n v="3524"/>
    <s v="Sweet, Sweet Spirit"/>
    <s v="A West Texas matriarch is enraged by the news that her gay grandson has been the victim of a hate crime committed by his own father."/>
    <n v="10000"/>
    <n v="10156"/>
    <x v="1"/>
    <x v="0"/>
    <s v="USD"/>
    <n v="1410580800"/>
    <n v="1409336373"/>
    <b v="0"/>
    <n v="74"/>
    <b v="1"/>
    <s v="theater/plays"/>
    <n v="101.56"/>
    <n v="137.24324324324326"/>
    <x v="2"/>
    <x v="7"/>
  </r>
  <r>
    <n v="3525"/>
    <s v="Talk to Me Like The Rain and Let Me Listen"/>
    <s v="The Attic interns present Tennessee Williams's &quot;Talk to Me Like the Rain and Let Me Listen&quot; performing at The Flea Theater!"/>
    <n v="500"/>
    <n v="530"/>
    <x v="1"/>
    <x v="0"/>
    <s v="USD"/>
    <n v="1439136000"/>
    <n v="1438188106"/>
    <b v="0"/>
    <n v="7"/>
    <b v="1"/>
    <s v="theater/plays"/>
    <n v="106"/>
    <n v="75.714285714285708"/>
    <x v="2"/>
    <x v="7"/>
  </r>
  <r>
    <n v="3526"/>
    <s v="Human, Kind Theater Project"/>
    <s v="By day we perform Acts of Kindness, by night we perform free theater, all sustained by the love of our neighbors, not ticket prices."/>
    <n v="3300"/>
    <n v="3366"/>
    <x v="1"/>
    <x v="0"/>
    <s v="USD"/>
    <n v="1461823140"/>
    <n v="1459411371"/>
    <b v="0"/>
    <n v="34"/>
    <b v="1"/>
    <s v="theater/plays"/>
    <n v="102"/>
    <n v="99"/>
    <x v="2"/>
    <x v="7"/>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s v="theater/plays"/>
    <n v="116.91666666666667"/>
    <n v="81.569767441860463"/>
    <x v="2"/>
    <x v="7"/>
  </r>
  <r>
    <n v="3528"/>
    <s v="World premiere of BIRTHDAY SUIT at the Old Red Lion"/>
    <s v="pluck. productions present their first four-week run - the world premiere of David K. Barnes' BIRTHDAY SUIT at the Old Red Lion."/>
    <n v="1650"/>
    <n v="1669"/>
    <x v="1"/>
    <x v="1"/>
    <s v="GBP"/>
    <n v="1484740918"/>
    <n v="1483012918"/>
    <b v="0"/>
    <n v="37"/>
    <b v="1"/>
    <s v="theater/plays"/>
    <n v="101.15151515151514"/>
    <n v="45.108108108108105"/>
    <x v="2"/>
    <x v="7"/>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s v="theater/plays"/>
    <n v="132"/>
    <n v="36.666666666666664"/>
    <x v="2"/>
    <x v="7"/>
  </r>
  <r>
    <n v="3530"/>
    <s v="Far From Fiction"/>
    <s v="â€œFar From Fictionâ€ is a powerful play, written by Sally Willis, offering insights into a new understanding of  female psychology."/>
    <n v="2750"/>
    <n v="2750"/>
    <x v="1"/>
    <x v="1"/>
    <s v="GBP"/>
    <n v="1460318400"/>
    <n v="1457881057"/>
    <b v="0"/>
    <n v="22"/>
    <b v="1"/>
    <s v="theater/plays"/>
    <n v="100"/>
    <n v="125"/>
    <x v="2"/>
    <x v="7"/>
  </r>
  <r>
    <n v="3531"/>
    <s v="The Reinvention of Lily Johnson"/>
    <s v="A political comedy for a crazy election year"/>
    <n v="1000"/>
    <n v="1280"/>
    <x v="1"/>
    <x v="0"/>
    <s v="USD"/>
    <n v="1467301334"/>
    <n v="1464709334"/>
    <b v="0"/>
    <n v="26"/>
    <b v="1"/>
    <s v="theater/plays"/>
    <n v="128"/>
    <n v="49.230769230769234"/>
    <x v="2"/>
    <x v="7"/>
  </r>
  <r>
    <n v="3532"/>
    <s v="&quot;I Will Speak For Myself&quot;"/>
    <s v="Our goal: To produce a stirring one-woman show historically based on African-American womenâ€™s experiences, struggles, and journeys."/>
    <n v="960"/>
    <n v="1142"/>
    <x v="1"/>
    <x v="0"/>
    <s v="USD"/>
    <n v="1411012740"/>
    <n v="1409667827"/>
    <b v="0"/>
    <n v="27"/>
    <b v="1"/>
    <s v="theater/plays"/>
    <n v="118.95833333333334"/>
    <n v="42.296296296296298"/>
    <x v="2"/>
    <x v="7"/>
  </r>
  <r>
    <n v="3533"/>
    <s v="Young Philosophers Theater Company Winter Productions"/>
    <s v="Two shows! (we're feeling particularly ambitious). Help us produce Eurydice and The Effect of Gamma Rays on Man-in-the-Moon Marigolds!"/>
    <n v="500"/>
    <n v="631"/>
    <x v="1"/>
    <x v="0"/>
    <s v="USD"/>
    <n v="1447269367"/>
    <n v="1444673767"/>
    <b v="0"/>
    <n v="8"/>
    <b v="1"/>
    <s v="theater/plays"/>
    <n v="126.2"/>
    <n v="78.875"/>
    <x v="2"/>
    <x v="7"/>
  </r>
  <r>
    <n v="3534"/>
    <s v="Night of Ashes"/>
    <s v="A Theatrical Prequel to Hell's Rebels, the current Pathfinder Adventure Path from Paizo Publishing"/>
    <n v="5000"/>
    <n v="7810"/>
    <x v="1"/>
    <x v="0"/>
    <s v="USD"/>
    <n v="1443711623"/>
    <n v="1440687623"/>
    <b v="0"/>
    <n v="204"/>
    <b v="1"/>
    <s v="theater/plays"/>
    <n v="156.20000000000002"/>
    <n v="38.284313725490193"/>
    <x v="2"/>
    <x v="7"/>
  </r>
  <r>
    <n v="3535"/>
    <s v="Twelve Angry Women"/>
    <s v="On the 60th anniversary of Twelve Angry Men, 12 female writers create 12 short pieces about what makes them angry."/>
    <n v="2000"/>
    <n v="2063"/>
    <x v="1"/>
    <x v="1"/>
    <s v="GBP"/>
    <n v="1443808800"/>
    <n v="1441120910"/>
    <b v="0"/>
    <n v="46"/>
    <b v="1"/>
    <s v="theater/plays"/>
    <n v="103.15"/>
    <n v="44.847826086956523"/>
    <x v="2"/>
    <x v="7"/>
  </r>
  <r>
    <n v="3536"/>
    <s v="Paria Exchange at Dave's Leicester Comedy Festival"/>
    <s v="&quot;Inteligent, Inspired and Inimitable&quot; Nottingham's leading two man improv show is heading to Dave's Leicester Comedy Festival."/>
    <n v="150"/>
    <n v="230"/>
    <x v="1"/>
    <x v="1"/>
    <s v="GBP"/>
    <n v="1450612740"/>
    <n v="1448040425"/>
    <b v="0"/>
    <n v="17"/>
    <b v="1"/>
    <s v="theater/plays"/>
    <n v="153.33333333333334"/>
    <n v="13.529411764705882"/>
    <x v="2"/>
    <x v="7"/>
  </r>
  <r>
    <n v="3537"/>
    <s v="The Untold Tales of the Brothers Grimm"/>
    <s v="A fast-pace, zany comedy involving six actors performing seven usually untold Grimm Fairy Tales about giants, witches, demons and more!"/>
    <n v="675"/>
    <n v="1218"/>
    <x v="1"/>
    <x v="5"/>
    <s v="CAD"/>
    <n v="1416211140"/>
    <n v="1413016216"/>
    <b v="0"/>
    <n v="28"/>
    <b v="1"/>
    <s v="theater/plays"/>
    <n v="180.44444444444446"/>
    <n v="43.5"/>
    <x v="2"/>
    <x v="7"/>
  </r>
  <r>
    <n v="3538"/>
    <s v="'Mooring' - Vocal Point Theatre Project"/>
    <s v="A play about riverside homelessness, inspired by true events. Shows at Brunel Museum, 240 Project and similar community organisations."/>
    <n v="2000"/>
    <n v="2569"/>
    <x v="1"/>
    <x v="1"/>
    <s v="GBP"/>
    <n v="1471428340"/>
    <n v="1469009140"/>
    <b v="0"/>
    <n v="83"/>
    <b v="1"/>
    <s v="theater/plays"/>
    <n v="128.44999999999999"/>
    <n v="30.951807228915662"/>
    <x v="2"/>
    <x v="7"/>
  </r>
  <r>
    <n v="3539"/>
    <s v="Chokehold"/>
    <s v="A searing new play that takes  an unflinching look at the terrible costs of police shootings in the African American community."/>
    <n v="600"/>
    <n v="718"/>
    <x v="1"/>
    <x v="0"/>
    <s v="USD"/>
    <n v="1473358122"/>
    <n v="1471543722"/>
    <b v="0"/>
    <n v="13"/>
    <b v="1"/>
    <s v="theater/plays"/>
    <n v="119.66666666666667"/>
    <n v="55.230769230769234"/>
    <x v="2"/>
    <x v="7"/>
  </r>
  <r>
    <n v="3540"/>
    <s v="The Silence at the Song's End"/>
    <s v="A brand new stage adaptation of the Libby Purves/Nicholas Heiney book. A new work involving music, poetry and fajitas. #timetochange"/>
    <n v="300"/>
    <n v="369"/>
    <x v="1"/>
    <x v="1"/>
    <s v="GBP"/>
    <n v="1466899491"/>
    <n v="1464307491"/>
    <b v="0"/>
    <n v="8"/>
    <b v="1"/>
    <s v="theater/plays"/>
    <n v="123"/>
    <n v="46.125"/>
    <x v="2"/>
    <x v="7"/>
  </r>
  <r>
    <n v="3541"/>
    <s v="Twelfth Night or What You Will"/>
    <s v="Yellowbelly Theatre needs your help to bring this incredible play of love, lust and mistaken identity to life in our debut performance!"/>
    <n v="1200"/>
    <n v="1260"/>
    <x v="1"/>
    <x v="1"/>
    <s v="GBP"/>
    <n v="1441042275"/>
    <n v="1438882275"/>
    <b v="0"/>
    <n v="32"/>
    <b v="1"/>
    <s v="theater/plays"/>
    <n v="105"/>
    <n v="39.375"/>
    <x v="2"/>
    <x v="7"/>
  </r>
  <r>
    <n v="3542"/>
    <s v="Gifts of War"/>
    <s v="Ancient Greece. Giddy, champagne soaked debauchery celebrating the Trojan War's end leads to a shocking and deadly surprise."/>
    <n v="5500"/>
    <n v="5623"/>
    <x v="1"/>
    <x v="0"/>
    <s v="USD"/>
    <n v="1410099822"/>
    <n v="1404915822"/>
    <b v="0"/>
    <n v="85"/>
    <b v="1"/>
    <s v="theater/plays"/>
    <n v="102.23636363636363"/>
    <n v="66.152941176470591"/>
    <x v="2"/>
    <x v="7"/>
  </r>
  <r>
    <n v="3543"/>
    <s v="&quot;CIRQUE CAPRICIEUX, the greatest one woman show on earth&quot;"/>
    <s v="A circus theater show. An escaped carousel horse and a beautiful wire dancer let the fantasies run wild."/>
    <n v="1500"/>
    <n v="1570"/>
    <x v="1"/>
    <x v="12"/>
    <s v="EUR"/>
    <n v="1435255659"/>
    <n v="1432663659"/>
    <b v="0"/>
    <n v="29"/>
    <b v="1"/>
    <s v="theater/plays"/>
    <n v="104.66666666666666"/>
    <n v="54.137931034482762"/>
    <x v="2"/>
    <x v="7"/>
  </r>
  <r>
    <n v="3544"/>
    <s v="Gruoch, or Lady Macbeth"/>
    <s v="Death &amp; Pretzels presents the world premiere of Paul Pasulka's Gruoch, or Lady Macbeth"/>
    <n v="2500"/>
    <n v="2500"/>
    <x v="1"/>
    <x v="0"/>
    <s v="USD"/>
    <n v="1425758257"/>
    <n v="1423166257"/>
    <b v="0"/>
    <n v="24"/>
    <b v="1"/>
    <s v="theater/plays"/>
    <n v="100"/>
    <n v="104.16666666666667"/>
    <x v="2"/>
    <x v="7"/>
  </r>
  <r>
    <n v="3545"/>
    <s v="Shakespeare!! To fund or not to fund, that is the Question?"/>
    <s v="FUND our teens in Shakespeare's comedy &quot;The Merchant of Venice&quot;. Donating pays for our venue/insurance located in Woodland, CA."/>
    <n v="250"/>
    <n v="251"/>
    <x v="1"/>
    <x v="0"/>
    <s v="USD"/>
    <n v="1428780159"/>
    <n v="1426188159"/>
    <b v="0"/>
    <n v="8"/>
    <b v="1"/>
    <s v="theater/plays"/>
    <n v="100.4"/>
    <n v="31.375"/>
    <x v="2"/>
    <x v="7"/>
  </r>
  <r>
    <n v="3546"/>
    <s v="2015 Philadelphia Premier: Bonhoeffer's Cost"/>
    <s v="Help us produce this revealing play about Nazi-resistance member Dietrich Bonhoeffer and his final years of incarceration during WWII."/>
    <n v="1100"/>
    <n v="1125"/>
    <x v="1"/>
    <x v="0"/>
    <s v="USD"/>
    <n v="1427860740"/>
    <n v="1426002684"/>
    <b v="0"/>
    <n v="19"/>
    <b v="1"/>
    <s v="theater/plays"/>
    <n v="102.27272727272727"/>
    <n v="59.210526315789473"/>
    <x v="2"/>
    <x v="7"/>
  </r>
  <r>
    <n v="3547"/>
    <s v="Tommy and Me by Ray Didinger - Theatre Exile"/>
    <s v="Help to bring this heart warming story of Ray Didinger's relationship with his boyhood hero Tommy McDonald to life."/>
    <n v="35000"/>
    <n v="40043.25"/>
    <x v="1"/>
    <x v="0"/>
    <s v="USD"/>
    <n v="1463198340"/>
    <n v="1461117201"/>
    <b v="0"/>
    <n v="336"/>
    <b v="1"/>
    <s v="theater/plays"/>
    <n v="114.40928571428573"/>
    <n v="119.17633928571429"/>
    <x v="2"/>
    <x v="7"/>
  </r>
  <r>
    <n v="3548"/>
    <s v="THE UNDERSTUDY @ WORKING STAGE"/>
    <s v="We're putting together a production of THE UNDERSTUDY by Theresa Rebeck and hope you'll help us share this story."/>
    <n v="2100"/>
    <n v="2140"/>
    <x v="1"/>
    <x v="0"/>
    <s v="USD"/>
    <n v="1457139600"/>
    <n v="1455230214"/>
    <b v="0"/>
    <n v="13"/>
    <b v="1"/>
    <s v="theater/plays"/>
    <n v="101.9047619047619"/>
    <n v="164.61538461538461"/>
    <x v="2"/>
    <x v="7"/>
  </r>
  <r>
    <n v="3549"/>
    <s v="The Munitionettes"/>
    <s v="Help us bring to life tales of hardship, danger and community of extraordinary women working in WW1 munitions factories."/>
    <n v="1000"/>
    <n v="1020"/>
    <x v="1"/>
    <x v="1"/>
    <s v="GBP"/>
    <n v="1441358873"/>
    <n v="1438939673"/>
    <b v="0"/>
    <n v="42"/>
    <b v="1"/>
    <s v="theater/plays"/>
    <n v="102"/>
    <n v="24.285714285714285"/>
    <x v="2"/>
    <x v="7"/>
  </r>
  <r>
    <n v="3550"/>
    <s v="MOONFACE"/>
    <s v="MOONFACE explores the formative f***k-ups of adolescence. Fresh, incisive new writing. Monologue, movement and striking naturalism."/>
    <n v="2500"/>
    <n v="2620"/>
    <x v="1"/>
    <x v="1"/>
    <s v="GBP"/>
    <n v="1462224398"/>
    <n v="1459632398"/>
    <b v="0"/>
    <n v="64"/>
    <b v="1"/>
    <s v="theater/plays"/>
    <n v="104.80000000000001"/>
    <n v="40.9375"/>
    <x v="2"/>
    <x v="7"/>
  </r>
  <r>
    <n v="3551"/>
    <s v="2014 UASPA Theatre Showcase"/>
    <s v="UASPA is a performing arts high school producing its 2014 Theatre Showcase featuring our strongest performances and original work."/>
    <n v="1500"/>
    <n v="1527.5"/>
    <x v="1"/>
    <x v="0"/>
    <s v="USD"/>
    <n v="1400796420"/>
    <n v="1398342170"/>
    <b v="0"/>
    <n v="25"/>
    <b v="1"/>
    <s v="theater/plays"/>
    <n v="101.83333333333333"/>
    <n v="61.1"/>
    <x v="2"/>
    <x v="7"/>
  </r>
  <r>
    <n v="3552"/>
    <s v="Lock&amp;Key Theatre present 'Timon of Athens'"/>
    <s v="Support Lock&amp;Key Theatre's 'Timon of Athens' by donating to our printing! Every penny goes to posters, programmes, flyers and scripts."/>
    <n v="773"/>
    <n v="773"/>
    <x v="1"/>
    <x v="1"/>
    <s v="GBP"/>
    <n v="1403964324"/>
    <n v="1401372324"/>
    <b v="0"/>
    <n v="20"/>
    <b v="1"/>
    <s v="theater/plays"/>
    <n v="100"/>
    <n v="38.65"/>
    <x v="2"/>
    <x v="7"/>
  </r>
  <r>
    <n v="3553"/>
    <s v="Coming Home"/>
    <s v="Professional actors bring to life the true stories of 5 African-Americans struggling with mental health and their search for healing."/>
    <n v="5500"/>
    <n v="5845"/>
    <x v="1"/>
    <x v="0"/>
    <s v="USD"/>
    <n v="1439337600"/>
    <n v="1436575280"/>
    <b v="0"/>
    <n v="104"/>
    <b v="1"/>
    <s v="theater/plays"/>
    <n v="106.27272727272728"/>
    <n v="56.20192307692308"/>
    <x v="2"/>
    <x v="7"/>
  </r>
  <r>
    <n v="3554"/>
    <s v="MASKS: Off-Broadway Debut"/>
    <s v="MASKS is a dramedy dealing with what it means to be alive, the reliability of identity, and what it means to suffer."/>
    <n v="5000"/>
    <n v="5671.11"/>
    <x v="1"/>
    <x v="0"/>
    <s v="USD"/>
    <n v="1423674000"/>
    <n v="1421025159"/>
    <b v="0"/>
    <n v="53"/>
    <b v="1"/>
    <s v="theater/plays"/>
    <n v="113.42219999999999"/>
    <n v="107.00207547169811"/>
    <x v="2"/>
    <x v="7"/>
  </r>
  <r>
    <n v="3555"/>
    <s v="Free Theatre for Kids: Baby Living Room"/>
    <s v="Baby Living Room is a project created by Spazio Farma Mestre for children: free theatre for kids as sustainable education for families"/>
    <n v="2400"/>
    <n v="2400"/>
    <x v="1"/>
    <x v="13"/>
    <s v="EUR"/>
    <n v="1479382594"/>
    <n v="1476786994"/>
    <b v="0"/>
    <n v="14"/>
    <b v="1"/>
    <s v="theater/plays"/>
    <n v="100"/>
    <n v="171.42857142857142"/>
    <x v="2"/>
    <x v="7"/>
  </r>
  <r>
    <n v="3556"/>
    <s v="Immortal"/>
    <s v="'Immortal', a play about five English Air Bombers in WW2, is an exciting first project for the brand new Production Company, GreanTea."/>
    <n v="2200"/>
    <n v="2210"/>
    <x v="1"/>
    <x v="1"/>
    <s v="GBP"/>
    <n v="1408289724"/>
    <n v="1403105724"/>
    <b v="0"/>
    <n v="20"/>
    <b v="1"/>
    <s v="theater/plays"/>
    <n v="100.45454545454547"/>
    <n v="110.5"/>
    <x v="2"/>
    <x v="7"/>
  </r>
  <r>
    <n v="3557"/>
    <s v="Good Bread Alley"/>
    <s v="A play by April Yvette Thompson. A Gullah Healer Woman and an Afro-Cuban Priest forge a new world of magic &amp; dreams in Jim Crow Miami."/>
    <n v="100000"/>
    <n v="100036"/>
    <x v="1"/>
    <x v="0"/>
    <s v="USD"/>
    <n v="1399271911"/>
    <n v="1396334311"/>
    <b v="0"/>
    <n v="558"/>
    <b v="1"/>
    <s v="theater/plays"/>
    <n v="100.03599999999999"/>
    <n v="179.27598566308242"/>
    <x v="2"/>
    <x v="7"/>
  </r>
  <r>
    <n v="3558"/>
    <s v="SPILL - A verbatim show about sex"/>
    <s v="We're making a show about sex. Because it's important, everyone wants to talk about it and it's at the start of everything."/>
    <n v="350"/>
    <n v="504"/>
    <x v="1"/>
    <x v="1"/>
    <s v="GBP"/>
    <n v="1435352400"/>
    <n v="1431718575"/>
    <b v="0"/>
    <n v="22"/>
    <b v="1"/>
    <s v="theater/plays"/>
    <n v="144"/>
    <n v="22.90909090909091"/>
    <x v="2"/>
    <x v="7"/>
  </r>
  <r>
    <n v="3559"/>
    <s v="Let's Launch Disco Turtle Productions"/>
    <s v="A theatre company designed to help young people to come out of their shell. Offering workshops and original shows directly to schools."/>
    <n v="1000"/>
    <n v="1035"/>
    <x v="1"/>
    <x v="2"/>
    <s v="AUD"/>
    <n v="1438333080"/>
    <n v="1436408308"/>
    <b v="0"/>
    <n v="24"/>
    <b v="1"/>
    <s v="theater/plays"/>
    <n v="103.49999999999999"/>
    <n v="43.125"/>
    <x v="2"/>
    <x v="7"/>
  </r>
  <r>
    <n v="3560"/>
    <s v="Book Club: A Comedy"/>
    <s v="The world premiere of an endearing play about love, friendship, men's styling putty, Dungeons &amp; Dragons &amp; our capacity for forbearance."/>
    <n v="3200"/>
    <n v="3470"/>
    <x v="1"/>
    <x v="5"/>
    <s v="CAD"/>
    <n v="1432694700"/>
    <n v="1429651266"/>
    <b v="0"/>
    <n v="74"/>
    <b v="1"/>
    <s v="theater/plays"/>
    <n v="108.43750000000001"/>
    <n v="46.891891891891895"/>
    <x v="2"/>
    <x v="7"/>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s v="theater/plays"/>
    <n v="102.4"/>
    <n v="47.407407407407405"/>
    <x v="2"/>
    <x v="7"/>
  </r>
  <r>
    <n v="3562"/>
    <s v="ThreeWay - A new play about dating and relationships."/>
    <s v="ThreeWay is a part-verbatim play that explores dating &amp; what happens when someone finds the love of their life, except itâ€™s two people."/>
    <n v="315"/>
    <n v="469"/>
    <x v="1"/>
    <x v="1"/>
    <s v="GBP"/>
    <n v="1457906400"/>
    <n v="1457115427"/>
    <b v="0"/>
    <n v="31"/>
    <b v="1"/>
    <s v="theater/plays"/>
    <n v="148.88888888888889"/>
    <n v="15.129032258064516"/>
    <x v="2"/>
    <x v="7"/>
  </r>
  <r>
    <n v="3563"/>
    <s v="A History, w Nowell Edmurnds at the Edinburgh Fringe!"/>
    <s v="Written a solo show about celebrity, and I'll be performing it at the famous Just The Tonic this Edinburgh Fringe - Help me get there!"/>
    <n v="500"/>
    <n v="527.45000000000005"/>
    <x v="1"/>
    <x v="1"/>
    <s v="GBP"/>
    <n v="1470078000"/>
    <n v="1467648456"/>
    <b v="0"/>
    <n v="25"/>
    <b v="1"/>
    <s v="theater/plays"/>
    <n v="105.49000000000002"/>
    <n v="21.098000000000003"/>
    <x v="2"/>
    <x v="7"/>
  </r>
  <r>
    <n v="3564"/>
    <s v="The Pillowman Aberdeen"/>
    <s v="Multi Award-Winng play THE PILLOWMAN coming to the Arts Centre Theatre, Aberdeen"/>
    <n v="1000"/>
    <n v="1005"/>
    <x v="1"/>
    <x v="1"/>
    <s v="GBP"/>
    <n v="1444060800"/>
    <n v="1440082649"/>
    <b v="0"/>
    <n v="17"/>
    <b v="1"/>
    <s v="theater/plays"/>
    <n v="100.49999999999999"/>
    <n v="59.117647058823529"/>
    <x v="2"/>
    <x v="7"/>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s v="theater/plays"/>
    <n v="130.55555555555557"/>
    <n v="97.916666666666671"/>
    <x v="2"/>
    <x v="7"/>
  </r>
  <r>
    <n v="3566"/>
    <s v="VANITY BITES BACK by Helen Duff"/>
    <s v="A &quot;bold, subversive and very funny&quot; clown cookery show about searching for self worth in a cheesecake - VAULT Festival &amp; Tour 2015"/>
    <n v="2000"/>
    <n v="2095"/>
    <x v="1"/>
    <x v="1"/>
    <s v="GBP"/>
    <n v="1422015083"/>
    <n v="1419423083"/>
    <b v="0"/>
    <n v="38"/>
    <b v="1"/>
    <s v="theater/plays"/>
    <n v="104.75000000000001"/>
    <n v="55.131578947368418"/>
    <x v="2"/>
    <x v="7"/>
  </r>
  <r>
    <n v="3567"/>
    <s v="Back To Blackbrick- A new play with live music"/>
    <s v="First stage adaptation of Sarah Moore Fitzgerald's beautiful novel about Alzheimer's and time travel with a live folk score."/>
    <n v="1000"/>
    <n v="1088"/>
    <x v="1"/>
    <x v="1"/>
    <s v="GBP"/>
    <n v="1433964444"/>
    <n v="1431372444"/>
    <b v="0"/>
    <n v="41"/>
    <b v="1"/>
    <s v="theater/plays"/>
    <n v="108.80000000000001"/>
    <n v="26.536585365853657"/>
    <x v="2"/>
    <x v="7"/>
  </r>
  <r>
    <n v="3568"/>
    <s v="The Fairy Tale: A Little Daylight"/>
    <s v="GK. Jr (for student actors 12 and under) will bring George Macdonald's story to life. 10+ speaking parts &amp; many non-speaking parts!"/>
    <n v="1000"/>
    <n v="1110"/>
    <x v="1"/>
    <x v="0"/>
    <s v="USD"/>
    <n v="1410975994"/>
    <n v="1408383994"/>
    <b v="0"/>
    <n v="19"/>
    <b v="1"/>
    <s v="theater/plays"/>
    <n v="111.00000000000001"/>
    <n v="58.421052631578945"/>
    <x v="2"/>
    <x v="7"/>
  </r>
  <r>
    <n v="3569"/>
    <s v="Green Light Productions produces theatre created by women"/>
    <s v="In 2015, Green Light is producing 3 shows of new plays exclusively written, directed and created by women- help make it happen!"/>
    <n v="5000"/>
    <n v="5024"/>
    <x v="1"/>
    <x v="0"/>
    <s v="USD"/>
    <n v="1420734696"/>
    <n v="1418142696"/>
    <b v="0"/>
    <n v="41"/>
    <b v="1"/>
    <s v="theater/plays"/>
    <n v="100.47999999999999"/>
    <n v="122.53658536585365"/>
    <x v="2"/>
    <x v="7"/>
  </r>
  <r>
    <n v="3570"/>
    <s v="The Lower Depths"/>
    <s v="Theatre Machine presents an all-new adaptation of Maxim Gorky's classic of Russian theatre, The Lower Depths."/>
    <n v="2000"/>
    <n v="2287"/>
    <x v="1"/>
    <x v="0"/>
    <s v="USD"/>
    <n v="1420009200"/>
    <n v="1417593483"/>
    <b v="0"/>
    <n v="26"/>
    <b v="1"/>
    <s v="theater/plays"/>
    <n v="114.35"/>
    <n v="87.961538461538467"/>
    <x v="2"/>
    <x v="7"/>
  </r>
  <r>
    <n v="3571"/>
    <s v="Cans at Theatre503"/>
    <s v="Support Kuleshovâ€™s first full length production; help to build the set and bring a fierce and important new play to life"/>
    <n v="1500"/>
    <n v="1831"/>
    <x v="1"/>
    <x v="1"/>
    <s v="GBP"/>
    <n v="1414701413"/>
    <n v="1412109413"/>
    <b v="0"/>
    <n v="25"/>
    <b v="1"/>
    <s v="theater/plays"/>
    <n v="122.06666666666666"/>
    <n v="73.239999999999995"/>
    <x v="2"/>
    <x v="7"/>
  </r>
  <r>
    <n v="3572"/>
    <s v="Monster"/>
    <s v="A darkly comic one woman show by Abram Rooney as part of The Camden Fringe 2015."/>
    <n v="500"/>
    <n v="500"/>
    <x v="1"/>
    <x v="1"/>
    <s v="GBP"/>
    <n v="1434894082"/>
    <n v="1432302082"/>
    <b v="0"/>
    <n v="9"/>
    <b v="1"/>
    <s v="theater/plays"/>
    <n v="100"/>
    <n v="55.555555555555557"/>
    <x v="2"/>
    <x v="7"/>
  </r>
  <r>
    <n v="3573"/>
    <s v="Licensed To Ill"/>
    <s v="London based theatre makers collaborating to create a new show about the history of HipHop."/>
    <n v="3000"/>
    <n v="3084"/>
    <x v="1"/>
    <x v="1"/>
    <s v="GBP"/>
    <n v="1415440846"/>
    <n v="1412845246"/>
    <b v="0"/>
    <n v="78"/>
    <b v="1"/>
    <s v="theater/plays"/>
    <n v="102.8"/>
    <n v="39.53846153846154"/>
    <x v="2"/>
    <x v="7"/>
  </r>
  <r>
    <n v="3574"/>
    <s v="Galli Theater Fresh Start Fundraiser"/>
    <s v="Help Galli Theater continue to bring fairytales to children in English &amp; German in our theater and to institutions serving children."/>
    <n v="5800"/>
    <n v="6155"/>
    <x v="1"/>
    <x v="0"/>
    <s v="USD"/>
    <n v="1415921848"/>
    <n v="1413326248"/>
    <b v="0"/>
    <n v="45"/>
    <b v="1"/>
    <s v="theater/plays"/>
    <n v="106.12068965517241"/>
    <n v="136.77777777777777"/>
    <x v="2"/>
    <x v="7"/>
  </r>
  <r>
    <n v="3575"/>
    <s v="AnaiÌˆs Nin Goes to Hell"/>
    <s v="An island in hell. Cleopatra, Joan of Arc, &amp; Queen Victoria wait, trapped in the memory of who they were... until AnaiÌˆs Nin shows up."/>
    <n v="10000"/>
    <n v="10133"/>
    <x v="1"/>
    <x v="0"/>
    <s v="USD"/>
    <n v="1470887940"/>
    <n v="1468176527"/>
    <b v="0"/>
    <n v="102"/>
    <b v="1"/>
    <s v="theater/plays"/>
    <n v="101.33000000000001"/>
    <n v="99.343137254901961"/>
    <x v="2"/>
    <x v="7"/>
  </r>
  <r>
    <n v="3576"/>
    <s v="Vote for Next Season's Shows!"/>
    <s v="Vote here for whatever show you want to see next year! No gimmick, no stretch goals, just a simple vote and a free ticket."/>
    <n v="100"/>
    <n v="100"/>
    <x v="1"/>
    <x v="0"/>
    <s v="USD"/>
    <n v="1480947054"/>
    <n v="1475759454"/>
    <b v="0"/>
    <n v="5"/>
    <b v="1"/>
    <s v="theater/plays"/>
    <n v="100"/>
    <n v="20"/>
    <x v="2"/>
    <x v="7"/>
  </r>
  <r>
    <n v="3577"/>
    <s v="The Laramie Project in Utah County"/>
    <s v="Our goal is to bring this story of one town's processing of tragedy and their own community identity to Utah County."/>
    <n v="600"/>
    <n v="780"/>
    <x v="1"/>
    <x v="0"/>
    <s v="USD"/>
    <n v="1430029680"/>
    <n v="1427741583"/>
    <b v="0"/>
    <n v="27"/>
    <b v="1"/>
    <s v="theater/plays"/>
    <n v="130"/>
    <n v="28.888888888888889"/>
    <x v="2"/>
    <x v="7"/>
  </r>
  <r>
    <n v="3578"/>
    <s v="Home"/>
    <s v="An unsparing, slightly surreal look at the effects of the private rented sector on two young women. Based on real events."/>
    <n v="1500"/>
    <n v="1500.2"/>
    <x v="1"/>
    <x v="1"/>
    <s v="GBP"/>
    <n v="1462037777"/>
    <n v="1459445777"/>
    <b v="0"/>
    <n v="37"/>
    <b v="1"/>
    <s v="theater/plays"/>
    <n v="100.01333333333334"/>
    <n v="40.545945945945945"/>
    <x v="2"/>
    <x v="7"/>
  </r>
  <r>
    <n v="3579"/>
    <s v="fEast Theatre presents &quot;Winter '53&quot;, a new play by Rob John"/>
    <s v="Following success with 'The Canada Boys' and 'Parachute', we are looking for financial help from the community with our new production"/>
    <n v="500"/>
    <n v="500"/>
    <x v="1"/>
    <x v="1"/>
    <s v="GBP"/>
    <n v="1459444656"/>
    <n v="1456856256"/>
    <b v="0"/>
    <n v="14"/>
    <b v="1"/>
    <s v="theater/plays"/>
    <n v="100"/>
    <n v="35.714285714285715"/>
    <x v="2"/>
    <x v="7"/>
  </r>
  <r>
    <n v="3580"/>
    <s v="Annabel Lost"/>
    <s v="Annabel Lost combines visual art and performance poetry to tell the story of two orphaned refugees, Quetzal and Rhime."/>
    <n v="900"/>
    <n v="1025"/>
    <x v="1"/>
    <x v="0"/>
    <s v="USD"/>
    <n v="1425185940"/>
    <n v="1421900022"/>
    <b v="0"/>
    <n v="27"/>
    <b v="1"/>
    <s v="theater/plays"/>
    <n v="113.88888888888889"/>
    <n v="37.962962962962962"/>
    <x v="2"/>
    <x v="7"/>
  </r>
  <r>
    <n v="3581"/>
    <s v="Get FREAK to the Edinburgh Fringe"/>
    <s v="An extraordinary, punchy and provocative new play, providing a voice for women to address their sexuality and self worth. #EDFREAK"/>
    <n v="1500"/>
    <n v="1500"/>
    <x v="1"/>
    <x v="1"/>
    <s v="GBP"/>
    <n v="1406719110"/>
    <n v="1405509510"/>
    <b v="0"/>
    <n v="45"/>
    <b v="1"/>
    <s v="theater/plays"/>
    <n v="100"/>
    <n v="33.333333333333336"/>
    <x v="2"/>
    <x v="7"/>
  </r>
  <r>
    <n v="3582"/>
    <s v="REALLY REALLY"/>
    <s v="A contemporary American play touching on the scorching realities of growing up in the Millennial generation."/>
    <n v="1000"/>
    <n v="2870"/>
    <x v="1"/>
    <x v="0"/>
    <s v="USD"/>
    <n v="1459822682"/>
    <n v="1458613082"/>
    <b v="0"/>
    <n v="49"/>
    <b v="1"/>
    <s v="theater/plays"/>
    <n v="287"/>
    <n v="58.571428571428569"/>
    <x v="2"/>
    <x v="7"/>
  </r>
  <r>
    <n v="3583"/>
    <s v="The Tragedy of Mario and Juliet"/>
    <s v="Bumbling architect Romeo and handsome contractor Mario meet their match while building a balcony for Verona, NJ siren, Juliet."/>
    <n v="3000"/>
    <n v="3255"/>
    <x v="1"/>
    <x v="0"/>
    <s v="USD"/>
    <n v="1460970805"/>
    <n v="1455790405"/>
    <b v="0"/>
    <n v="24"/>
    <b v="1"/>
    <s v="theater/plays"/>
    <n v="108.5"/>
    <n v="135.625"/>
    <x v="2"/>
    <x v="7"/>
  </r>
  <r>
    <n v="3584"/>
    <s v="Pramkicker - Edinburgh and Beyond"/>
    <s v="Critically-acclaimed Old Trunk are back with their new play. _x000a_PRAMKICKER. _x000a__x000a_Written by Sadie Hasler &amp; directed by Sarah Mayhew."/>
    <n v="3000"/>
    <n v="3465"/>
    <x v="1"/>
    <x v="1"/>
    <s v="GBP"/>
    <n v="1436772944"/>
    <n v="1434180944"/>
    <b v="0"/>
    <n v="112"/>
    <b v="1"/>
    <s v="theater/plays"/>
    <n v="115.5"/>
    <n v="30.9375"/>
    <x v="2"/>
    <x v="7"/>
  </r>
  <r>
    <n v="3585"/>
    <s v="The Lost Boy (a play)"/>
    <s v="The world premiere of a play, a true story about love, loss, and a man reaching back in time as the only way to move forward."/>
    <n v="3400"/>
    <n v="4050"/>
    <x v="1"/>
    <x v="0"/>
    <s v="USD"/>
    <n v="1419181890"/>
    <n v="1416589890"/>
    <b v="0"/>
    <n v="23"/>
    <b v="1"/>
    <s v="theater/plays"/>
    <n v="119.11764705882352"/>
    <n v="176.08695652173913"/>
    <x v="2"/>
    <x v="7"/>
  </r>
  <r>
    <n v="3586"/>
    <s v="Actors &amp; Musicians who are Blind or Autistic"/>
    <s v="See Theatre In A New Light"/>
    <n v="7500"/>
    <n v="8207"/>
    <x v="1"/>
    <x v="0"/>
    <s v="USD"/>
    <n v="1474649070"/>
    <n v="1469465070"/>
    <b v="0"/>
    <n v="54"/>
    <b v="1"/>
    <s v="theater/plays"/>
    <n v="109.42666666666668"/>
    <n v="151.9814814814815"/>
    <x v="2"/>
    <x v="7"/>
  </r>
  <r>
    <n v="3587"/>
    <s v="Blue Stockings @ The Cockpit Theatre"/>
    <s v="The GSA BA (Hons) Acting class of 2016 are taking a transfer of their GSA Production to The Cockpit Theatre in London"/>
    <n v="500"/>
    <n v="633"/>
    <x v="1"/>
    <x v="1"/>
    <s v="GBP"/>
    <n v="1467054000"/>
    <n v="1463144254"/>
    <b v="0"/>
    <n v="28"/>
    <b v="1"/>
    <s v="theater/plays"/>
    <n v="126.6"/>
    <n v="22.607142857142858"/>
    <x v="2"/>
    <x v="7"/>
  </r>
  <r>
    <n v="3588"/>
    <s v="MENTAL Play short-tour 2015!"/>
    <s v="Touring the fast-paced, playful and poignant story of three twenty-somethings in a mental-health support group."/>
    <n v="200"/>
    <n v="201"/>
    <x v="1"/>
    <x v="1"/>
    <s v="GBP"/>
    <n v="1430348400"/>
    <n v="1428436410"/>
    <b v="0"/>
    <n v="11"/>
    <b v="1"/>
    <s v="theater/plays"/>
    <n v="100.49999999999999"/>
    <n v="18.272727272727273"/>
    <x v="2"/>
    <x v="7"/>
  </r>
  <r>
    <n v="3589"/>
    <s v="God is a Woman (The Untitled Mitchell Buckley Project)"/>
    <s v="After being officially selected for the 2015 FringeNYC Festival, we are looking for your help to put on this new and exciting play!"/>
    <n v="4000"/>
    <n v="5100"/>
    <x v="1"/>
    <x v="0"/>
    <s v="USD"/>
    <n v="1432654347"/>
    <n v="1430494347"/>
    <b v="0"/>
    <n v="62"/>
    <b v="1"/>
    <s v="theater/plays"/>
    <n v="127.49999999999999"/>
    <n v="82.258064516129039"/>
    <x v="2"/>
    <x v="7"/>
  </r>
  <r>
    <n v="3590"/>
    <s v="The Glasshouse"/>
    <s v="Two men on trial for desertion, confined within a Glasshouse. How long can friendship last? How much can a man stand before he breaks?"/>
    <n v="5000"/>
    <n v="5003"/>
    <x v="1"/>
    <x v="1"/>
    <s v="GBP"/>
    <n v="1413792034"/>
    <n v="1411200034"/>
    <b v="0"/>
    <n v="73"/>
    <b v="1"/>
    <s v="theater/plays"/>
    <n v="100.05999999999999"/>
    <n v="68.534246575342465"/>
    <x v="2"/>
    <x v="7"/>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s v="theater/plays"/>
    <n v="175"/>
    <n v="68.055555555555557"/>
    <x v="2"/>
    <x v="7"/>
  </r>
  <r>
    <n v="3592"/>
    <s v="boom- a play by Peter Sinn Nachtrieb"/>
    <s v="Sex. Fish. A COMET THAT DESTROYS THE WORLD. boom a play by Peter Sinn Nachtrieb- Feb 19-21 at The Bridge in NYC."/>
    <n v="2000"/>
    <n v="2545"/>
    <x v="1"/>
    <x v="0"/>
    <s v="USD"/>
    <n v="1423630740"/>
    <n v="1418673307"/>
    <b v="0"/>
    <n v="35"/>
    <b v="1"/>
    <s v="theater/plays"/>
    <n v="127.25"/>
    <n v="72.714285714285708"/>
    <x v="2"/>
    <x v="7"/>
  </r>
  <r>
    <n v="3593"/>
    <s v="&quot;Lucy &amp; Vincente&quot; A New Play about Lucille Ball"/>
    <s v="A staged reading for &quot;Lucy &amp; Vincente&quot; in NYC. A new play about Lucille Ball &amp; Vincente Minnelli in Hollywood, 1953."/>
    <n v="3000"/>
    <n v="3319"/>
    <x v="1"/>
    <x v="0"/>
    <s v="USD"/>
    <n v="1420489560"/>
    <n v="1417469639"/>
    <b v="0"/>
    <n v="43"/>
    <b v="1"/>
    <s v="theater/plays"/>
    <n v="110.63333333333334"/>
    <n v="77.186046511627907"/>
    <x v="2"/>
    <x v="7"/>
  </r>
  <r>
    <n v="3594"/>
    <s v="HEDDA"/>
    <s v="An adaptation that realizes the internal struggle of Ibsenâ€™s most renowned protagonist as she traverses a claustrophobic social world"/>
    <n v="1600"/>
    <n v="2015"/>
    <x v="1"/>
    <x v="0"/>
    <s v="USD"/>
    <n v="1472952982"/>
    <n v="1470792982"/>
    <b v="0"/>
    <n v="36"/>
    <b v="1"/>
    <s v="theater/plays"/>
    <n v="125.93749999999999"/>
    <n v="55.972222222222221"/>
    <x v="2"/>
    <x v="7"/>
  </r>
  <r>
    <n v="3595"/>
    <s v="The Flu Season"/>
    <s v="A new theatre company staging Will Eno's The Flu Season in Seattle"/>
    <n v="2600"/>
    <n v="3081"/>
    <x v="1"/>
    <x v="0"/>
    <s v="USD"/>
    <n v="1426229940"/>
    <n v="1423959123"/>
    <b v="0"/>
    <n v="62"/>
    <b v="1"/>
    <s v="theater/plays"/>
    <n v="118.5"/>
    <n v="49.693548387096776"/>
    <x v="2"/>
    <x v="7"/>
  </r>
  <r>
    <n v="3596"/>
    <s v="SHADFLY - NEW PLAY AT THE ARTS PROJECT"/>
    <s v="A play about the last eight years of the life of Egon Schiele, one of the most influential Austrian Expressionist artists."/>
    <n v="1100"/>
    <n v="1185"/>
    <x v="1"/>
    <x v="5"/>
    <s v="CAD"/>
    <n v="1409072982"/>
    <n v="1407258582"/>
    <b v="0"/>
    <n v="15"/>
    <b v="1"/>
    <s v="theater/plays"/>
    <n v="107.72727272727273"/>
    <n v="79"/>
    <x v="2"/>
    <x v="7"/>
  </r>
  <r>
    <n v="3597"/>
    <s v="Akvavit Theatre presents NOTHING OF ME by Arne Lygre"/>
    <s v="&quot;I think that I have my own will. I can stop this, I tell myself. But it's not true.&quot;"/>
    <n v="2500"/>
    <n v="2565"/>
    <x v="1"/>
    <x v="0"/>
    <s v="USD"/>
    <n v="1456984740"/>
    <n v="1455717790"/>
    <b v="0"/>
    <n v="33"/>
    <b v="1"/>
    <s v="theater/plays"/>
    <n v="102.60000000000001"/>
    <n v="77.727272727272734"/>
    <x v="2"/>
    <x v="7"/>
  </r>
  <r>
    <n v="3598"/>
    <s v="Cinderella"/>
    <s v="River City Theatre Company needs your support as we embark on our thirteenth production, CINDERELLA!"/>
    <n v="1000"/>
    <n v="1101"/>
    <x v="1"/>
    <x v="0"/>
    <s v="USD"/>
    <n v="1409720340"/>
    <n v="1408129822"/>
    <b v="0"/>
    <n v="27"/>
    <b v="1"/>
    <s v="theater/plays"/>
    <n v="110.1"/>
    <n v="40.777777777777779"/>
    <x v="2"/>
    <x v="7"/>
  </r>
  <r>
    <n v="3599"/>
    <s v="Promised Land"/>
    <s v="Help Chrysalis get this production off the ground!  An original play, we only need $500 to get this production on its feet!"/>
    <n v="500"/>
    <n v="1010"/>
    <x v="1"/>
    <x v="0"/>
    <s v="USD"/>
    <n v="1440892800"/>
    <n v="1438715077"/>
    <b v="0"/>
    <n v="17"/>
    <b v="1"/>
    <s v="theater/plays"/>
    <n v="202"/>
    <n v="59.411764705882355"/>
    <x v="2"/>
    <x v="7"/>
  </r>
  <r>
    <n v="3600"/>
    <s v="Pariah"/>
    <s v="The First Play From The Man Who Brought You The Black James Bond!"/>
    <n v="10"/>
    <n v="13"/>
    <x v="1"/>
    <x v="0"/>
    <s v="USD"/>
    <n v="1476390164"/>
    <n v="1473970964"/>
    <b v="0"/>
    <n v="4"/>
    <b v="1"/>
    <s v="theater/plays"/>
    <n v="130"/>
    <n v="3.25"/>
    <x v="2"/>
    <x v="7"/>
  </r>
  <r>
    <n v="3601"/>
    <s v="Pink Confetti at The Courtyard Theatre, Hoxton"/>
    <s v="New play 'Pink Confetti' by Paul Roberts at The Courtyard Theatre produced by Etch and directed by Oliver Dawe."/>
    <n v="2000"/>
    <n v="2087"/>
    <x v="1"/>
    <x v="1"/>
    <s v="GBP"/>
    <n v="1421452682"/>
    <n v="1418860682"/>
    <b v="0"/>
    <n v="53"/>
    <b v="1"/>
    <s v="theater/plays"/>
    <n v="104.35000000000001"/>
    <n v="39.377358490566039"/>
    <x v="2"/>
    <x v="7"/>
  </r>
  <r>
    <n v="3602"/>
    <s v="Red Lion Theatre Presents Shakespeare's Macbeth"/>
    <s v="A student directed and student performed production of Shakespeare's Macbeth in Milwaukee's beautiful Lake Park on June 3rd &amp; 4th"/>
    <n v="4000"/>
    <n v="4002"/>
    <x v="1"/>
    <x v="0"/>
    <s v="USD"/>
    <n v="1463520479"/>
    <n v="1458336479"/>
    <b v="0"/>
    <n v="49"/>
    <b v="1"/>
    <s v="theater/plays"/>
    <n v="100.05"/>
    <n v="81.673469387755105"/>
    <x v="2"/>
    <x v="7"/>
  </r>
  <r>
    <n v="3603"/>
    <s v="Thank You For Waiting"/>
    <s v="Help produce &quot;Thank You For Waiting,&quot; a new play that explores friendship, loss, and mental illness, at the 2016 Frigid Festival!"/>
    <n v="1500"/>
    <n v="2560"/>
    <x v="1"/>
    <x v="0"/>
    <s v="USD"/>
    <n v="1446759880"/>
    <n v="1444164280"/>
    <b v="0"/>
    <n v="57"/>
    <b v="1"/>
    <s v="theater/plays"/>
    <n v="170.66666666666669"/>
    <n v="44.912280701754383"/>
    <x v="2"/>
    <x v="7"/>
  </r>
  <r>
    <n v="3604"/>
    <s v="Suddenly Split &amp; Swiping Over"/>
    <s v="â€œSuddenly Split &amp; Swiping Overâ€ is a sassy and heartfelt one-woman show about ending a longterm relationship and starting over."/>
    <n v="3000"/>
    <n v="3385"/>
    <x v="1"/>
    <x v="0"/>
    <s v="USD"/>
    <n v="1461913140"/>
    <n v="1461370956"/>
    <b v="0"/>
    <n v="69"/>
    <b v="1"/>
    <s v="theater/plays"/>
    <n v="112.83333333333334"/>
    <n v="49.05797101449275"/>
    <x v="2"/>
    <x v="7"/>
  </r>
  <r>
    <n v="3605"/>
    <s v="Amateur production of The Blue Room by David Hare"/>
    <s v="We are a new Theatre Company who are fundraising to put on a new production of the play 'The Blue Room' in High Wycombe and Maidenhead"/>
    <n v="250"/>
    <n v="460"/>
    <x v="1"/>
    <x v="1"/>
    <s v="GBP"/>
    <n v="1455390126"/>
    <n v="1452798126"/>
    <b v="0"/>
    <n v="15"/>
    <b v="1"/>
    <s v="theater/plays"/>
    <n v="184"/>
    <n v="30.666666666666668"/>
    <x v="2"/>
    <x v="7"/>
  </r>
  <r>
    <n v="3606"/>
    <s v="Critical Ambition - BLINK by Phil Porter"/>
    <s v="Support Swansea's youngest theatre company Critical Ambition, in their co-production of BLINK with Volcano and The Other Room."/>
    <n v="3000"/>
    <n v="3908"/>
    <x v="1"/>
    <x v="1"/>
    <s v="GBP"/>
    <n v="1471185057"/>
    <n v="1468593057"/>
    <b v="0"/>
    <n v="64"/>
    <b v="1"/>
    <s v="theater/plays"/>
    <n v="130.26666666666665"/>
    <n v="61.0625"/>
    <x v="2"/>
    <x v="7"/>
  </r>
  <r>
    <n v="3607"/>
    <s v="E15 at The Pleasance and CPT"/>
    <s v="'E15' is a verbatim project that looks at the story of the Focus E15 Campaign"/>
    <n v="550"/>
    <n v="580"/>
    <x v="1"/>
    <x v="1"/>
    <s v="GBP"/>
    <n v="1450137600"/>
    <n v="1448924882"/>
    <b v="0"/>
    <n v="20"/>
    <b v="1"/>
    <s v="theater/plays"/>
    <n v="105.45454545454544"/>
    <n v="29"/>
    <x v="2"/>
    <x v="7"/>
  </r>
  <r>
    <n v="3608"/>
    <s v="Petrification"/>
    <s v="Help us get the show on the road! Petrification is a new play about home, memory and identity and we need your help to tour."/>
    <n v="800"/>
    <n v="800"/>
    <x v="1"/>
    <x v="1"/>
    <s v="GBP"/>
    <n v="1466172000"/>
    <n v="1463418090"/>
    <b v="0"/>
    <n v="27"/>
    <b v="1"/>
    <s v="theater/plays"/>
    <n v="100"/>
    <n v="29.62962962962963"/>
    <x v="2"/>
    <x v="7"/>
  </r>
  <r>
    <n v="3609"/>
    <s v="KHOJALY - Giving a voice to refugees across the world"/>
    <s v="KHOJALY is a new play that gives a voice to refugees the world over, telling the story of the survivors of the 1992 massacre in Khojaly"/>
    <n v="1960"/>
    <n v="3005"/>
    <x v="1"/>
    <x v="1"/>
    <s v="GBP"/>
    <n v="1459378085"/>
    <n v="1456789685"/>
    <b v="0"/>
    <n v="21"/>
    <b v="1"/>
    <s v="theater/plays"/>
    <n v="153.31632653061226"/>
    <n v="143.0952380952381"/>
    <x v="2"/>
    <x v="7"/>
  </r>
  <r>
    <n v="3610"/>
    <s v="The Florence Company presents 'America'"/>
    <s v="The Florence Company premieres its first stage play at the Chelsea Theatre in London with an original piece of writing"/>
    <n v="1000"/>
    <n v="1623"/>
    <x v="1"/>
    <x v="1"/>
    <s v="GBP"/>
    <n v="1439806936"/>
    <n v="1437214936"/>
    <b v="0"/>
    <n v="31"/>
    <b v="1"/>
    <s v="theater/plays"/>
    <n v="162.30000000000001"/>
    <n v="52.354838709677416"/>
    <x v="2"/>
    <x v="7"/>
  </r>
  <r>
    <n v="3611"/>
    <s v="Xavier Project: Leftovers"/>
    <s v="How do you retain a sense identity after losing your home, your family and your country? Leftovers is a play about refugees in Nairobi."/>
    <n v="2500"/>
    <n v="3400"/>
    <x v="1"/>
    <x v="1"/>
    <s v="GBP"/>
    <n v="1428483201"/>
    <n v="1425891201"/>
    <b v="0"/>
    <n v="51"/>
    <b v="1"/>
    <s v="theater/plays"/>
    <n v="136"/>
    <n v="66.666666666666671"/>
    <x v="2"/>
    <x v="7"/>
  </r>
  <r>
    <n v="3612"/>
    <s v="Welcome Back To Harlem: A Hellfighter's Story"/>
    <s v="A Harlem Hellfighter struggles to re-integrate into his community after heroically fighting for his country in WW1."/>
    <n v="5000"/>
    <n v="7220"/>
    <x v="1"/>
    <x v="5"/>
    <s v="CAD"/>
    <n v="1402334811"/>
    <n v="1401470811"/>
    <b v="0"/>
    <n v="57"/>
    <b v="1"/>
    <s v="theater/plays"/>
    <n v="144.4"/>
    <n v="126.66666666666667"/>
    <x v="2"/>
    <x v="7"/>
  </r>
  <r>
    <n v="3613"/>
    <s v="HIS NAME IS ARTHUR HOLMBERG"/>
    <s v="a woman walks into a bar except she looks like a man and no one's serving drinks. one night only"/>
    <n v="1250"/>
    <n v="1250"/>
    <x v="1"/>
    <x v="0"/>
    <s v="USD"/>
    <n v="1403964574"/>
    <n v="1401372574"/>
    <b v="0"/>
    <n v="20"/>
    <b v="1"/>
    <s v="theater/plays"/>
    <n v="100"/>
    <n v="62.5"/>
    <x v="2"/>
    <x v="7"/>
  </r>
  <r>
    <n v="3614"/>
    <s v="Gruesome Playground Injuries"/>
    <s v="A production of &quot;Gruesome Playground Injuries&quot; by Rajiv Joseph July 24th-August 9th at The Bakery in Denver, CO."/>
    <n v="2500"/>
    <n v="2520"/>
    <x v="1"/>
    <x v="0"/>
    <s v="USD"/>
    <n v="1434675616"/>
    <n v="1432083616"/>
    <b v="0"/>
    <n v="71"/>
    <b v="1"/>
    <s v="theater/plays"/>
    <n v="100.8"/>
    <n v="35.492957746478872"/>
    <x v="2"/>
    <x v="7"/>
  </r>
  <r>
    <n v="3615"/>
    <s v="See Bob Run by Daniel MacIvor"/>
    <s v="Bob is on the road. Bob is on the run. But from what? Will she make it to her destination and what will she find whens she gets there?"/>
    <n v="2500"/>
    <n v="2670"/>
    <x v="1"/>
    <x v="1"/>
    <s v="GBP"/>
    <n v="1449756896"/>
    <n v="1447164896"/>
    <b v="0"/>
    <n v="72"/>
    <b v="1"/>
    <s v="theater/plays"/>
    <n v="106.80000000000001"/>
    <n v="37.083333333333336"/>
    <x v="2"/>
    <x v="7"/>
  </r>
  <r>
    <n v="3616"/>
    <s v="Taming of the Shrew - New Wimbledon Theatre"/>
    <s v="A vibrant, gender-inverted film-noir adaptation of Shakespeare's brutal comedy Taming of the Shrew, a visceral physical spectacle."/>
    <n v="2500"/>
    <n v="3120"/>
    <x v="1"/>
    <x v="1"/>
    <s v="GBP"/>
    <n v="1426801664"/>
    <n v="1424213264"/>
    <b v="0"/>
    <n v="45"/>
    <b v="1"/>
    <s v="theater/plays"/>
    <n v="124.8"/>
    <n v="69.333333333333329"/>
    <x v="2"/>
    <x v="7"/>
  </r>
  <r>
    <n v="3617"/>
    <s v="One Good Night by Aisling Caffrey"/>
    <s v="Venue hire and payment of designer for a darkly comic, all female play about power - losing it, wanting it and fighting to get it back"/>
    <n v="740"/>
    <n v="880"/>
    <x v="1"/>
    <x v="1"/>
    <s v="GBP"/>
    <n v="1488240000"/>
    <n v="1486996729"/>
    <b v="0"/>
    <n v="51"/>
    <b v="1"/>
    <s v="theater/plays"/>
    <n v="118.91891891891892"/>
    <n v="17.254901960784313"/>
    <x v="2"/>
    <x v="7"/>
  </r>
  <r>
    <n v="3618"/>
    <s v="Checkpoint 22"/>
    <s v="The play yet to be described as &quot;A surefire Edinburgh Fringe Festival Cult Hit&quot;. Coming to the Underbelly, Edinburgh, 5th-30th August."/>
    <n v="2000"/>
    <n v="2020"/>
    <x v="1"/>
    <x v="1"/>
    <s v="GBP"/>
    <n v="1433343850"/>
    <n v="1430751850"/>
    <b v="0"/>
    <n v="56"/>
    <b v="1"/>
    <s v="theater/plays"/>
    <n v="101"/>
    <n v="36.071428571428569"/>
    <x v="2"/>
    <x v="7"/>
  </r>
  <r>
    <n v="3619"/>
    <s v="VST presents Sincerity Forever"/>
    <s v="We are a fledgling theatre company based in Atlanta looking to fund our first show, Sincerity Forever by playwright Mac Wellman."/>
    <n v="1000"/>
    <n v="1130"/>
    <x v="1"/>
    <x v="0"/>
    <s v="USD"/>
    <n v="1479592800"/>
    <n v="1476760226"/>
    <b v="0"/>
    <n v="17"/>
    <b v="1"/>
    <s v="theater/plays"/>
    <n v="112.99999999999999"/>
    <n v="66.470588235294116"/>
    <x v="2"/>
    <x v="7"/>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s v="theater/plays"/>
    <n v="105.19047619047619"/>
    <n v="56.065989847715734"/>
    <x v="2"/>
    <x v="7"/>
  </r>
  <r>
    <n v="3621"/>
    <s v="EverScape"/>
    <s v="Bare Theatre and Sonorous Road collaborate on the NC debut of  Allan Maule's gamer fantasy play that was extended in New York."/>
    <n v="3000"/>
    <n v="3292"/>
    <x v="1"/>
    <x v="0"/>
    <s v="USD"/>
    <n v="1475269200"/>
    <n v="1473200844"/>
    <b v="0"/>
    <n v="70"/>
    <b v="1"/>
    <s v="theater/plays"/>
    <n v="109.73333333333332"/>
    <n v="47.028571428571432"/>
    <x v="2"/>
    <x v="7"/>
  </r>
  <r>
    <n v="3622"/>
    <s v="Shakespeare's Pericles, Prince of Tyre"/>
    <s v="5 actors. 39 characters. 1 epic adventure. Presented by the Cradle Theatre Company."/>
    <n v="1000"/>
    <n v="1000.99"/>
    <x v="1"/>
    <x v="0"/>
    <s v="USD"/>
    <n v="1411874580"/>
    <n v="1409030371"/>
    <b v="0"/>
    <n v="21"/>
    <b v="1"/>
    <s v="theater/plays"/>
    <n v="100.099"/>
    <n v="47.666190476190479"/>
    <x v="2"/>
    <x v="7"/>
  </r>
  <r>
    <n v="3623"/>
    <s v="Since I've Been Here"/>
    <s v="An original play exploring the complications of romantic relationships in all forms."/>
    <n v="2500"/>
    <n v="3000"/>
    <x v="1"/>
    <x v="0"/>
    <s v="USD"/>
    <n v="1406358000"/>
    <n v="1404841270"/>
    <b v="0"/>
    <n v="34"/>
    <b v="1"/>
    <s v="theater/plays"/>
    <n v="120"/>
    <n v="88.235294117647058"/>
    <x v="2"/>
    <x v="7"/>
  </r>
  <r>
    <n v="3624"/>
    <s v="&quot;The Next Event&quot;"/>
    <s v="â€œThe Event of a Lifetimeâ€¦â€_x000a__x000a_After the books stopped selling, and family disappears..the next event is closer than expected for him."/>
    <n v="3000"/>
    <n v="3148"/>
    <x v="1"/>
    <x v="0"/>
    <s v="USD"/>
    <n v="1471977290"/>
    <n v="1466793290"/>
    <b v="0"/>
    <n v="39"/>
    <b v="1"/>
    <s v="theater/plays"/>
    <n v="104.93333333333332"/>
    <n v="80.717948717948715"/>
    <x v="2"/>
    <x v="7"/>
  </r>
  <r>
    <n v="3625"/>
    <s v="Village Pub Theatre- FRINGE 2015"/>
    <s v="Help us run Leithâ€™s acclaimed, year round pub theatre VPT as part of Edinburgh Fringe 2015. Presenting 72 short plays over two weeks."/>
    <n v="3000"/>
    <n v="3080"/>
    <x v="1"/>
    <x v="1"/>
    <s v="GBP"/>
    <n v="1435851577"/>
    <n v="1433259577"/>
    <b v="0"/>
    <n v="78"/>
    <b v="1"/>
    <s v="theater/plays"/>
    <n v="102.66666666666666"/>
    <n v="39.487179487179489"/>
    <x v="2"/>
    <x v="7"/>
  </r>
  <r>
    <n v="3626"/>
    <s v="These are your lives."/>
    <s v="The first four-week performance run for our dance-theatre company, Geste Records, to be performed at The Yard Theatre in September."/>
    <n v="4000"/>
    <n v="4073"/>
    <x v="1"/>
    <x v="1"/>
    <s v="GBP"/>
    <n v="1408204857"/>
    <n v="1406390457"/>
    <b v="0"/>
    <n v="48"/>
    <b v="1"/>
    <s v="theater/plays"/>
    <n v="101.82500000000002"/>
    <n v="84.854166666666671"/>
    <x v="2"/>
    <x v="7"/>
  </r>
  <r>
    <n v="3627"/>
    <s v="One Shot Theatre Company"/>
    <s v="One Shot Theatre Company is an organization that promotes youth theatre for social change, putting on shows that open a social dialogue"/>
    <n v="2000"/>
    <n v="2000"/>
    <x v="1"/>
    <x v="0"/>
    <s v="USD"/>
    <n v="1463803140"/>
    <n v="1459446487"/>
    <b v="0"/>
    <n v="29"/>
    <b v="1"/>
    <s v="theater/plays"/>
    <n v="100"/>
    <n v="68.965517241379317"/>
    <x v="2"/>
    <x v="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2"/>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2"/>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2"/>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2"/>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2"/>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2"/>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2"/>
    <x v="40"/>
  </r>
  <r>
    <n v="3635"/>
    <s v="Mary's Son"/>
    <s v="Mary's Son is a pop opera about Jesus and the hope he brings to all people."/>
    <n v="3500"/>
    <n v="1276"/>
    <x v="2"/>
    <x v="0"/>
    <s v="USD"/>
    <n v="1461186676"/>
    <n v="1458594676"/>
    <b v="0"/>
    <n v="10"/>
    <b v="0"/>
    <s v="theater/musical"/>
    <n v="36.457142857142856"/>
    <n v="127.6"/>
    <x v="2"/>
    <x v="40"/>
  </r>
  <r>
    <n v="3636"/>
    <s v="The Brother's of B-Block"/>
    <s v="The Brotherâ€™s of B-block is a musical play. A new take on &quot;OZ&quot; _x000a_The Wizard of OZ meets HBO's OZ."/>
    <n v="150000"/>
    <n v="0"/>
    <x v="2"/>
    <x v="0"/>
    <s v="USD"/>
    <n v="1442248829"/>
    <n v="1439224829"/>
    <b v="0"/>
    <n v="0"/>
    <b v="0"/>
    <s v="theater/musical"/>
    <n v="0"/>
    <e v="#DIV/0!"/>
    <x v="2"/>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2"/>
    <x v="40"/>
  </r>
  <r>
    <n v="3638"/>
    <s v="Project Hedwig and the Angry Inch"/>
    <s v="A rock and roll journey that explores love, loss, redemption, duality and ascension."/>
    <n v="3300"/>
    <n v="216"/>
    <x v="2"/>
    <x v="5"/>
    <s v="CAD"/>
    <n v="1429456132"/>
    <n v="1424275732"/>
    <b v="0"/>
    <n v="2"/>
    <b v="0"/>
    <s v="theater/musical"/>
    <n v="6.5454545454545459"/>
    <n v="108"/>
    <x v="2"/>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2"/>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2"/>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2"/>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2"/>
    <x v="40"/>
  </r>
  <r>
    <n v="3643"/>
    <s v="Puberty: The Musical"/>
    <s v="It feels like the first time. Like the very first time everyone's coming-of-age comes to the stage. Think 'Wicked', with bad acne."/>
    <n v="25000"/>
    <n v="0"/>
    <x v="2"/>
    <x v="0"/>
    <s v="USD"/>
    <n v="1447734439"/>
    <n v="1444274839"/>
    <b v="0"/>
    <n v="0"/>
    <b v="0"/>
    <s v="theater/musical"/>
    <n v="0"/>
    <e v="#DIV/0!"/>
    <x v="2"/>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2"/>
    <x v="40"/>
  </r>
  <r>
    <n v="3645"/>
    <s v="If the Shoe Fits"/>
    <s v="This new musical comedy empowers women and girls of all ages to be themselves in their shoes, whatever shoes they choose."/>
    <n v="1000"/>
    <n v="1"/>
    <x v="2"/>
    <x v="5"/>
    <s v="CAD"/>
    <n v="1479773838"/>
    <n v="1477178238"/>
    <b v="0"/>
    <n v="1"/>
    <b v="0"/>
    <s v="theater/musical"/>
    <n v="0.1"/>
    <n v="1"/>
    <x v="2"/>
    <x v="40"/>
  </r>
  <r>
    <n v="3646"/>
    <s v="Our Sacred Honor"/>
    <s v="Develop demo materials for new, true story of teen Revolutionary War heroes - for hybrid film/live stage musical"/>
    <n v="10000"/>
    <n v="481"/>
    <x v="2"/>
    <x v="0"/>
    <s v="USD"/>
    <n v="1434497400"/>
    <n v="1431770802"/>
    <b v="0"/>
    <n v="8"/>
    <b v="0"/>
    <s v="theater/musical"/>
    <n v="4.8099999999999996"/>
    <n v="60.125"/>
    <x v="2"/>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2"/>
    <x v="40"/>
  </r>
  <r>
    <n v="3648"/>
    <s v="Moth Theater Lives"/>
    <s v="Help Moth Live! Support Moth and its artist collective to achieve its 2014/15 season."/>
    <n v="40000"/>
    <n v="40153"/>
    <x v="1"/>
    <x v="0"/>
    <s v="USD"/>
    <n v="1412492445"/>
    <n v="1409900445"/>
    <b v="0"/>
    <n v="73"/>
    <b v="1"/>
    <s v="theater/plays"/>
    <n v="100.38249999999999"/>
    <n v="550.04109589041093"/>
    <x v="2"/>
    <x v="7"/>
  </r>
  <r>
    <n v="3649"/>
    <s v="Honest Aesop's Fables - Tall tales for short people"/>
    <s v="Monies raised will help offset production costs of  transportation of set and actors, theatre rental and advertising costs."/>
    <n v="750"/>
    <n v="780"/>
    <x v="1"/>
    <x v="5"/>
    <s v="CAD"/>
    <n v="1402938394"/>
    <n v="1400691994"/>
    <b v="0"/>
    <n v="8"/>
    <b v="1"/>
    <s v="theater/plays"/>
    <n v="104"/>
    <n v="97.5"/>
    <x v="2"/>
    <x v="7"/>
  </r>
  <r>
    <n v="3650"/>
    <s v="Weald at The Finborough Theatre"/>
    <s v="A terse and delicate dissection of male emotions from a rural perspective: fathers and sons, legacy and heritage, molasses and mud."/>
    <n v="500"/>
    <n v="500"/>
    <x v="1"/>
    <x v="1"/>
    <s v="GBP"/>
    <n v="1454412584"/>
    <n v="1452598184"/>
    <b v="0"/>
    <n v="17"/>
    <b v="1"/>
    <s v="theater/plays"/>
    <n v="100"/>
    <n v="29.411764705882351"/>
    <x v="2"/>
    <x v="7"/>
  </r>
  <r>
    <n v="3651"/>
    <s v="Staged Reading of &quot;The Rise and Fall of Little Voice&quot;"/>
    <s v="A Chicago staged reading of Jim Cartwright's 1992 play-with-music, &quot;The Rise and Fall of Little Voice.&quot;"/>
    <n v="500"/>
    <n v="520"/>
    <x v="1"/>
    <x v="0"/>
    <s v="USD"/>
    <n v="1407686340"/>
    <n v="1404833442"/>
    <b v="0"/>
    <n v="9"/>
    <b v="1"/>
    <s v="theater/plays"/>
    <n v="104"/>
    <n v="57.777777777777779"/>
    <x v="2"/>
    <x v="7"/>
  </r>
  <r>
    <n v="3652"/>
    <s v="A Midsummer Night's Dream"/>
    <s v="A new take on a classic. Under the direction of Rosanna Saracino, We are exploring the darker elements of A Midsummer Night's Dream."/>
    <n v="300"/>
    <n v="752"/>
    <x v="1"/>
    <x v="5"/>
    <s v="CAD"/>
    <n v="1472097540"/>
    <n v="1471188502"/>
    <b v="0"/>
    <n v="17"/>
    <b v="1"/>
    <s v="theater/plays"/>
    <n v="250.66666666666669"/>
    <n v="44.235294117647058"/>
    <x v="2"/>
    <x v="7"/>
  </r>
  <r>
    <n v="3653"/>
    <s v="ALLIE"/>
    <s v="ALLIE is a new dark comedy play which will premiere at the Edinburgh Festival Fringe 2015. Written and produced by Ruaraidh Murray."/>
    <n v="2000"/>
    <n v="2010"/>
    <x v="1"/>
    <x v="1"/>
    <s v="GBP"/>
    <n v="1438764207"/>
    <n v="1436172207"/>
    <b v="0"/>
    <n v="33"/>
    <b v="1"/>
    <s v="theater/plays"/>
    <n v="100.49999999999999"/>
    <n v="60.909090909090907"/>
    <x v="2"/>
    <x v="7"/>
  </r>
  <r>
    <n v="3654"/>
    <s v="Funding for 'Cooked' a dark comedy by Christopher Adams"/>
    <s v="Miranda Conquest is Britainâ€™s top celebrity chef. One problem: she canâ€™t cook. A comedy about control, celebrity and kitchen knives."/>
    <n v="1500"/>
    <n v="2616"/>
    <x v="1"/>
    <x v="1"/>
    <s v="GBP"/>
    <n v="1459702800"/>
    <n v="1457690386"/>
    <b v="0"/>
    <n v="38"/>
    <b v="1"/>
    <s v="theater/plays"/>
    <n v="174.4"/>
    <n v="68.84210526315789"/>
    <x v="2"/>
    <x v="7"/>
  </r>
  <r>
    <n v="3655"/>
    <s v="The Tumbleweed Zephyr"/>
    <s v="All aboard for the world premiere of a new steampunk-inspired train adventure play, written by Maggie Lee and directed by Amy Poisson!"/>
    <n v="5000"/>
    <n v="5813"/>
    <x v="1"/>
    <x v="0"/>
    <s v="USD"/>
    <n v="1437202740"/>
    <n v="1434654998"/>
    <b v="0"/>
    <n v="79"/>
    <b v="1"/>
    <s v="theater/plays"/>
    <n v="116.26"/>
    <n v="73.582278481012665"/>
    <x v="2"/>
    <x v="7"/>
  </r>
  <r>
    <n v="3656"/>
    <s v="AG Theater RÃ¤mibÃ¼hl Projekt 2017"/>
    <s v="Auch dieses Jahr soll wieder unter der Leitung von Christian Seiler &amp; Bruno Catalano ein Projekt der AG Theater stattfinden."/>
    <n v="5000"/>
    <n v="5291"/>
    <x v="1"/>
    <x v="16"/>
    <s v="CHF"/>
    <n v="1485989940"/>
    <n v="1483393836"/>
    <b v="0"/>
    <n v="46"/>
    <b v="1"/>
    <s v="theater/plays"/>
    <n v="105.82000000000001"/>
    <n v="115.02173913043478"/>
    <x v="2"/>
    <x v="7"/>
  </r>
  <r>
    <n v="3657"/>
    <s v="Teaterforestilling: Shakespeare patchwork"/>
    <s v="Vi mindes 400-Ã¥ret for Shakespeares dÃ¸d ved at producere en forestilling, som indeholder alt det, som vi kender Shakespeare for."/>
    <n v="2000"/>
    <n v="2215"/>
    <x v="1"/>
    <x v="8"/>
    <s v="DKK"/>
    <n v="1464817320"/>
    <n v="1462806419"/>
    <b v="0"/>
    <n v="20"/>
    <b v="1"/>
    <s v="theater/plays"/>
    <n v="110.75"/>
    <n v="110.75"/>
    <x v="2"/>
    <x v="7"/>
  </r>
  <r>
    <n v="3658"/>
    <s v="Mr. Marmalade"/>
    <s v="Life is hard when your own imaginary friend can't make time for you."/>
    <n v="1500"/>
    <n v="1510"/>
    <x v="1"/>
    <x v="0"/>
    <s v="USD"/>
    <n v="1404273540"/>
    <n v="1400272580"/>
    <b v="0"/>
    <n v="20"/>
    <b v="1"/>
    <s v="theater/plays"/>
    <n v="100.66666666666666"/>
    <n v="75.5"/>
    <x v="2"/>
    <x v="7"/>
  </r>
  <r>
    <n v="3659"/>
    <s v="Reality of Love Remix (Love in Disguise)"/>
    <s v="We want you to analyze while we dramatize if people who romanticize can recognize true love in a disguise."/>
    <n v="3000"/>
    <n v="3061"/>
    <x v="1"/>
    <x v="0"/>
    <s v="USD"/>
    <n v="1426775940"/>
    <n v="1424414350"/>
    <b v="0"/>
    <n v="13"/>
    <b v="1"/>
    <s v="theater/plays"/>
    <n v="102.03333333333333"/>
    <n v="235.46153846153845"/>
    <x v="2"/>
    <x v="7"/>
  </r>
  <r>
    <n v="3660"/>
    <s v="ThÃ©rÃ¨se Raquin at The Courtyard Theatre"/>
    <s v="We are a young company who have been accepted to put on our play at The Courtyard Theatre. We need Â£250 for flyers, props and costume!"/>
    <n v="250"/>
    <n v="250"/>
    <x v="1"/>
    <x v="1"/>
    <s v="GBP"/>
    <n v="1419368925"/>
    <n v="1417208925"/>
    <b v="0"/>
    <n v="22"/>
    <b v="1"/>
    <s v="theater/plays"/>
    <n v="100"/>
    <n v="11.363636363636363"/>
    <x v="2"/>
    <x v="7"/>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s v="theater/plays"/>
    <n v="111.00000000000001"/>
    <n v="92.5"/>
    <x v="2"/>
    <x v="7"/>
  </r>
  <r>
    <n v="3662"/>
    <s v="Searching for Tookoolito. An Inuk Woman's Arctic Expedition."/>
    <s v="I'm an Inuit playwright chosen for the esteemed Arctic Circle Residency in Svalbard to write about 1800's Inuk woman guide, Tookoolito."/>
    <n v="8000"/>
    <n v="8114"/>
    <x v="1"/>
    <x v="5"/>
    <s v="CAD"/>
    <n v="1427775414"/>
    <n v="1425187014"/>
    <b v="0"/>
    <n v="40"/>
    <b v="1"/>
    <s v="theater/plays"/>
    <n v="101.42500000000001"/>
    <n v="202.85"/>
    <x v="2"/>
    <x v="7"/>
  </r>
  <r>
    <n v="3663"/>
    <s v="IHDC's 2017 Pantomime - Jack and the Beanstalk"/>
    <s v="Each year our community comes together to put on a fun and funny family show. We need your help to keep our annual event going."/>
    <n v="225"/>
    <n v="234"/>
    <x v="1"/>
    <x v="1"/>
    <s v="GBP"/>
    <n v="1482321030"/>
    <n v="1477133430"/>
    <b v="0"/>
    <n v="9"/>
    <b v="1"/>
    <s v="theater/plays"/>
    <n v="104"/>
    <n v="26"/>
    <x v="2"/>
    <x v="7"/>
  </r>
  <r>
    <n v="3664"/>
    <s v="Cubs: an Original Work"/>
    <s v="An Original Short Play: two young women search for answers about sexuality, the history they are taught, and their animal instincts."/>
    <n v="800"/>
    <n v="875"/>
    <x v="1"/>
    <x v="0"/>
    <s v="USD"/>
    <n v="1466056689"/>
    <n v="1464847089"/>
    <b v="0"/>
    <n v="19"/>
    <b v="1"/>
    <s v="theater/plays"/>
    <n v="109.375"/>
    <n v="46.05263157894737"/>
    <x v="2"/>
    <x v="7"/>
  </r>
  <r>
    <n v="3665"/>
    <s v="Napoleon in Scotland / NapolÃ©on en Ecosse"/>
    <s v="A Fantastic creation about Napoleon, through his words and letters, sublimated by a musical score of rare beauty. Magnificent poetry!"/>
    <n v="620"/>
    <n v="714"/>
    <x v="1"/>
    <x v="6"/>
    <s v="EUR"/>
    <n v="1446062040"/>
    <n v="1445109822"/>
    <b v="0"/>
    <n v="14"/>
    <b v="1"/>
    <s v="theater/plays"/>
    <n v="115.16129032258064"/>
    <n v="51"/>
    <x v="2"/>
    <x v="7"/>
  </r>
  <r>
    <n v="3666"/>
    <s v="Israel LÃ³pez @ Ojai Playwrights Conference"/>
    <s v="Artistic Internship @ Ojai Playwrights Conference"/>
    <n v="1200"/>
    <n v="1200"/>
    <x v="1"/>
    <x v="0"/>
    <s v="USD"/>
    <n v="1406185200"/>
    <n v="1404337382"/>
    <b v="0"/>
    <n v="38"/>
    <b v="1"/>
    <s v="theater/plays"/>
    <n v="100"/>
    <n v="31.578947368421051"/>
    <x v="2"/>
    <x v="7"/>
  </r>
  <r>
    <n v="3667"/>
    <s v="The Stolen Inches, Edinburgh 2015"/>
    <s v="A short man takes his tall family to court for stealing his height. Help Small Things Theatre take this big story to EdFringe 2015!"/>
    <n v="3000"/>
    <n v="3095.11"/>
    <x v="1"/>
    <x v="1"/>
    <s v="GBP"/>
    <n v="1437261419"/>
    <n v="1434669419"/>
    <b v="0"/>
    <n v="58"/>
    <b v="1"/>
    <s v="theater/plays"/>
    <n v="103.17033333333335"/>
    <n v="53.363965517241382"/>
    <x v="2"/>
    <x v="7"/>
  </r>
  <r>
    <n v="3668"/>
    <s v="Lemming Theatrical's Smell of the Kill"/>
    <s v="A stunning production of Michele Lowe's biting play, The Smell of the Kill.  Brought to you by Michael Sheeks and his friends &amp; heroes."/>
    <n v="1000"/>
    <n v="1035"/>
    <x v="1"/>
    <x v="0"/>
    <s v="USD"/>
    <n v="1437676380"/>
    <n v="1435670452"/>
    <b v="0"/>
    <n v="28"/>
    <b v="1"/>
    <s v="theater/plays"/>
    <n v="103.49999999999999"/>
    <n v="36.964285714285715"/>
    <x v="2"/>
    <x v="7"/>
  </r>
  <r>
    <n v="3669"/>
    <s v="Prowl Theatre Company"/>
    <s v="Prowl Theatre Company is brand new. We are putting on our first play 'Sexual perversity in Chicago', from the 10th to the 16th August"/>
    <n v="1000"/>
    <n v="1382"/>
    <x v="1"/>
    <x v="1"/>
    <s v="GBP"/>
    <n v="1434039137"/>
    <n v="1431447137"/>
    <b v="0"/>
    <n v="17"/>
    <b v="1"/>
    <s v="theater/plays"/>
    <n v="138.19999999999999"/>
    <n v="81.294117647058826"/>
    <x v="2"/>
    <x v="7"/>
  </r>
  <r>
    <n v="3670"/>
    <s v="Royal Holloway's Drama Society Presents 'Posh'"/>
    <s v="Debauchery, laughter, violence and politics. Why wouldn't you want help Drama Soc's production of 'Posh' be the best it can be?"/>
    <n v="220"/>
    <n v="241"/>
    <x v="1"/>
    <x v="1"/>
    <s v="GBP"/>
    <n v="1433113200"/>
    <n v="1431951611"/>
    <b v="0"/>
    <n v="12"/>
    <b v="1"/>
    <s v="theater/plays"/>
    <n v="109.54545454545455"/>
    <n v="20.083333333333332"/>
    <x v="2"/>
    <x v="7"/>
  </r>
  <r>
    <n v="3671"/>
    <s v="Kylie for President"/>
    <s v="Bring a touring character education play about making wise choices to elementary students in Kentuckiana. Vote Kylie for President!"/>
    <n v="3500"/>
    <n v="3530"/>
    <x v="1"/>
    <x v="0"/>
    <s v="USD"/>
    <n v="1405915140"/>
    <n v="1404140667"/>
    <b v="0"/>
    <n v="40"/>
    <b v="1"/>
    <s v="theater/plays"/>
    <n v="100.85714285714286"/>
    <n v="88.25"/>
    <x v="2"/>
    <x v="7"/>
  </r>
  <r>
    <n v="3672"/>
    <s v="The Bombing of the Grand Hotel. A compelling new play"/>
    <s v="1984. An IRA bomb explodes at the Grand Hotel. Years on, the bomber and a victim's daughter meet. The meeting changes both their lives."/>
    <n v="3000"/>
    <n v="3046"/>
    <x v="1"/>
    <x v="1"/>
    <s v="GBP"/>
    <n v="1411771384"/>
    <n v="1409179384"/>
    <b v="0"/>
    <n v="57"/>
    <b v="1"/>
    <s v="theater/plays"/>
    <n v="101.53333333333335"/>
    <n v="53.438596491228068"/>
    <x v="2"/>
    <x v="7"/>
  </r>
  <r>
    <n v="3673"/>
    <s v="CHILD Z"/>
    <s v="Zoe is a teenage girl growing up in a deeply disturbing society. If those paid to protect her aren't listening, then who is?"/>
    <n v="4000"/>
    <n v="4545"/>
    <x v="1"/>
    <x v="1"/>
    <s v="GBP"/>
    <n v="1415191920"/>
    <n v="1412233497"/>
    <b v="0"/>
    <n v="114"/>
    <b v="1"/>
    <s v="theater/plays"/>
    <n v="113.625"/>
    <n v="39.868421052631582"/>
    <x v="2"/>
    <x v="7"/>
  </r>
  <r>
    <n v="3674"/>
    <s v="FAUST.hier und jetzt"/>
    <s v="Theaterprojekt 12. Kl. Waldorfschule Essen. 2 junge Regisseure bringen volles Engagement &amp; Zeit ein. FÃ¼r ihre Finanzierung sammeln wir."/>
    <n v="4500"/>
    <n v="4500"/>
    <x v="1"/>
    <x v="12"/>
    <s v="EUR"/>
    <n v="1472936229"/>
    <n v="1467752229"/>
    <b v="0"/>
    <n v="31"/>
    <b v="1"/>
    <s v="theater/plays"/>
    <n v="100"/>
    <n v="145.16129032258064"/>
    <x v="2"/>
    <x v="7"/>
  </r>
  <r>
    <n v="3675"/>
    <s v="Memoir of a Forgotten Past"/>
    <s v="3 decades, 3 generations, 3 friends, one house. Real Eyes Theatre explore how our lives are influenced by the decades we grow up in."/>
    <n v="50"/>
    <n v="70"/>
    <x v="1"/>
    <x v="1"/>
    <s v="GBP"/>
    <n v="1463353200"/>
    <n v="1462285182"/>
    <b v="0"/>
    <n v="3"/>
    <b v="1"/>
    <s v="theater/plays"/>
    <n v="140"/>
    <n v="23.333333333333332"/>
    <x v="2"/>
    <x v="7"/>
  </r>
  <r>
    <n v="3676"/>
    <s v="The Black and White Theatre Company Inc."/>
    <s v="The Black and White Theatre Company Inc. is a small company who loves to perform and entertain, but needs your support to succeed!"/>
    <n v="800"/>
    <n v="1030"/>
    <x v="1"/>
    <x v="0"/>
    <s v="USD"/>
    <n v="1410550484"/>
    <n v="1408995284"/>
    <b v="0"/>
    <n v="16"/>
    <b v="1"/>
    <s v="theater/plays"/>
    <n v="128.75"/>
    <n v="64.375"/>
    <x v="2"/>
    <x v="7"/>
  </r>
  <r>
    <n v="3677"/>
    <s v="Goldfish Memory Productions"/>
    <s v="Goldfish Memory Productions seeks at least $12,000 to begin their first 3 professional projects."/>
    <n v="12000"/>
    <n v="12348.5"/>
    <x v="1"/>
    <x v="0"/>
    <s v="USD"/>
    <n v="1404359940"/>
    <n v="1402580818"/>
    <b v="0"/>
    <n v="199"/>
    <b v="1"/>
    <s v="theater/plays"/>
    <n v="102.90416666666667"/>
    <n v="62.052763819095475"/>
    <x v="2"/>
    <x v="7"/>
  </r>
  <r>
    <n v="3678"/>
    <s v="Some big Some bang"/>
    <s v="The Ugly Collective takes Some big Some bang to the Underbelly Venues at the Edinburgh Fringe!"/>
    <n v="2000"/>
    <n v="2050"/>
    <x v="1"/>
    <x v="1"/>
    <s v="GBP"/>
    <n v="1433076298"/>
    <n v="1430052298"/>
    <b v="0"/>
    <n v="31"/>
    <b v="1"/>
    <s v="theater/plays"/>
    <n v="102.49999999999999"/>
    <n v="66.129032258064512"/>
    <x v="2"/>
    <x v="7"/>
  </r>
  <r>
    <n v="3679"/>
    <s v="DOG SEES GOD: Confessions of a Teenage Blockhead"/>
    <s v="Bert V. Royal makes a strong statement about drug use, suicide, teen violence, rebellion and sexual identity in this powerful play."/>
    <n v="2000"/>
    <n v="2202"/>
    <x v="1"/>
    <x v="0"/>
    <s v="USD"/>
    <n v="1404190740"/>
    <n v="1401214581"/>
    <b v="0"/>
    <n v="30"/>
    <b v="1"/>
    <s v="theater/plays"/>
    <n v="110.1"/>
    <n v="73.400000000000006"/>
    <x v="2"/>
    <x v="7"/>
  </r>
  <r>
    <n v="3680"/>
    <s v="Loading Dock Theatre Presents: The Dudleys! A Family Game"/>
    <s v="In The Dudleys! family memories are brought to life as a malfunctioning 8-bit video game. Press Start."/>
    <n v="3000"/>
    <n v="3383"/>
    <x v="1"/>
    <x v="0"/>
    <s v="USD"/>
    <n v="1475664834"/>
    <n v="1473850434"/>
    <b v="0"/>
    <n v="34"/>
    <b v="1"/>
    <s v="theater/plays"/>
    <n v="112.76666666666667"/>
    <n v="99.5"/>
    <x v="2"/>
    <x v="7"/>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s v="theater/plays"/>
    <n v="111.9"/>
    <n v="62.166666666666664"/>
    <x v="2"/>
    <x v="7"/>
  </r>
  <r>
    <n v="3682"/>
    <s v="&quot;Unexpectedly Expecting&quot; - A One-Woman Show"/>
    <s v="My one-woman show invites audiences to join me on my path to pregnancy as I share my neuroses, challenges and revelations."/>
    <n v="3000"/>
    <n v="4176"/>
    <x v="1"/>
    <x v="0"/>
    <s v="USD"/>
    <n v="1402901940"/>
    <n v="1399998418"/>
    <b v="0"/>
    <n v="67"/>
    <b v="1"/>
    <s v="theater/plays"/>
    <n v="139.19999999999999"/>
    <n v="62.328358208955223"/>
    <x v="2"/>
    <x v="7"/>
  </r>
  <r>
    <n v="3683"/>
    <s v="A Krumpus Story - World Premiere"/>
    <s v="A Krumpus Story is a dark holiday comedy for anyone who wants a little more spice in their holiday fare."/>
    <n v="3500"/>
    <n v="3880"/>
    <x v="1"/>
    <x v="0"/>
    <s v="USD"/>
    <n v="1476931696"/>
    <n v="1474339696"/>
    <b v="0"/>
    <n v="66"/>
    <b v="1"/>
    <s v="theater/plays"/>
    <n v="110.85714285714286"/>
    <n v="58.787878787878789"/>
    <x v="2"/>
    <x v="7"/>
  </r>
  <r>
    <n v="3684"/>
    <s v="Cassiopeia"/>
    <s v="Thespis Theater Festival presents Cassiopeia: A romantic tale of a bride finding her way to her unknown groom before it is too late."/>
    <n v="750"/>
    <n v="1043"/>
    <x v="1"/>
    <x v="0"/>
    <s v="USD"/>
    <n v="1441167586"/>
    <n v="1438575586"/>
    <b v="0"/>
    <n v="23"/>
    <b v="1"/>
    <s v="theater/plays"/>
    <n v="139.06666666666666"/>
    <n v="45.347826086956523"/>
    <x v="2"/>
    <x v="7"/>
  </r>
  <r>
    <n v="3685"/>
    <s v="Two Noble Kinsmen: Fire &amp; Shadows"/>
    <s v="Bare Theatre &amp; Cirque de Vol Studios are back for another outdoor adventure in the amphitheatre at Raleigh Little Theatre!"/>
    <n v="5000"/>
    <n v="5285"/>
    <x v="1"/>
    <x v="0"/>
    <s v="USD"/>
    <n v="1400533200"/>
    <n v="1398348859"/>
    <b v="0"/>
    <n v="126"/>
    <b v="1"/>
    <s v="theater/plays"/>
    <n v="105.69999999999999"/>
    <n v="41.944444444444443"/>
    <x v="2"/>
    <x v="7"/>
  </r>
  <r>
    <n v="3686"/>
    <s v="Dog sees God by Bert V. Royal @ FSU"/>
    <s v="This October, in association with Rogue Productions at FSU, I will be directing a production of Dog sees God."/>
    <n v="350"/>
    <n v="355"/>
    <x v="1"/>
    <x v="0"/>
    <s v="USD"/>
    <n v="1440820740"/>
    <n v="1439567660"/>
    <b v="0"/>
    <n v="6"/>
    <b v="1"/>
    <s v="theater/plays"/>
    <n v="101.42857142857142"/>
    <n v="59.166666666666664"/>
    <x v="2"/>
    <x v="7"/>
  </r>
  <r>
    <n v="3687"/>
    <s v="death (and straight boys)"/>
    <s v="&quot;death (and straight boys)&quot; is a 5 play cycle, loosely founded on the KÃ¼bler-Ross model, more commonly known as the 5 stages of grief."/>
    <n v="5000"/>
    <n v="5012.25"/>
    <x v="1"/>
    <x v="0"/>
    <s v="USD"/>
    <n v="1403846055"/>
    <n v="1401254055"/>
    <b v="0"/>
    <n v="25"/>
    <b v="1"/>
    <s v="theater/plays"/>
    <n v="100.245"/>
    <n v="200.49"/>
    <x v="2"/>
    <x v="7"/>
  </r>
  <r>
    <n v="3688"/>
    <s v="The Tulip Tree 2014"/>
    <s v="The Tulip Tree is a project I have been passionate about for 5 years. It is an unforgettable story that has never been told."/>
    <n v="3000"/>
    <n v="3275"/>
    <x v="1"/>
    <x v="1"/>
    <s v="GBP"/>
    <n v="1407524004"/>
    <n v="1404932004"/>
    <b v="0"/>
    <n v="39"/>
    <b v="1"/>
    <s v="theater/plays"/>
    <n v="109.16666666666666"/>
    <n v="83.974358974358978"/>
    <x v="2"/>
    <x v="7"/>
  </r>
  <r>
    <n v="3689"/>
    <s v="Random Us"/>
    <s v="A humorous, touching play about the joys and challenges of a married couple's tender, yet intense relationship &quot;Love is never random&quot;"/>
    <n v="3000"/>
    <n v="3550"/>
    <x v="1"/>
    <x v="0"/>
    <s v="USD"/>
    <n v="1434925500"/>
    <n v="1432410639"/>
    <b v="0"/>
    <n v="62"/>
    <b v="1"/>
    <s v="theater/plays"/>
    <n v="118.33333333333333"/>
    <n v="57.258064516129032"/>
    <x v="2"/>
    <x v="7"/>
  </r>
  <r>
    <n v="3690"/>
    <s v="We Rise"/>
    <s v="A play honoring the lives and legacies of the activists and those remembered at the 1992 ACT UP Ashes Action at The White House"/>
    <n v="1500"/>
    <n v="1800"/>
    <x v="1"/>
    <x v="0"/>
    <s v="USD"/>
    <n v="1417101683"/>
    <n v="1414506083"/>
    <b v="0"/>
    <n v="31"/>
    <b v="1"/>
    <s v="theater/plays"/>
    <n v="120"/>
    <n v="58.064516129032256"/>
    <x v="2"/>
    <x v="7"/>
  </r>
  <r>
    <n v="3691"/>
    <s v="Most Dangerous Man in America (WEB DuBois) by Amiri  Baraka"/>
    <s v="World Premiere of last play written by Amiri Baraka"/>
    <n v="40000"/>
    <n v="51184"/>
    <x v="1"/>
    <x v="0"/>
    <s v="USD"/>
    <n v="1425272340"/>
    <n v="1421426929"/>
    <b v="0"/>
    <n v="274"/>
    <b v="1"/>
    <s v="theater/plays"/>
    <n v="127.96000000000001"/>
    <n v="186.80291970802921"/>
    <x v="2"/>
    <x v="7"/>
  </r>
  <r>
    <n v="3692"/>
    <s v="An Evening With Durang"/>
    <s v="Help us independently produce two great comedies by Christopher Durang."/>
    <n v="1000"/>
    <n v="1260"/>
    <x v="1"/>
    <x v="0"/>
    <s v="USD"/>
    <n v="1411084800"/>
    <n v="1410304179"/>
    <b v="0"/>
    <n v="17"/>
    <b v="1"/>
    <s v="theater/plays"/>
    <n v="126"/>
    <n v="74.117647058823536"/>
    <x v="2"/>
    <x v="7"/>
  </r>
  <r>
    <n v="3693"/>
    <s v="Jason (Georgia on My Mind)"/>
    <s v="Jason (Georgia on My Mind), a solo play about a modern quest to the Republic of Georgia in the ancient steps of Jason &amp; the Argonauts"/>
    <n v="333"/>
    <n v="430"/>
    <x v="1"/>
    <x v="1"/>
    <s v="GBP"/>
    <n v="1448922600"/>
    <n v="1446352529"/>
    <b v="0"/>
    <n v="14"/>
    <b v="1"/>
    <s v="theater/plays"/>
    <n v="129.12912912912913"/>
    <n v="30.714285714285715"/>
    <x v="2"/>
    <x v="7"/>
  </r>
  <r>
    <n v="3694"/>
    <s v="Three Christs - Presented at Dixon Place"/>
    <s v="A new play exploring themes of reverence, belief, and certainty. _x000a_&quot;Because what is is, and what is cannot not be...&quot;"/>
    <n v="3500"/>
    <n v="3760"/>
    <x v="1"/>
    <x v="0"/>
    <s v="USD"/>
    <n v="1465178400"/>
    <n v="1461985967"/>
    <b v="0"/>
    <n v="60"/>
    <b v="1"/>
    <s v="theater/plays"/>
    <n v="107.42857142857143"/>
    <n v="62.666666666666664"/>
    <x v="2"/>
    <x v="7"/>
  </r>
  <r>
    <n v="3695"/>
    <s v="The History Boys at USC"/>
    <s v="Tony-Award Winning Play, The History Boys brought to you by the Independent Student Production Company Narrative Series: Page to Stage!"/>
    <n v="4000"/>
    <n v="4005"/>
    <x v="1"/>
    <x v="0"/>
    <s v="USD"/>
    <n v="1421009610"/>
    <n v="1419281610"/>
    <b v="0"/>
    <n v="33"/>
    <b v="1"/>
    <s v="theater/plays"/>
    <n v="100.125"/>
    <n v="121.36363636363636"/>
    <x v="2"/>
    <x v="7"/>
  </r>
  <r>
    <n v="3696"/>
    <s v="&quot;Lifted&quot; - The Theatre Shed's 10 Year Anniversary Show"/>
    <s v="We are 10 years old - please help us celebrate the last 10 years and secure our future for the next 10 years."/>
    <n v="2000"/>
    <n v="3100"/>
    <x v="1"/>
    <x v="1"/>
    <s v="GBP"/>
    <n v="1423838916"/>
    <n v="1418654916"/>
    <b v="0"/>
    <n v="78"/>
    <b v="1"/>
    <s v="theater/plays"/>
    <n v="155"/>
    <n v="39.743589743589745"/>
    <x v="2"/>
    <x v="7"/>
  </r>
  <r>
    <n v="3697"/>
    <s v="Sid the tour 2016"/>
    <s v="With your support this one-man show will tour various theatres in the UK - it's a story of hero worship and love beyond the grave."/>
    <n v="2000"/>
    <n v="2160"/>
    <x v="1"/>
    <x v="1"/>
    <s v="GBP"/>
    <n v="1462878648"/>
    <n v="1461064248"/>
    <b v="0"/>
    <n v="30"/>
    <b v="1"/>
    <s v="theater/plays"/>
    <n v="108"/>
    <n v="72"/>
    <x v="2"/>
    <x v="7"/>
  </r>
  <r>
    <n v="3698"/>
    <s v="CORIOLANUS | THE NORMAL HEART @ The Lab Theater"/>
    <s v="Two great political plays, separated in authorship by four hundred years but united in their urgency."/>
    <n v="5000"/>
    <n v="5526"/>
    <x v="1"/>
    <x v="0"/>
    <s v="USD"/>
    <n v="1456946487"/>
    <n v="1454354487"/>
    <b v="0"/>
    <n v="136"/>
    <b v="1"/>
    <s v="theater/plays"/>
    <n v="110.52"/>
    <n v="40.632352941176471"/>
    <x v="2"/>
    <x v="7"/>
  </r>
  <r>
    <n v="3699"/>
    <s v="Tell Me That You Love Me"/>
    <s v="Tell Me That You Love Me, a new play about the love affair between Actress and Writer, with the novel Arch of Triumph as the backdrop"/>
    <n v="2500"/>
    <n v="2520"/>
    <x v="1"/>
    <x v="0"/>
    <s v="USD"/>
    <n v="1413383216"/>
    <n v="1410791216"/>
    <b v="0"/>
    <n v="40"/>
    <b v="1"/>
    <s v="theater/plays"/>
    <n v="100.8"/>
    <n v="63"/>
    <x v="2"/>
    <x v="7"/>
  </r>
  <r>
    <n v="3700"/>
    <s v="Generations (Senior Project)"/>
    <s v="Help me produce the play I have written for my senior project!"/>
    <n v="500"/>
    <n v="606"/>
    <x v="1"/>
    <x v="0"/>
    <s v="USD"/>
    <n v="1412092800"/>
    <n v="1409493800"/>
    <b v="0"/>
    <n v="18"/>
    <b v="1"/>
    <s v="theater/plays"/>
    <n v="121.2"/>
    <n v="33.666666666666664"/>
    <x v="2"/>
    <x v="7"/>
  </r>
  <r>
    <n v="3701"/>
    <s v="Dog Show"/>
    <s v="Part-silent film, part-thriller, Dog Show sees four actors play a community of dogs and their owners. One autumn, a killer strikes."/>
    <n v="1500"/>
    <n v="1505"/>
    <x v="1"/>
    <x v="1"/>
    <s v="GBP"/>
    <n v="1433422793"/>
    <n v="1430830793"/>
    <b v="0"/>
    <n v="39"/>
    <b v="1"/>
    <s v="theater/plays"/>
    <n v="100.33333333333334"/>
    <n v="38.589743589743591"/>
    <x v="2"/>
    <x v="7"/>
  </r>
  <r>
    <n v="3702"/>
    <s v="SANKARA"/>
    <s v="Shakespeare's &quot;Julius Caesar&quot; inspires the unforgettable story of the &quot;African Che Guevara&quot; Thomas Sankara, President of Burkina Faso."/>
    <n v="3000"/>
    <n v="3275"/>
    <x v="1"/>
    <x v="1"/>
    <s v="GBP"/>
    <n v="1468191540"/>
    <n v="1464958484"/>
    <b v="0"/>
    <n v="21"/>
    <b v="1"/>
    <s v="theater/plays"/>
    <n v="109.16666666666666"/>
    <n v="155.95238095238096"/>
    <x v="2"/>
    <x v="7"/>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s v="theater/plays"/>
    <n v="123.42857142857142"/>
    <n v="43.2"/>
    <x v="2"/>
    <x v="7"/>
  </r>
  <r>
    <n v="3704"/>
    <s v="Constellations by Nick Payne at the Nottingham New Theatre"/>
    <s v="The award-winning Nottingham New Theatre presents an exciting experimental play about the multi-universe theory and love."/>
    <n v="300"/>
    <n v="409.01"/>
    <x v="1"/>
    <x v="1"/>
    <s v="GBP"/>
    <n v="1464712394"/>
    <n v="1459528394"/>
    <b v="0"/>
    <n v="27"/>
    <b v="1"/>
    <s v="theater/plays"/>
    <n v="136.33666666666667"/>
    <n v="15.148518518518518"/>
    <x v="2"/>
    <x v="7"/>
  </r>
  <r>
    <n v="3705"/>
    <s v="Pennywinkle: A New Chicago Comedy"/>
    <s v="The play satirizes the Chicago improvisation scene exposing the rules of the craft and the eccentricities of its participants"/>
    <n v="2827"/>
    <n v="2925"/>
    <x v="1"/>
    <x v="0"/>
    <s v="USD"/>
    <n v="1403546400"/>
    <n v="1401714114"/>
    <b v="0"/>
    <n v="35"/>
    <b v="1"/>
    <s v="theater/plays"/>
    <n v="103.46657233816768"/>
    <n v="83.571428571428569"/>
    <x v="2"/>
    <x v="7"/>
  </r>
  <r>
    <n v="3706"/>
    <s v="The Drama Factory presents : The Magic Flute"/>
    <s v="Our original dramatic adaption of this Mozart opera is staged to create visually stunning fun with live music."/>
    <n v="1500"/>
    <n v="1820"/>
    <x v="1"/>
    <x v="0"/>
    <s v="USD"/>
    <n v="1410558949"/>
    <n v="1409262949"/>
    <b v="0"/>
    <n v="13"/>
    <b v="1"/>
    <s v="theater/plays"/>
    <n v="121.33333333333334"/>
    <n v="140"/>
    <x v="2"/>
    <x v="7"/>
  </r>
  <r>
    <n v="3707"/>
    <s v="A KC Fringe World Premiere: DESPERATE ACTS"/>
    <s v="Support this collection of new plays by Kansas City writers and the artists who are bringing it to life!"/>
    <n v="1000"/>
    <n v="1860"/>
    <x v="1"/>
    <x v="0"/>
    <s v="USD"/>
    <n v="1469165160"/>
    <n v="1467335378"/>
    <b v="0"/>
    <n v="23"/>
    <b v="1"/>
    <s v="theater/plays"/>
    <n v="186"/>
    <n v="80.869565217391298"/>
    <x v="2"/>
    <x v="7"/>
  </r>
  <r>
    <n v="3708"/>
    <s v="Much Ado About Nothing"/>
    <s v="Dear Stone Theater Company brings its inaugural production of Much Ado About Nothing to Logan Square, Chicago. Thanks for watching!"/>
    <n v="700"/>
    <n v="2100"/>
    <x v="1"/>
    <x v="0"/>
    <s v="USD"/>
    <n v="1404444286"/>
    <n v="1403234686"/>
    <b v="0"/>
    <n v="39"/>
    <b v="1"/>
    <s v="theater/plays"/>
    <n v="300"/>
    <n v="53.846153846153847"/>
    <x v="2"/>
    <x v="7"/>
  </r>
  <r>
    <n v="3709"/>
    <s v="The Ruby Darlings Show"/>
    <s v="The filthily talented Ruby and Darling, take you on a raunch-tastic musical discovery of life with a vagina. #sayno"/>
    <n v="1000"/>
    <n v="1082.5"/>
    <x v="1"/>
    <x v="1"/>
    <s v="GBP"/>
    <n v="1403715546"/>
    <n v="1401123546"/>
    <b v="0"/>
    <n v="35"/>
    <b v="1"/>
    <s v="theater/plays"/>
    <n v="108.25"/>
    <n v="30.928571428571427"/>
    <x v="2"/>
    <x v="7"/>
  </r>
  <r>
    <n v="3710"/>
    <s v="&quot;Loving Alanis&quot; Rocky Mountain Regional Premier"/>
    <s v="A comedy about, life, death, men, women, and the power of a good Kegel."/>
    <n v="1300"/>
    <n v="1835"/>
    <x v="1"/>
    <x v="0"/>
    <s v="USD"/>
    <n v="1428068988"/>
    <n v="1425908988"/>
    <b v="0"/>
    <n v="27"/>
    <b v="1"/>
    <s v="theater/plays"/>
    <n v="141.15384615384616"/>
    <n v="67.962962962962962"/>
    <x v="2"/>
    <x v="7"/>
  </r>
  <r>
    <n v="3711"/>
    <s v="The Youth Shakespeare Project 2014"/>
    <s v="Two teachers and twenty kids bring one of Shakespeare's plays to life!"/>
    <n v="500"/>
    <n v="570"/>
    <x v="1"/>
    <x v="0"/>
    <s v="USD"/>
    <n v="1402848000"/>
    <n v="1400606573"/>
    <b v="0"/>
    <n v="21"/>
    <b v="1"/>
    <s v="theater/plays"/>
    <n v="113.99999999999999"/>
    <n v="27.142857142857142"/>
    <x v="2"/>
    <x v="7"/>
  </r>
  <r>
    <n v="3712"/>
    <s v="IT'S JUST MY LIFE"/>
    <s v="Married, Single, Divorced, Straight, Gay, Transgendered, Birth Mother, Adoptive Mother.... Everyone has a story.  These are ours."/>
    <n v="7500"/>
    <n v="11530"/>
    <x v="1"/>
    <x v="0"/>
    <s v="USD"/>
    <n v="1433055540"/>
    <n v="1431230867"/>
    <b v="0"/>
    <n v="104"/>
    <b v="1"/>
    <s v="theater/plays"/>
    <n v="153.73333333333335"/>
    <n v="110.86538461538461"/>
    <x v="2"/>
    <x v="7"/>
  </r>
  <r>
    <n v="3713"/>
    <s v="Bring Matt Fotis's Nights on the Couch to NYC!"/>
    <s v="Matt Fotis's play, Nights on the Couch, was accepted to the 28th Annual Strawberry One Act Festival! Show your support!"/>
    <n v="2000"/>
    <n v="2030"/>
    <x v="1"/>
    <x v="0"/>
    <s v="USD"/>
    <n v="1465062166"/>
    <n v="1463334166"/>
    <b v="0"/>
    <n v="19"/>
    <b v="1"/>
    <s v="theater/plays"/>
    <n v="101.49999999999999"/>
    <n v="106.84210526315789"/>
    <x v="2"/>
    <x v="7"/>
  </r>
  <r>
    <n v="3714"/>
    <s v="Expedition (to NYC)"/>
    <s v="This summer, help some of the top high school theater students from across the country come to NYC to create a world premiere play."/>
    <n v="10000"/>
    <n v="10235"/>
    <x v="1"/>
    <x v="0"/>
    <s v="USD"/>
    <n v="1432612740"/>
    <n v="1429881667"/>
    <b v="0"/>
    <n v="97"/>
    <b v="1"/>
    <s v="theater/plays"/>
    <n v="102.35000000000001"/>
    <n v="105.51546391752578"/>
    <x v="2"/>
    <x v="7"/>
  </r>
  <r>
    <n v="3715"/>
    <s v="The Inspectors Call"/>
    <s v="Vibrant contemporary political theatre, exploring the professional and human impact of the growing corporate culture in education."/>
    <n v="3500"/>
    <n v="3590"/>
    <x v="1"/>
    <x v="1"/>
    <s v="GBP"/>
    <n v="1427806320"/>
    <n v="1422834819"/>
    <b v="0"/>
    <n v="27"/>
    <b v="1"/>
    <s v="theater/plays"/>
    <n v="102.57142857142858"/>
    <n v="132.96296296296296"/>
    <x v="2"/>
    <x v="7"/>
  </r>
  <r>
    <n v="3716"/>
    <s v="Sylvia (a benefit show)"/>
    <s v="I am raising money to pay for the rights to produce Sylvia by A.R. Gurney. The show will be a fundraiser for Wayside Waifs."/>
    <n v="800"/>
    <n v="1246"/>
    <x v="1"/>
    <x v="0"/>
    <s v="USD"/>
    <n v="1453411109"/>
    <n v="1450819109"/>
    <b v="0"/>
    <n v="24"/>
    <b v="1"/>
    <s v="theater/plays"/>
    <n v="155.75"/>
    <n v="51.916666666666664"/>
    <x v="2"/>
    <x v="7"/>
  </r>
  <r>
    <n v="3717"/>
    <s v="Told Look Younger at Jermyn Street Theatre"/>
    <s v="A heart-warming comedy by award-winning writer about Love, Sex, Friendship of three old gay men in their 60s'!"/>
    <n v="4000"/>
    <n v="4030"/>
    <x v="1"/>
    <x v="1"/>
    <s v="GBP"/>
    <n v="1431204449"/>
    <n v="1428526049"/>
    <b v="0"/>
    <n v="13"/>
    <b v="1"/>
    <s v="theater/plays"/>
    <n v="100.75"/>
    <n v="310"/>
    <x v="2"/>
    <x v="7"/>
  </r>
  <r>
    <n v="3718"/>
    <s v="PUNK ROCK"/>
    <s v="William Carlisle has the world at his feet but its weight on his shoulders. He is intelligent, articulate and fucked."/>
    <n v="500"/>
    <n v="1197"/>
    <x v="1"/>
    <x v="1"/>
    <s v="GBP"/>
    <n v="1425057075"/>
    <n v="1422465075"/>
    <b v="0"/>
    <n v="46"/>
    <b v="1"/>
    <s v="theater/plays"/>
    <n v="239.4"/>
    <n v="26.021739130434781"/>
    <x v="2"/>
    <x v="7"/>
  </r>
  <r>
    <n v="3719"/>
    <s v="Corium"/>
    <s v="A new piece of physical theatre about love, regret and longing."/>
    <n v="200"/>
    <n v="420"/>
    <x v="1"/>
    <x v="1"/>
    <s v="GBP"/>
    <n v="1434994266"/>
    <n v="1432402266"/>
    <b v="0"/>
    <n v="4"/>
    <b v="1"/>
    <s v="theater/plays"/>
    <n v="210"/>
    <n v="105"/>
    <x v="2"/>
    <x v="7"/>
  </r>
  <r>
    <n v="3720"/>
    <s v="Lakotas and the American Theatre"/>
    <s v="Breaking the American Indian stereotype in the American Theatre."/>
    <n v="3300"/>
    <n v="3449"/>
    <x v="1"/>
    <x v="0"/>
    <s v="USD"/>
    <n v="1435881006"/>
    <n v="1433980206"/>
    <b v="0"/>
    <n v="40"/>
    <b v="1"/>
    <s v="theater/plays"/>
    <n v="104.51515151515152"/>
    <n v="86.224999999999994"/>
    <x v="2"/>
    <x v="7"/>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s v="theater/plays"/>
    <n v="100.8"/>
    <n v="114.54545454545455"/>
    <x v="2"/>
    <x v="7"/>
  </r>
  <r>
    <n v="3722"/>
    <s v="PSYCHOC une comÃ©die libertine de Bernard Granger"/>
    <s v="Un psychiatre reÃ§oit une patiente souffrant d'amnÃ©sie, de mythomanie et de nymphomanie. S'en suit une cascade d'Ã©vÃ©nements drolatiques."/>
    <n v="1500"/>
    <n v="1668"/>
    <x v="1"/>
    <x v="5"/>
    <s v="CAD"/>
    <n v="1455231540"/>
    <n v="1452614847"/>
    <b v="0"/>
    <n v="35"/>
    <b v="1"/>
    <s v="theater/plays"/>
    <n v="111.20000000000002"/>
    <n v="47.657142857142858"/>
    <x v="2"/>
    <x v="7"/>
  </r>
  <r>
    <n v="3723"/>
    <s v="Beauty and the Beast"/>
    <s v="Saltmine Theatre Company present Beauty and the Beast:"/>
    <n v="4500"/>
    <n v="4592"/>
    <x v="1"/>
    <x v="1"/>
    <s v="GBP"/>
    <n v="1417374262"/>
    <n v="1414778662"/>
    <b v="0"/>
    <n v="63"/>
    <b v="1"/>
    <s v="theater/plays"/>
    <n v="102.04444444444445"/>
    <n v="72.888888888888886"/>
    <x v="2"/>
    <x v="7"/>
  </r>
  <r>
    <n v="3724"/>
    <s v="Send 'Bin Laden: The One Man Show' to Hollywood!"/>
    <s v="One man, one monster, one unforgettable act of violence. This is the story of the worldâ€™s most notorious terrorist. It is going to USA"/>
    <n v="4300"/>
    <n v="4409.55"/>
    <x v="1"/>
    <x v="1"/>
    <s v="GBP"/>
    <n v="1462402800"/>
    <n v="1459856860"/>
    <b v="0"/>
    <n v="89"/>
    <b v="1"/>
    <s v="theater/plays"/>
    <n v="102.54767441860466"/>
    <n v="49.545505617977533"/>
    <x v="2"/>
    <x v="7"/>
  </r>
  <r>
    <n v="3725"/>
    <s v="Mine by Polly Teale A Paper Parachutes Production"/>
    <s v="A small theatre company taking 'Mine' on tour in early 2016. 'Mine' is a modern play and we hope to break on to the stage with a bang."/>
    <n v="300"/>
    <n v="381"/>
    <x v="1"/>
    <x v="1"/>
    <s v="GBP"/>
    <n v="1455831000"/>
    <n v="1454366467"/>
    <b v="0"/>
    <n v="15"/>
    <b v="1"/>
    <s v="theater/plays"/>
    <n v="127"/>
    <n v="25.4"/>
    <x v="2"/>
    <x v="7"/>
  </r>
  <r>
    <n v="3726"/>
    <s v="Howard's End 3.0"/>
    <s v="A week of rehearsal culminating in a staged reading of our three-actor adaptation of &quot;Howards End,&quot; for potential producers."/>
    <n v="850"/>
    <n v="2879"/>
    <x v="1"/>
    <x v="0"/>
    <s v="USD"/>
    <n v="1461963600"/>
    <n v="1459567371"/>
    <b v="0"/>
    <n v="46"/>
    <b v="1"/>
    <s v="theater/plays"/>
    <n v="338.70588235294122"/>
    <n v="62.586956521739133"/>
    <x v="2"/>
    <x v="7"/>
  </r>
  <r>
    <n v="3727"/>
    <s v="Star-Spangled Sitcoms: Huzzah &amp; John Adams"/>
    <s v="It's exactly what you think it is: a historical parody of your favorite sitcom about a bar and its psychiatrist spinoff!"/>
    <n v="2000"/>
    <n v="2015"/>
    <x v="1"/>
    <x v="0"/>
    <s v="USD"/>
    <n v="1476939300"/>
    <n v="1474273294"/>
    <b v="0"/>
    <n v="33"/>
    <b v="1"/>
    <s v="theater/plays"/>
    <n v="100.75"/>
    <n v="61.060606060606062"/>
    <x v="2"/>
    <x v="7"/>
  </r>
  <r>
    <n v="3728"/>
    <s v="Bare Bones Shakespeare 2015-16 Season"/>
    <s v="Bare Bones Shakespeare's first season will start with a DFW school touring show: Romeo and Juliet."/>
    <n v="20000"/>
    <n v="1862"/>
    <x v="2"/>
    <x v="0"/>
    <s v="USD"/>
    <n v="1439957176"/>
    <n v="1437365176"/>
    <b v="0"/>
    <n v="31"/>
    <b v="0"/>
    <s v="theater/plays"/>
    <n v="9.31"/>
    <n v="60.064516129032256"/>
    <x v="2"/>
    <x v="7"/>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2"/>
    <x v="7"/>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2"/>
    <x v="7"/>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2"/>
    <x v="7"/>
  </r>
  <r>
    <n v="3732"/>
    <s v="Elektra Bekent - Afstudeervoorstelling"/>
    <s v="Mijn solo voorstelling gaat over Elektra (Sophokles) en hoe zij als jongere alles beleeft en meemaakt!"/>
    <n v="850"/>
    <n v="131"/>
    <x v="2"/>
    <x v="9"/>
    <s v="EUR"/>
    <n v="1422100800"/>
    <n v="1416932133"/>
    <b v="0"/>
    <n v="4"/>
    <b v="0"/>
    <s v="theater/plays"/>
    <n v="15.411764705882353"/>
    <n v="32.75"/>
    <x v="2"/>
    <x v="7"/>
  </r>
  <r>
    <n v="3733"/>
    <s v="laughter in the hood"/>
    <s v="want to donate tickets to residents who live in the community that cant afford the 35.00 price of ticket"/>
    <n v="1500"/>
    <n v="0"/>
    <x v="2"/>
    <x v="0"/>
    <s v="USD"/>
    <n v="1429396200"/>
    <n v="1428539708"/>
    <b v="0"/>
    <n v="0"/>
    <b v="0"/>
    <s v="theater/plays"/>
    <n v="0"/>
    <e v="#DIV/0!"/>
    <x v="2"/>
    <x v="7"/>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2"/>
    <x v="7"/>
  </r>
  <r>
    <n v="3735"/>
    <s v="Women Beware Women"/>
    <s v="Young Actor's taking on a Jacobean tragedy. Family, betrayal, love, lust, sex and death."/>
    <n v="150"/>
    <n v="20"/>
    <x v="2"/>
    <x v="1"/>
    <s v="GBP"/>
    <n v="1432831089"/>
    <n v="1430239089"/>
    <b v="0"/>
    <n v="2"/>
    <b v="0"/>
    <s v="theater/plays"/>
    <n v="13.333333333333334"/>
    <n v="10"/>
    <x v="2"/>
    <x v="7"/>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2"/>
    <x v="7"/>
  </r>
  <r>
    <n v="3737"/>
    <s v="Measure For Measure"/>
    <s v="The ASU Theatre and Shakespeare Club presents Measure For Measure directed by Jordyn Ochser."/>
    <n v="700"/>
    <n v="150"/>
    <x v="2"/>
    <x v="0"/>
    <s v="USD"/>
    <n v="1447311540"/>
    <n v="1445358903"/>
    <b v="0"/>
    <n v="4"/>
    <b v="0"/>
    <s v="theater/plays"/>
    <n v="21.428571428571427"/>
    <n v="37.5"/>
    <x v="2"/>
    <x v="7"/>
  </r>
  <r>
    <n v="3738"/>
    <s v="'GULF' - a new play by PIVOT THEATRE"/>
    <s v="A filmic, fast-paced exploration of trust, making its debut at Camden People's Theatre this July."/>
    <n v="1500"/>
    <n v="270"/>
    <x v="2"/>
    <x v="1"/>
    <s v="GBP"/>
    <n v="1405461600"/>
    <n v="1403562705"/>
    <b v="0"/>
    <n v="6"/>
    <b v="0"/>
    <s v="theater/plays"/>
    <n v="18"/>
    <n v="45"/>
    <x v="2"/>
    <x v="7"/>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2"/>
    <x v="7"/>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2"/>
    <x v="7"/>
  </r>
  <r>
    <n v="3741"/>
    <s v="Open House Theater"/>
    <s v="A small community with a love for theater would like to continue. Help the children of this community continue."/>
    <n v="20000"/>
    <n v="0"/>
    <x v="2"/>
    <x v="0"/>
    <s v="USD"/>
    <n v="1450389950"/>
    <n v="1447797950"/>
    <b v="0"/>
    <n v="0"/>
    <b v="0"/>
    <s v="theater/plays"/>
    <n v="0"/>
    <e v="#DIV/0!"/>
    <x v="2"/>
    <x v="7"/>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2"/>
    <x v="7"/>
  </r>
  <r>
    <n v="3743"/>
    <s v="Down the Mississippi"/>
    <s v="I'm taking the Adventures of Huckleberry Finn puppet show down the Mississippi River!"/>
    <n v="2200"/>
    <n v="0"/>
    <x v="2"/>
    <x v="0"/>
    <s v="USD"/>
    <n v="1404406964"/>
    <n v="1401814964"/>
    <b v="0"/>
    <n v="0"/>
    <b v="0"/>
    <s v="theater/plays"/>
    <n v="0"/>
    <e v="#DIV/0!"/>
    <x v="2"/>
    <x v="7"/>
  </r>
  <r>
    <n v="3744"/>
    <s v="The Game's Afoot - Spotlight"/>
    <s v="This summer, The Spotlight Players are celebrating Christmas in July with a presentation of Ken Ludwig's side splitting comedy."/>
    <n v="1200"/>
    <n v="0"/>
    <x v="2"/>
    <x v="0"/>
    <s v="USD"/>
    <n v="1404532740"/>
    <n v="1401823952"/>
    <b v="0"/>
    <n v="0"/>
    <b v="0"/>
    <s v="theater/plays"/>
    <n v="0"/>
    <e v="#DIV/0!"/>
    <x v="2"/>
    <x v="7"/>
  </r>
  <r>
    <n v="3745"/>
    <s v="Tyke Theatre Web Show"/>
    <s v="Tyke wants to expand her puppet theater show to weekly online web shows and is looking for backers."/>
    <n v="100"/>
    <n v="10"/>
    <x v="2"/>
    <x v="0"/>
    <s v="USD"/>
    <n v="1407689102"/>
    <n v="1405097102"/>
    <b v="0"/>
    <n v="1"/>
    <b v="0"/>
    <s v="theater/plays"/>
    <n v="10"/>
    <n v="10"/>
    <x v="2"/>
    <x v="7"/>
  </r>
  <r>
    <n v="3746"/>
    <s v="Stage Play Production - &quot;I Love You to Death&quot;"/>
    <s v="Generational curses CAN be broken...right?"/>
    <n v="8500"/>
    <n v="202"/>
    <x v="2"/>
    <x v="0"/>
    <s v="USD"/>
    <n v="1475918439"/>
    <n v="1473326439"/>
    <b v="0"/>
    <n v="1"/>
    <b v="0"/>
    <s v="theater/plays"/>
    <n v="2.3764705882352941"/>
    <n v="202"/>
    <x v="2"/>
    <x v="7"/>
  </r>
  <r>
    <n v="3747"/>
    <s v="Counting Stars"/>
    <s v="The world premiere of an astonishing new play by acclaimed writer Atiha Sen Gupta."/>
    <n v="2500"/>
    <n v="25"/>
    <x v="2"/>
    <x v="1"/>
    <s v="GBP"/>
    <n v="1436137140"/>
    <n v="1433833896"/>
    <b v="0"/>
    <n v="1"/>
    <b v="0"/>
    <s v="theater/plays"/>
    <n v="1"/>
    <n v="25"/>
    <x v="2"/>
    <x v="7"/>
  </r>
  <r>
    <n v="3748"/>
    <s v="CAUCUS! THE MUSICAL"/>
    <s v="An irreverent look at the Iowa Caucuses and the oversized role this undersized state plays in the presidential election process."/>
    <n v="5000"/>
    <n v="5176"/>
    <x v="1"/>
    <x v="0"/>
    <s v="USD"/>
    <n v="1455602340"/>
    <n v="1453827436"/>
    <b v="0"/>
    <n v="52"/>
    <b v="1"/>
    <s v="theater/musical"/>
    <n v="103.52"/>
    <n v="99.538461538461533"/>
    <x v="2"/>
    <x v="40"/>
  </r>
  <r>
    <n v="3749"/>
    <s v="Dante's Capstone Project: Who am I?"/>
    <s v="A night of music, fellowship, and a reflection of my experiences over the past 4 years at Ball State University."/>
    <n v="500"/>
    <n v="525"/>
    <x v="1"/>
    <x v="0"/>
    <s v="USD"/>
    <n v="1461902340"/>
    <n v="1459220588"/>
    <b v="0"/>
    <n v="7"/>
    <b v="1"/>
    <s v="theater/musical"/>
    <n v="105"/>
    <n v="75"/>
    <x v="2"/>
    <x v="40"/>
  </r>
  <r>
    <n v="3750"/>
    <s v="Stars on Stage, Kids be Heard!"/>
    <s v="Stars on Stage children's theatre program is in need of 6 new wireless body microphones!_x000a__x000a_#soskidsbeheard   _x000a__x000a_www.apatheplace.org"/>
    <n v="6000"/>
    <n v="6027"/>
    <x v="1"/>
    <x v="0"/>
    <s v="USD"/>
    <n v="1423555140"/>
    <n v="1421105608"/>
    <b v="0"/>
    <n v="28"/>
    <b v="1"/>
    <s v="theater/musical"/>
    <n v="100.44999999999999"/>
    <n v="215.25"/>
    <x v="2"/>
    <x v="40"/>
  </r>
  <r>
    <n v="3751"/>
    <s v="GGC Productions 2016"/>
    <s v="I will be performing in TWO productions to kick off the 2016 season. NEED HELP TO FUND THESE GREAT SHOWS!"/>
    <n v="1000"/>
    <n v="1326"/>
    <x v="1"/>
    <x v="0"/>
    <s v="USD"/>
    <n v="1459641073"/>
    <n v="1454460673"/>
    <b v="0"/>
    <n v="11"/>
    <b v="1"/>
    <s v="theater/musical"/>
    <n v="132.6"/>
    <n v="120.54545454545455"/>
    <x v="2"/>
    <x v="40"/>
  </r>
  <r>
    <n v="3752"/>
    <s v="POP! Community Cabaret Presents..."/>
    <s v="Welcome to POP! Community Cabaret: the &quot;friendliest mad bunch ever&quot;!_x000a_We are a cabaret group run by our community for our community."/>
    <n v="500"/>
    <n v="565"/>
    <x v="1"/>
    <x v="1"/>
    <s v="GBP"/>
    <n v="1476651600"/>
    <n v="1473189335"/>
    <b v="0"/>
    <n v="15"/>
    <b v="1"/>
    <s v="theater/musical"/>
    <n v="112.99999999999999"/>
    <n v="37.666666666666664"/>
    <x v="2"/>
    <x v="40"/>
  </r>
  <r>
    <n v="3753"/>
    <s v="Wagner in English"/>
    <s v="An English-language production of the opera TannhÃ¤user. Some of the greatest songs ever composed, now with lyrics we can understand."/>
    <n v="5000"/>
    <n v="5167"/>
    <x v="1"/>
    <x v="0"/>
    <s v="USD"/>
    <n v="1433289600"/>
    <n v="1430768800"/>
    <b v="0"/>
    <n v="30"/>
    <b v="1"/>
    <s v="theater/musical"/>
    <n v="103.34"/>
    <n v="172.23333333333332"/>
    <x v="2"/>
    <x v="40"/>
  </r>
  <r>
    <n v="3754"/>
    <s v="Little Shop of Horrors"/>
    <s v="CitÃ© des Arts needs your help in funding their fall production of the hit musical comedy &quot;Little Shop of Horrors.&quot;"/>
    <n v="2500"/>
    <n v="3000"/>
    <x v="1"/>
    <x v="0"/>
    <s v="USD"/>
    <n v="1406350740"/>
    <n v="1403125737"/>
    <b v="0"/>
    <n v="27"/>
    <b v="1"/>
    <s v="theater/musical"/>
    <n v="120"/>
    <n v="111.11111111111111"/>
    <x v="2"/>
    <x v="40"/>
  </r>
  <r>
    <n v="3755"/>
    <s v="Retro Rhapsody"/>
    <s v="We have formed an innovative company that aims to create musical comedic performances suitable for a range of venues."/>
    <n v="550"/>
    <n v="713"/>
    <x v="1"/>
    <x v="1"/>
    <s v="GBP"/>
    <n v="1460753307"/>
    <n v="1458161307"/>
    <b v="0"/>
    <n v="28"/>
    <b v="1"/>
    <s v="theater/musical"/>
    <n v="129.63636363636363"/>
    <n v="25.464285714285715"/>
    <x v="2"/>
    <x v="40"/>
  </r>
  <r>
    <n v="3756"/>
    <s v="the purple light theatre company's Into the Woods"/>
    <s v="&quot;Into the Woods, it's time to go!&quot; purple light presents a reimagined take on Sondheim and Lapine's musical masterwork."/>
    <n v="4500"/>
    <n v="4550"/>
    <x v="1"/>
    <x v="0"/>
    <s v="USD"/>
    <n v="1402515198"/>
    <n v="1399923198"/>
    <b v="0"/>
    <n v="17"/>
    <b v="1"/>
    <s v="theater/musical"/>
    <n v="101.11111111111111"/>
    <n v="267.64705882352939"/>
    <x v="2"/>
    <x v="40"/>
  </r>
  <r>
    <n v="3757"/>
    <s v="Anti-Bullying Musicalâ€¦ &quot;It's Easy!&quot;"/>
    <s v="New Anti-Bullying Musical's cast of 30 kids is ready to &quot;speak up and reach out&quot; to the world by recording a show CD!"/>
    <n v="3500"/>
    <n v="3798"/>
    <x v="1"/>
    <x v="0"/>
    <s v="USD"/>
    <n v="1417465515"/>
    <n v="1415737515"/>
    <b v="0"/>
    <n v="50"/>
    <b v="1"/>
    <s v="theater/musical"/>
    <n v="108.51428571428572"/>
    <n v="75.959999999999994"/>
    <x v="2"/>
    <x v="40"/>
  </r>
  <r>
    <n v="3758"/>
    <s v="Luigi's Ladies"/>
    <s v="LUIGI'S LADIES: an original one-woman musical comedy"/>
    <n v="1500"/>
    <n v="1535"/>
    <x v="1"/>
    <x v="0"/>
    <s v="USD"/>
    <n v="1400475600"/>
    <n v="1397819938"/>
    <b v="0"/>
    <n v="26"/>
    <b v="1"/>
    <s v="theater/musical"/>
    <n v="102.33333333333334"/>
    <n v="59.03846153846154"/>
    <x v="2"/>
    <x v="40"/>
  </r>
  <r>
    <n v="3759"/>
    <s v="Pared Down Productions"/>
    <s v="A production company specializing in small-scale musicals"/>
    <n v="4000"/>
    <n v="4409.7700000000004"/>
    <x v="1"/>
    <x v="0"/>
    <s v="USD"/>
    <n v="1440556553"/>
    <n v="1435372553"/>
    <b v="0"/>
    <n v="88"/>
    <b v="1"/>
    <s v="theater/musical"/>
    <n v="110.24425000000002"/>
    <n v="50.111022727272733"/>
    <x v="2"/>
    <x v="40"/>
  </r>
  <r>
    <n v="3760"/>
    <s v="Song of the Sea"/>
    <s v="Two Shows: SIRENS and The Girl From Bare Cove. A community of artists determined to give voice to survivors of sexual violence."/>
    <n v="5000"/>
    <n v="5050.7700000000004"/>
    <x v="1"/>
    <x v="0"/>
    <s v="USD"/>
    <n v="1399293386"/>
    <n v="1397133386"/>
    <b v="0"/>
    <n v="91"/>
    <b v="1"/>
    <s v="theater/musical"/>
    <n v="101.0154"/>
    <n v="55.502967032967035"/>
    <x v="2"/>
    <x v="40"/>
  </r>
  <r>
    <n v="3761"/>
    <s v="MARSHA - a girl who does bad things"/>
    <s v="liveartshow returns with a new work at the Arcola this summer. Marsha is a story combining opera, dance and theatre... with a unicorn"/>
    <n v="500"/>
    <n v="500"/>
    <x v="1"/>
    <x v="1"/>
    <s v="GBP"/>
    <n v="1439247600"/>
    <n v="1434625937"/>
    <b v="0"/>
    <n v="3"/>
    <b v="1"/>
    <s v="theater/musical"/>
    <n v="100"/>
    <n v="166.66666666666666"/>
    <x v="2"/>
    <x v="40"/>
  </r>
  <r>
    <n v="3762"/>
    <s v="iolite the musical"/>
    <s v="We are trying to raise money to perform a musical we have written, called &quot;Iolite&quot;, at the Edinburgh Fringe in 2015."/>
    <n v="1250"/>
    <n v="1328"/>
    <x v="1"/>
    <x v="1"/>
    <s v="GBP"/>
    <n v="1438543889"/>
    <n v="1436383889"/>
    <b v="0"/>
    <n v="28"/>
    <b v="1"/>
    <s v="theater/musical"/>
    <n v="106.24"/>
    <n v="47.428571428571431"/>
    <x v="2"/>
    <x v="40"/>
  </r>
  <r>
    <n v="3763"/>
    <s v="[title of show] â€” The Chicago Storefront Premiere"/>
    <s v="A musical about two guys writing a musical about...two guys writing a musical."/>
    <n v="5000"/>
    <n v="5000"/>
    <x v="1"/>
    <x v="0"/>
    <s v="USD"/>
    <n v="1427907626"/>
    <n v="1425319226"/>
    <b v="0"/>
    <n v="77"/>
    <b v="1"/>
    <s v="theater/musical"/>
    <n v="100"/>
    <n v="64.935064935064929"/>
    <x v="2"/>
    <x v="40"/>
  </r>
  <r>
    <n v="3764"/>
    <s v="Agape Performing Arts Company, a Ministry of OLG"/>
    <s v="Talented, hard-working performers for Into the Woods JR need your help in renting microphones for our show!"/>
    <n v="1500"/>
    <n v="1500"/>
    <x v="1"/>
    <x v="0"/>
    <s v="USD"/>
    <n v="1464482160"/>
    <n v="1462824832"/>
    <b v="0"/>
    <n v="27"/>
    <b v="1"/>
    <s v="theater/musical"/>
    <n v="100"/>
    <n v="55.555555555555557"/>
    <x v="2"/>
    <x v="40"/>
  </r>
  <r>
    <n v="3765"/>
    <s v="Before and After"/>
    <s v="An new musical from Laura Grill &amp; Misha Chowdhury about relationships, Relationships, and the moments that change everything."/>
    <n v="7000"/>
    <n v="7942"/>
    <x v="1"/>
    <x v="0"/>
    <s v="USD"/>
    <n v="1406745482"/>
    <n v="1404153482"/>
    <b v="0"/>
    <n v="107"/>
    <b v="1"/>
    <s v="theater/musical"/>
    <n v="113.45714285714286"/>
    <n v="74.224299065420567"/>
    <x v="2"/>
    <x v="40"/>
  </r>
  <r>
    <n v="3766"/>
    <s v="Held Momentarily The Musical Takes FringeNYC"/>
    <s v="Trapped on a stalled New York subway, seven strangers realize it's not just the train that's stuck."/>
    <n v="10000"/>
    <n v="10265.01"/>
    <x v="1"/>
    <x v="0"/>
    <s v="USD"/>
    <n v="1404360045"/>
    <n v="1401336045"/>
    <b v="0"/>
    <n v="96"/>
    <b v="1"/>
    <s v="theater/musical"/>
    <n v="102.65010000000001"/>
    <n v="106.9271875"/>
    <x v="2"/>
    <x v="40"/>
  </r>
  <r>
    <n v="3767"/>
    <s v="Accidental Artists Lab"/>
    <s v="A ragtag crew collaborating on a live performance for the first time, with music as their medium and NYC as their inspiration."/>
    <n v="2000"/>
    <n v="2335"/>
    <x v="1"/>
    <x v="0"/>
    <s v="USD"/>
    <n v="1425185940"/>
    <n v="1423960097"/>
    <b v="0"/>
    <n v="56"/>
    <b v="1"/>
    <s v="theater/musical"/>
    <n v="116.75"/>
    <n v="41.696428571428569"/>
    <x v="2"/>
    <x v="40"/>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s v="theater/musical"/>
    <n v="107.65274999999998"/>
    <n v="74.243275862068955"/>
    <x v="2"/>
    <x v="40"/>
  </r>
  <r>
    <n v="3769"/>
    <s v="The Last Five Years Distinction Project"/>
    <s v="&quot;I wanted to tell the story of two people in love, who were never in the same place at the same time.&quot;- Jason Robert Brown"/>
    <n v="1100"/>
    <n v="1100"/>
    <x v="1"/>
    <x v="0"/>
    <s v="USD"/>
    <n v="1460730079"/>
    <n v="1458138079"/>
    <b v="0"/>
    <n v="15"/>
    <b v="1"/>
    <s v="theater/musical"/>
    <n v="100"/>
    <n v="73.333333333333329"/>
    <x v="2"/>
    <x v="40"/>
  </r>
  <r>
    <n v="3770"/>
    <s v="The White Feather: a new musical"/>
    <s v="The incredible story of woman's fight to clear her brother from the charge of cowardice in the Great War, brought to life musically"/>
    <n v="2000"/>
    <n v="2000"/>
    <x v="1"/>
    <x v="1"/>
    <s v="GBP"/>
    <n v="1434234010"/>
    <n v="1431642010"/>
    <b v="0"/>
    <n v="20"/>
    <b v="1"/>
    <s v="theater/musical"/>
    <n v="100"/>
    <n v="100"/>
    <x v="2"/>
    <x v="40"/>
  </r>
  <r>
    <n v="3771"/>
    <s v="COME OUT SWINGIN'!"/>
    <s v="I would like to make a demo recording of six songs from COME OUT SWINGIN'!"/>
    <n v="1000"/>
    <n v="1460"/>
    <x v="1"/>
    <x v="0"/>
    <s v="USD"/>
    <n v="1463529600"/>
    <n v="1462307652"/>
    <b v="0"/>
    <n v="38"/>
    <b v="1"/>
    <s v="theater/musical"/>
    <n v="146"/>
    <n v="38.421052631578945"/>
    <x v="2"/>
    <x v="40"/>
  </r>
  <r>
    <n v="3772"/>
    <s v="Make &quot;Tonya and Nancy&quot; a Rock Opera!"/>
    <s v="A dark comedy about two girls, one knee, and the 1994 Olympics. Help us make sure &quot;Tonya and Nancy&quot; rocks!"/>
    <n v="5000"/>
    <n v="5510"/>
    <x v="1"/>
    <x v="0"/>
    <s v="USD"/>
    <n v="1480399200"/>
    <n v="1478616506"/>
    <b v="0"/>
    <n v="33"/>
    <b v="1"/>
    <s v="theater/musical"/>
    <n v="110.2"/>
    <n v="166.96969696969697"/>
    <x v="2"/>
    <x v="40"/>
  </r>
  <r>
    <n v="3773"/>
    <s v="Dundee: A Hip-Hopera"/>
    <s v="A dramatic hip-hopera, inspired from monologues written by the performers."/>
    <n v="5000"/>
    <n v="5410"/>
    <x v="1"/>
    <x v="0"/>
    <s v="USD"/>
    <n v="1479175680"/>
    <n v="1476317247"/>
    <b v="0"/>
    <n v="57"/>
    <b v="1"/>
    <s v="theater/musical"/>
    <n v="108.2"/>
    <n v="94.912280701754383"/>
    <x v="2"/>
    <x v="40"/>
  </r>
  <r>
    <n v="3774"/>
    <s v="Mabel Moon Goes to Earth!"/>
    <s v="Mabel Moon and her co-pilot Silvertoes are coming to earth in the form of a 35 minute interactive and educational musical adventure  !"/>
    <n v="2500"/>
    <n v="2500"/>
    <x v="1"/>
    <x v="5"/>
    <s v="CAD"/>
    <n v="1428606055"/>
    <n v="1427223655"/>
    <b v="0"/>
    <n v="25"/>
    <b v="1"/>
    <s v="theater/musical"/>
    <n v="100"/>
    <n v="100"/>
    <x v="2"/>
    <x v="40"/>
  </r>
  <r>
    <n v="3775"/>
    <s v="TRAVIS KENT : MY FIRST TIME live and unprotected at 54 BELOW"/>
    <s v="Travis Kent joins forces with some of today's brightest contemporary composers for an evening full of firsts at 54 Below."/>
    <n v="2000"/>
    <n v="2005"/>
    <x v="1"/>
    <x v="0"/>
    <s v="USD"/>
    <n v="1428552000"/>
    <n v="1426199843"/>
    <b v="0"/>
    <n v="14"/>
    <b v="1"/>
    <s v="theater/musical"/>
    <n v="100.25"/>
    <n v="143.21428571428572"/>
    <x v="2"/>
    <x v="40"/>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s v="theater/musical"/>
    <n v="106.71250000000001"/>
    <n v="90.819148936170208"/>
    <x v="2"/>
    <x v="40"/>
  </r>
  <r>
    <n v="3777"/>
    <s v="The Musical Adventure of Mimi and the Ghosts"/>
    <s v="This musical adventure is a funny and heartwarming story of Mimi, a rebellious young girl who is spirited to Ghostlynd."/>
    <n v="2000"/>
    <n v="2864"/>
    <x v="1"/>
    <x v="0"/>
    <s v="USD"/>
    <n v="1411790400"/>
    <n v="1409884821"/>
    <b v="0"/>
    <n v="59"/>
    <b v="1"/>
    <s v="theater/musical"/>
    <n v="143.19999999999999"/>
    <n v="48.542372881355931"/>
    <x v="2"/>
    <x v="40"/>
  </r>
  <r>
    <n v="3778"/>
    <s v="Give a Puppet a Hand"/>
    <s v="Sponsor an AVENUE Q puppet for The Barn Players April 2015 production."/>
    <n v="2400"/>
    <n v="2521"/>
    <x v="1"/>
    <x v="0"/>
    <s v="USD"/>
    <n v="1423942780"/>
    <n v="1418758780"/>
    <b v="0"/>
    <n v="36"/>
    <b v="1"/>
    <s v="theater/musical"/>
    <n v="105.04166666666667"/>
    <n v="70.027777777777771"/>
    <x v="2"/>
    <x v="40"/>
  </r>
  <r>
    <n v="3779"/>
    <s v="&quot;The Last Adam&quot; A New Musical, NYC reading"/>
    <s v="A fresh, re-telling of the Jesus story for a new generation."/>
    <n v="15000"/>
    <n v="15597"/>
    <x v="1"/>
    <x v="0"/>
    <s v="USD"/>
    <n v="1459010340"/>
    <n v="1456421940"/>
    <b v="0"/>
    <n v="115"/>
    <b v="1"/>
    <s v="theater/musical"/>
    <n v="103.98"/>
    <n v="135.62608695652173"/>
    <x v="2"/>
    <x v="40"/>
  </r>
  <r>
    <n v="3780"/>
    <s v="Melissa Youth OnSTAGE Season 5. Act Like you Mean it!"/>
    <s v="Melissa Youth OnSTAGE (MYO) provides kids in North Collin County with the very best in youth theatre opportunities."/>
    <n v="2500"/>
    <n v="3000"/>
    <x v="1"/>
    <x v="0"/>
    <s v="USD"/>
    <n v="1436817960"/>
    <n v="1433999785"/>
    <b v="0"/>
    <n v="30"/>
    <b v="1"/>
    <s v="theater/musical"/>
    <n v="120"/>
    <n v="100"/>
    <x v="2"/>
    <x v="40"/>
  </r>
  <r>
    <n v="3781"/>
    <s v="I GOT FIRED - Keith and Jenny are back!"/>
    <s v="Support Keith in his journey from unemployment to Off-Broadway in the triumphant return of I GOT FIRED: A SORT-OF-TRUE REVENGE MUSICAL."/>
    <n v="4500"/>
    <n v="4935"/>
    <x v="1"/>
    <x v="0"/>
    <s v="USD"/>
    <n v="1410210685"/>
    <n v="1408050685"/>
    <b v="0"/>
    <n v="52"/>
    <b v="1"/>
    <s v="theater/musical"/>
    <n v="109.66666666666667"/>
    <n v="94.90384615384616"/>
    <x v="2"/>
    <x v="40"/>
  </r>
  <r>
    <n v="3782"/>
    <s v="No Horizon - The forgotten story, told in a unique musical."/>
    <s v="No Horizon.  A unique musical inspired by the remarkable, forgotten story of Nicholas Saunderson - a tale of passion and aspiration."/>
    <n v="2000"/>
    <n v="2035"/>
    <x v="1"/>
    <x v="1"/>
    <s v="GBP"/>
    <n v="1469401200"/>
    <n v="1466887297"/>
    <b v="0"/>
    <n v="27"/>
    <b v="1"/>
    <s v="theater/musical"/>
    <n v="101.75"/>
    <n v="75.370370370370367"/>
    <x v="2"/>
    <x v="40"/>
  </r>
  <r>
    <n v="3783"/>
    <s v="Help DORO &amp; DIEGA find their way to the Orlando FRINGE 2016"/>
    <s v="Help fund Doro &amp; Diega's journey to the Orlando Fringe 2016. A brand new choose-your-own adventure musical!"/>
    <n v="1200"/>
    <n v="1547"/>
    <x v="1"/>
    <x v="0"/>
    <s v="USD"/>
    <n v="1458057600"/>
    <n v="1455938520"/>
    <b v="0"/>
    <n v="24"/>
    <b v="1"/>
    <s v="theater/musical"/>
    <n v="128.91666666666666"/>
    <n v="64.458333333333329"/>
    <x v="2"/>
    <x v="40"/>
  </r>
  <r>
    <n v="3784"/>
    <s v="Whitehall Theatre Presents: Little Shop of Horrors"/>
    <s v="This year, we will be producing the cult classic Little Shop of Horrors with your proceeds going towards venue and production costs."/>
    <n v="1000"/>
    <n v="1150"/>
    <x v="1"/>
    <x v="5"/>
    <s v="CAD"/>
    <n v="1468193532"/>
    <n v="1465601532"/>
    <b v="0"/>
    <n v="10"/>
    <b v="1"/>
    <s v="theater/musical"/>
    <n v="114.99999999999999"/>
    <n v="115"/>
    <x v="2"/>
    <x v="40"/>
  </r>
  <r>
    <n v="3785"/>
    <s v="Send &quot;Pawn&quot; to Edinburgh!"/>
    <s v="Chess. Betrayal. Blueberry yoghurts. &quot;Pawn&quot; - a new musical by Oxford students - needs funding to go to the Edinburgh Fringe!"/>
    <n v="2000"/>
    <n v="3015"/>
    <x v="1"/>
    <x v="1"/>
    <s v="GBP"/>
    <n v="1470132180"/>
    <n v="1467040769"/>
    <b v="0"/>
    <n v="30"/>
    <b v="1"/>
    <s v="theater/musical"/>
    <n v="150.75"/>
    <n v="100.5"/>
    <x v="2"/>
    <x v="40"/>
  </r>
  <r>
    <n v="3786"/>
    <s v="Puberty the Musical: Original Cast Recording"/>
    <s v="The brainchild of Coleman Peterson and Janice Gilbert.  The funding will be used to professionally record the songs."/>
    <n v="6000"/>
    <n v="6658"/>
    <x v="1"/>
    <x v="0"/>
    <s v="USD"/>
    <n v="1464310475"/>
    <n v="1461718475"/>
    <b v="0"/>
    <n v="71"/>
    <b v="1"/>
    <s v="theater/musical"/>
    <n v="110.96666666666665"/>
    <n v="93.774647887323937"/>
    <x v="2"/>
    <x v="40"/>
  </r>
  <r>
    <n v="3787"/>
    <s v="Happiest Show On Earth Production Sponsor"/>
    <s v="The Happiest Show on Earth is a Disney musical revue to benefit the Make-A-Wish foundation. Funds for production needed."/>
    <n v="350"/>
    <n v="351"/>
    <x v="1"/>
    <x v="0"/>
    <s v="USD"/>
    <n v="1436587140"/>
    <n v="1434113406"/>
    <b v="0"/>
    <n v="10"/>
    <b v="1"/>
    <s v="theater/musical"/>
    <n v="100.28571428571429"/>
    <n v="35.1"/>
    <x v="2"/>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2"/>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2"/>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2"/>
    <x v="40"/>
  </r>
  <r>
    <n v="3791"/>
    <s v="Spin! at The Cumming Playhouse"/>
    <s v="Spin! is an original musical comedy-drama presented by Blue Palm Productions."/>
    <n v="1500"/>
    <n v="0"/>
    <x v="2"/>
    <x v="0"/>
    <s v="USD"/>
    <n v="1404664592"/>
    <n v="1399480592"/>
    <b v="0"/>
    <n v="0"/>
    <b v="0"/>
    <s v="theater/musical"/>
    <n v="0"/>
    <e v="#DIV/0!"/>
    <x v="2"/>
    <x v="40"/>
  </r>
  <r>
    <n v="3792"/>
    <s v="BorikÃ©n: The Show"/>
    <s v="A cultural and historic journey through Puerto Rico's music and dance!"/>
    <n v="12500"/>
    <n v="35"/>
    <x v="2"/>
    <x v="0"/>
    <s v="USD"/>
    <n v="1436957022"/>
    <n v="1434365022"/>
    <b v="0"/>
    <n v="2"/>
    <b v="0"/>
    <s v="theater/musical"/>
    <n v="0.27999999999999997"/>
    <n v="17.5"/>
    <x v="2"/>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2"/>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2"/>
    <x v="40"/>
  </r>
  <r>
    <n v="3795"/>
    <s v="Duodeca"/>
    <s v="Poppin Productions are currently entering the development stage of their very first production -  &quot;Duodeca&quot;."/>
    <n v="600"/>
    <n v="10"/>
    <x v="2"/>
    <x v="1"/>
    <s v="GBP"/>
    <n v="1440801000"/>
    <n v="1437042490"/>
    <b v="0"/>
    <n v="2"/>
    <b v="0"/>
    <s v="theater/musical"/>
    <n v="1.6666666666666667"/>
    <n v="5"/>
    <x v="2"/>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2"/>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2"/>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2"/>
    <x v="40"/>
  </r>
  <r>
    <n v="3799"/>
    <s v="A Story Once Told"/>
    <s v="An original musical on it's way to the stage in Minneapolis, MN. Feel free to ask any questions."/>
    <n v="10000"/>
    <n v="402"/>
    <x v="2"/>
    <x v="0"/>
    <s v="USD"/>
    <n v="1457734843"/>
    <n v="1455142843"/>
    <b v="0"/>
    <n v="4"/>
    <b v="0"/>
    <s v="theater/musical"/>
    <n v="4.0199999999999996"/>
    <n v="100.5"/>
    <x v="2"/>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2"/>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2"/>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2"/>
    <x v="40"/>
  </r>
  <r>
    <n v="3803"/>
    <s v="Benjamin Button the Musical Concept Album"/>
    <s v="A fully orchestrated concept album of Benjamin Button the Musical!"/>
    <n v="12000"/>
    <n v="2358"/>
    <x v="2"/>
    <x v="0"/>
    <s v="USD"/>
    <n v="1457133568"/>
    <n v="1454541568"/>
    <b v="0"/>
    <n v="40"/>
    <b v="0"/>
    <s v="theater/musical"/>
    <n v="19.650000000000002"/>
    <n v="58.95"/>
    <x v="2"/>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2"/>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2"/>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2"/>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2"/>
    <x v="40"/>
  </r>
  <r>
    <n v="3808"/>
    <s v="Time at the Bar! The road to Edinburgh"/>
    <s v="Following a sell-out run in Loughborough, Time at the Bar! is heading to this year's Fringe Festival... But we need your help!"/>
    <n v="1000"/>
    <n v="1000"/>
    <x v="1"/>
    <x v="1"/>
    <s v="GBP"/>
    <n v="1429955619"/>
    <n v="1424775219"/>
    <b v="0"/>
    <n v="24"/>
    <b v="1"/>
    <s v="theater/plays"/>
    <n v="100"/>
    <n v="41.666666666666664"/>
    <x v="2"/>
    <x v="7"/>
  </r>
  <r>
    <n v="3809"/>
    <s v="15% of The Seagull Flies to Edinburgh"/>
    <s v="The story of two women trying to produce their own version of Chekhov's The Seagull with limited resources and unfettered enthusiasm."/>
    <n v="2000"/>
    <n v="2025"/>
    <x v="1"/>
    <x v="1"/>
    <s v="GBP"/>
    <n v="1406761200"/>
    <n v="1402403907"/>
    <b v="0"/>
    <n v="38"/>
    <b v="1"/>
    <s v="theater/plays"/>
    <n v="101.25"/>
    <n v="53.289473684210527"/>
    <x v="2"/>
    <x v="7"/>
  </r>
  <r>
    <n v="3810"/>
    <s v="Romeo &amp; Juliet"/>
    <s v="Theater students of UMass present a large-scale theater collaboration that will revolutionize the way you see Shakespeare."/>
    <n v="1500"/>
    <n v="1826"/>
    <x v="1"/>
    <x v="0"/>
    <s v="USD"/>
    <n v="1426965758"/>
    <n v="1424377358"/>
    <b v="0"/>
    <n v="26"/>
    <b v="1"/>
    <s v="theater/plays"/>
    <n v="121.73333333333333"/>
    <n v="70.230769230769226"/>
    <x v="2"/>
    <x v="7"/>
  </r>
  <r>
    <n v="3811"/>
    <s v="The Merchant of Venice"/>
    <s v="The University of Exeter Shakespeare Society is touring its acclaimed show The Merchant of Venice to Stratford-upon-Avon!"/>
    <n v="250"/>
    <n v="825"/>
    <x v="1"/>
    <x v="1"/>
    <s v="GBP"/>
    <n v="1464692400"/>
    <n v="1461769373"/>
    <b v="0"/>
    <n v="19"/>
    <b v="1"/>
    <s v="theater/plays"/>
    <n v="330"/>
    <n v="43.421052631578945"/>
    <x v="2"/>
    <x v="7"/>
  </r>
  <r>
    <n v="3812"/>
    <s v="Save &quot;The Stage Door&quot;"/>
    <s v="We are raising funds for our local theatre group &quot;The Stage Door&quot;. Funding required for lighting, stage equipment and productions."/>
    <n v="2000"/>
    <n v="2191"/>
    <x v="1"/>
    <x v="5"/>
    <s v="CAD"/>
    <n v="1433131140"/>
    <n v="1429120908"/>
    <b v="0"/>
    <n v="11"/>
    <b v="1"/>
    <s v="theater/plays"/>
    <n v="109.55"/>
    <n v="199.18181818181819"/>
    <x v="2"/>
    <x v="7"/>
  </r>
  <r>
    <n v="3813"/>
    <s v="SUCKIN INJUN"/>
    <s v="A comedic play about hillbilly vampires and the absurdity of judging by appearances. Wanna live forever? Better watch what you drink."/>
    <n v="2100"/>
    <n v="2119.9899999999998"/>
    <x v="1"/>
    <x v="0"/>
    <s v="USD"/>
    <n v="1465940580"/>
    <n v="1462603021"/>
    <b v="0"/>
    <n v="27"/>
    <b v="1"/>
    <s v="theater/plays"/>
    <n v="100.95190476190474"/>
    <n v="78.518148148148143"/>
    <x v="2"/>
    <x v="7"/>
  </r>
  <r>
    <n v="3814"/>
    <s v="Eyes Shut. Door Open - A New Play by Cassie M. Seinuk"/>
    <s v="Wax Wings is proud to be presenting the premiere of EYES. SHUT DOOR OPEN, a new play by Boston playwright Cassie M. Seinuk."/>
    <n v="1500"/>
    <n v="2102"/>
    <x v="1"/>
    <x v="0"/>
    <s v="USD"/>
    <n v="1427860740"/>
    <n v="1424727712"/>
    <b v="0"/>
    <n v="34"/>
    <b v="1"/>
    <s v="theater/plays"/>
    <n v="140.13333333333333"/>
    <n v="61.823529411764703"/>
    <x v="2"/>
    <x v="7"/>
  </r>
  <r>
    <n v="3815"/>
    <s v="The Canterbury Shakespeare Festival - first season"/>
    <s v="Come and help us make the Canterbury Shakespeare Festival a reality"/>
    <n v="1000"/>
    <n v="1000.01"/>
    <x v="1"/>
    <x v="1"/>
    <s v="GBP"/>
    <n v="1440111600"/>
    <n v="1437545657"/>
    <b v="0"/>
    <n v="20"/>
    <b v="1"/>
    <s v="theater/plays"/>
    <n v="100.001"/>
    <n v="50.000500000000002"/>
    <x v="2"/>
    <x v="7"/>
  </r>
  <r>
    <n v="3816"/>
    <s v="AFTER LIFE: Minnesota Fringe Festival 2014"/>
    <s v="A new play by Brandon Taitt._x000a_Presented by The Theatre Cosmic. _x000a_Premiering in August at the 2014 Minnesota Fringe Festival"/>
    <n v="1500"/>
    <n v="1788.57"/>
    <x v="1"/>
    <x v="0"/>
    <s v="USD"/>
    <n v="1405614823"/>
    <n v="1403022823"/>
    <b v="0"/>
    <n v="37"/>
    <b v="1"/>
    <s v="theater/plays"/>
    <n v="119.238"/>
    <n v="48.339729729729726"/>
    <x v="2"/>
    <x v="7"/>
  </r>
  <r>
    <n v="3817"/>
    <s v="TWIST: adapted from the novel Oliver Twist"/>
    <s v="Using 9 actors, TWIST focuses on the horror and unjust in 1837 London.  Think Peter and the Starcatcher meets American Horror Story."/>
    <n v="2000"/>
    <n v="2145"/>
    <x v="1"/>
    <x v="0"/>
    <s v="USD"/>
    <n v="1445659140"/>
    <n v="1444236216"/>
    <b v="0"/>
    <n v="20"/>
    <b v="1"/>
    <s v="theater/plays"/>
    <n v="107.25"/>
    <n v="107.25"/>
    <x v="2"/>
    <x v="7"/>
  </r>
  <r>
    <n v="3818"/>
    <s v="The AOA Presents: The Maiden of Orleans"/>
    <s v="The Arthurian Order of Avalon is attempting to raise funds to put on the annual Human Chessboard in March 2015!"/>
    <n v="250"/>
    <n v="570"/>
    <x v="1"/>
    <x v="0"/>
    <s v="USD"/>
    <n v="1426187582"/>
    <n v="1423599182"/>
    <b v="0"/>
    <n v="10"/>
    <b v="1"/>
    <s v="theater/plays"/>
    <n v="227.99999999999997"/>
    <n v="57"/>
    <x v="2"/>
    <x v="7"/>
  </r>
  <r>
    <n v="3819"/>
    <s v="A Kansas City Fringe Festival premiere: &quot;The Art is a Lie&quot;"/>
    <s v="Support this collection of new plays by Kansas City writers and the artists who are bringing it to life!"/>
    <n v="1000"/>
    <n v="1064"/>
    <x v="1"/>
    <x v="0"/>
    <s v="USD"/>
    <n v="1437166920"/>
    <n v="1435554104"/>
    <b v="0"/>
    <n v="26"/>
    <b v="1"/>
    <s v="theater/plays"/>
    <n v="106.4"/>
    <n v="40.92307692307692"/>
    <x v="2"/>
    <x v="7"/>
  </r>
  <r>
    <n v="3820"/>
    <s v="TUSENTACK THEATRE"/>
    <s v="Tusentack Theatre is a professional theatre company providing opportunities to adults who access Mental Health Services."/>
    <n v="300"/>
    <n v="430"/>
    <x v="1"/>
    <x v="1"/>
    <s v="GBP"/>
    <n v="1436110717"/>
    <n v="1433518717"/>
    <b v="0"/>
    <n v="20"/>
    <b v="1"/>
    <s v="theater/plays"/>
    <n v="143.33333333333334"/>
    <n v="21.5"/>
    <x v="2"/>
    <x v="7"/>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s v="theater/plays"/>
    <n v="104.54285714285714"/>
    <n v="79.543478260869563"/>
    <x v="2"/>
    <x v="7"/>
  </r>
  <r>
    <n v="3822"/>
    <s v="Geschichten sollen leben"/>
    <s v="19 TheaterstÃ¼cke des Schnuppe Figurentheaters bei einem GroÃŸbrand zerstÃ¶rt - bitte unterstÃ¼tzt uns, den Wiederaufbau zu finanzieren"/>
    <n v="5000"/>
    <n v="5501"/>
    <x v="1"/>
    <x v="12"/>
    <s v="EUR"/>
    <n v="1453244340"/>
    <n v="1448136417"/>
    <b v="0"/>
    <n v="76"/>
    <b v="1"/>
    <s v="theater/plays"/>
    <n v="110.02000000000001"/>
    <n v="72.381578947368425"/>
    <x v="2"/>
    <x v="7"/>
  </r>
  <r>
    <n v="3823"/>
    <s v="FEED"/>
    <s v="Feed, a new play by Garrett Markgraf (based on the novel by M.T. Anderson), Directed by Anna Marck at Oakland University."/>
    <n v="2500"/>
    <n v="2650"/>
    <x v="1"/>
    <x v="0"/>
    <s v="USD"/>
    <n v="1437364740"/>
    <n v="1434405044"/>
    <b v="0"/>
    <n v="41"/>
    <b v="1"/>
    <s v="theater/plays"/>
    <n v="106"/>
    <n v="64.634146341463421"/>
    <x v="2"/>
    <x v="7"/>
  </r>
  <r>
    <n v="3824"/>
    <s v="Count Your Blessings - A Verbatim Performance"/>
    <s v="the hardy presents a collaboration between Robbie Curran and Abram Rooney. Kemble House, 9th-14th August, every night at 8pm."/>
    <n v="250"/>
    <n v="270"/>
    <x v="1"/>
    <x v="1"/>
    <s v="GBP"/>
    <n v="1470058860"/>
    <n v="1469026903"/>
    <b v="0"/>
    <n v="7"/>
    <b v="1"/>
    <s v="theater/plays"/>
    <n v="108"/>
    <n v="38.571428571428569"/>
    <x v="2"/>
    <x v="7"/>
  </r>
  <r>
    <n v="3825"/>
    <s v="Help keep girls in school in Burkina Faso"/>
    <s v="A girl in Burkina Faso is more likely to marry than finish high school. Public theatre can promote the need for girls to stay in school"/>
    <n v="5000"/>
    <n v="5271"/>
    <x v="1"/>
    <x v="0"/>
    <s v="USD"/>
    <n v="1434505214"/>
    <n v="1432690814"/>
    <b v="0"/>
    <n v="49"/>
    <b v="1"/>
    <s v="theater/plays"/>
    <n v="105.42"/>
    <n v="107.57142857142857"/>
    <x v="2"/>
    <x v="7"/>
  </r>
  <r>
    <n v="3826"/>
    <s v="DAY OF THE DOG by Blue Sparrow Theatre Company"/>
    <s v="This is the story about the Westons. One family who live with mental illness on a daily basis."/>
    <n v="600"/>
    <n v="715"/>
    <x v="1"/>
    <x v="1"/>
    <s v="GBP"/>
    <n v="1430993394"/>
    <n v="1428401394"/>
    <b v="0"/>
    <n v="26"/>
    <b v="1"/>
    <s v="theater/plays"/>
    <n v="119.16666666666667"/>
    <n v="27.5"/>
    <x v="2"/>
    <x v="7"/>
  </r>
  <r>
    <n v="3827"/>
    <s v="BROKEN BISCUITS EDINBURGH"/>
    <s v="IAM TRYING TO TAKE MY DEBUT PLAY BROKEN BISCUITS TO EDINGBURGH FESTIVAL 2015 AND REALLY NEED SOME FUNDING TO HELP ME ACHIEVE THIS GOAL"/>
    <n v="3000"/>
    <n v="4580"/>
    <x v="1"/>
    <x v="1"/>
    <s v="GBP"/>
    <n v="1427414400"/>
    <n v="1422656201"/>
    <b v="0"/>
    <n v="65"/>
    <b v="1"/>
    <s v="theater/plays"/>
    <n v="152.66666666666666"/>
    <n v="70.461538461538467"/>
    <x v="2"/>
    <x v="7"/>
  </r>
  <r>
    <n v="3828"/>
    <s v="A Few Brave Men: The Chosen Few"/>
    <s v="In 1942 three black and one Puerto Rican jazz musicians from Harlem join the segregated US Marines. We see &quot;Love In Time of War&quot;"/>
    <n v="5000"/>
    <n v="5000"/>
    <x v="1"/>
    <x v="0"/>
    <s v="USD"/>
    <n v="1420033187"/>
    <n v="1414845587"/>
    <b v="0"/>
    <n v="28"/>
    <b v="1"/>
    <s v="theater/plays"/>
    <n v="100"/>
    <n v="178.57142857142858"/>
    <x v="2"/>
    <x v="7"/>
  </r>
  <r>
    <n v="3829"/>
    <s v="Returning Home."/>
    <s v="A play that illustrates the symptoms of PTSD, shows its effect on families, and demonstrates some of the difficulties of treating it."/>
    <n v="500"/>
    <n v="501"/>
    <x v="1"/>
    <x v="0"/>
    <s v="USD"/>
    <n v="1472676371"/>
    <n v="1470948371"/>
    <b v="0"/>
    <n v="8"/>
    <b v="1"/>
    <s v="theater/plays"/>
    <n v="100.2"/>
    <n v="62.625"/>
    <x v="2"/>
    <x v="7"/>
  </r>
  <r>
    <n v="3830"/>
    <s v="Run Away"/>
    <s v="The Aeon Theatre company is producing another original play by Parker Hale at the Manhattan Reportory Theatre"/>
    <n v="100"/>
    <n v="225"/>
    <x v="1"/>
    <x v="0"/>
    <s v="USD"/>
    <n v="1464371211"/>
    <n v="1463161611"/>
    <b v="0"/>
    <n v="3"/>
    <b v="1"/>
    <s v="theater/plays"/>
    <n v="225"/>
    <n v="75"/>
    <x v="2"/>
    <x v="7"/>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s v="theater/plays"/>
    <n v="106.02199999999999"/>
    <n v="58.901111111111113"/>
    <x v="2"/>
    <x v="7"/>
  </r>
  <r>
    <n v="3832"/>
    <s v="SBYET 2016 Hairspray at the Lobero Theatre!"/>
    <s v="Santa Barbara Youth Ensemble is performing Hairspray at the Lobero. Help create beautiful memories for these kids by pledging today!"/>
    <n v="1200"/>
    <n v="1256"/>
    <x v="1"/>
    <x v="0"/>
    <s v="USD"/>
    <n v="1455936335"/>
    <n v="1452048335"/>
    <b v="0"/>
    <n v="9"/>
    <b v="1"/>
    <s v="theater/plays"/>
    <n v="104.66666666666666"/>
    <n v="139.55555555555554"/>
    <x v="2"/>
    <x v="7"/>
  </r>
  <r>
    <n v="3833"/>
    <s v="Shakespeare is Boffo! Teachers' Edition"/>
    <s v="Get more kids to love Shakespeare by developing the fun &amp; effective Shakespeare is Boffo! course as an replicable program for teachers."/>
    <n v="1200"/>
    <n v="1400"/>
    <x v="1"/>
    <x v="5"/>
    <s v="CAD"/>
    <n v="1417460940"/>
    <n v="1416516972"/>
    <b v="0"/>
    <n v="20"/>
    <b v="1"/>
    <s v="theater/plays"/>
    <n v="116.66666666666667"/>
    <n v="70"/>
    <x v="2"/>
    <x v="7"/>
  </r>
  <r>
    <n v="3834"/>
    <s v="Better to Have Loved...?"/>
    <s v="About the impact of addiction on relationships; my play hopes to inspire &amp; support those affected to connect with their own creativity"/>
    <n v="3000"/>
    <n v="3271"/>
    <x v="1"/>
    <x v="1"/>
    <s v="GBP"/>
    <n v="1434624067"/>
    <n v="1432032067"/>
    <b v="0"/>
    <n v="57"/>
    <b v="1"/>
    <s v="theater/plays"/>
    <n v="109.03333333333333"/>
    <n v="57.385964912280699"/>
    <x v="2"/>
    <x v="7"/>
  </r>
  <r>
    <n v="3835"/>
    <s v="Support new theatre piece IT DOESN'T MATTER"/>
    <s v="IT DOESN'T MATTER is a new comedic piece of political theatre written by three enthusiastic students. Help us produce it at LIPA!"/>
    <n v="200"/>
    <n v="320"/>
    <x v="1"/>
    <x v="1"/>
    <s v="GBP"/>
    <n v="1461278208"/>
    <n v="1459463808"/>
    <b v="0"/>
    <n v="8"/>
    <b v="1"/>
    <s v="theater/plays"/>
    <n v="160"/>
    <n v="40"/>
    <x v="2"/>
    <x v="7"/>
  </r>
  <r>
    <n v="3836"/>
    <s v="Home (The Place Where My Stuff Resides)"/>
    <s v="&quot;The surveyor said the foundation was shaky&quot;. A woman finds what it means to rebuild her marriage."/>
    <n v="800"/>
    <n v="900"/>
    <x v="1"/>
    <x v="0"/>
    <s v="USD"/>
    <n v="1470197340"/>
    <n v="1467497652"/>
    <b v="0"/>
    <n v="14"/>
    <b v="1"/>
    <s v="theater/plays"/>
    <n v="112.5"/>
    <n v="64.285714285714292"/>
    <x v="2"/>
    <x v="7"/>
  </r>
  <r>
    <n v="3837"/>
    <s v="Farcical Elements Presents Boeing-Boeing"/>
    <s v="A high-flying French farce with the thrust of a well-tuned jet engine"/>
    <n v="2000"/>
    <n v="2042"/>
    <x v="1"/>
    <x v="1"/>
    <s v="GBP"/>
    <n v="1435947758"/>
    <n v="1432837358"/>
    <b v="0"/>
    <n v="17"/>
    <b v="1"/>
    <s v="theater/plays"/>
    <n v="102.1"/>
    <n v="120.11764705882354"/>
    <x v="2"/>
    <x v="7"/>
  </r>
  <r>
    <n v="3838"/>
    <s v="BlodsbrÃ¶llop pÃ¥ Fredriksdal / Blood Wedding at Fredriksdal"/>
    <s v="BlodsbrÃ¶llop - vi vill fÃ¶rverkliga vÃ¥r idÃ© om en passionerad berÃ¤ttelse i hÃ¶stfÃ¤rger - vill du?_x000a_A passionate story in autumncolours."/>
    <n v="100000"/>
    <n v="100824"/>
    <x v="1"/>
    <x v="11"/>
    <s v="SEK"/>
    <n v="1432314209"/>
    <n v="1429722209"/>
    <b v="0"/>
    <n v="100"/>
    <b v="1"/>
    <s v="theater/plays"/>
    <n v="100.824"/>
    <n v="1008.24"/>
    <x v="2"/>
    <x v="7"/>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s v="theater/plays"/>
    <n v="101.25"/>
    <n v="63.28125"/>
    <x v="2"/>
    <x v="7"/>
  </r>
  <r>
    <n v="3840"/>
    <s v="Tonight I'll be April"/>
    <s v="A gritty play looking at a modern day relationship, highlighting issues of mental health and abuse suffered by men."/>
    <n v="1"/>
    <n v="65"/>
    <x v="1"/>
    <x v="1"/>
    <s v="GBP"/>
    <n v="1459180229"/>
    <n v="1457023829"/>
    <b v="0"/>
    <n v="3"/>
    <b v="1"/>
    <s v="theater/plays"/>
    <n v="6500"/>
    <n v="21.666666666666668"/>
    <x v="2"/>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2"/>
    <x v="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2"/>
    <x v="7"/>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2"/>
    <x v="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2"/>
    <x v="7"/>
  </r>
  <r>
    <n v="3845"/>
    <s v="Marilyn Madness &amp; Me"/>
    <s v="He met Marilyn. He became obsessed with Norma Jean. That changed everything._x000a__x000a_                                A play by Frank Furino"/>
    <n v="40000"/>
    <n v="842"/>
    <x v="2"/>
    <x v="0"/>
    <s v="USD"/>
    <n v="1443711774"/>
    <n v="1441119774"/>
    <b v="1"/>
    <n v="12"/>
    <b v="0"/>
    <s v="theater/plays"/>
    <n v="2.105"/>
    <n v="70.166666666666671"/>
    <x v="2"/>
    <x v="7"/>
  </r>
  <r>
    <n v="3846"/>
    <s v="My Insane Shakespeare"/>
    <s v="My Insane Shakespeare. An original play by Arthur Elbakyan premiering October 13th at United Solo, New York City."/>
    <n v="7000"/>
    <n v="189"/>
    <x v="2"/>
    <x v="0"/>
    <s v="USD"/>
    <n v="1412405940"/>
    <n v="1409721542"/>
    <b v="1"/>
    <n v="8"/>
    <b v="0"/>
    <s v="theater/plays"/>
    <n v="2.7"/>
    <n v="23.625"/>
    <x v="2"/>
    <x v="7"/>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2"/>
    <x v="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2"/>
    <x v="7"/>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2"/>
    <x v="7"/>
  </r>
  <r>
    <n v="3850"/>
    <s v="The Vagina Monologues 2015"/>
    <s v="V-Day is a global activist movement to end violence against women and girls."/>
    <n v="1000"/>
    <n v="38"/>
    <x v="2"/>
    <x v="0"/>
    <s v="USD"/>
    <n v="1420081143"/>
    <n v="1417489143"/>
    <b v="1"/>
    <n v="4"/>
    <b v="0"/>
    <s v="theater/plays"/>
    <n v="3.8"/>
    <n v="9.5"/>
    <x v="2"/>
    <x v="7"/>
  </r>
  <r>
    <n v="3851"/>
    <s v="Waving Goodbye"/>
    <s v="A play about the horrible choices we have to make every day. Should we take a risk, or take the road most travelled?"/>
    <n v="2500"/>
    <n v="852"/>
    <x v="2"/>
    <x v="1"/>
    <s v="GBP"/>
    <n v="1437129179"/>
    <n v="1434537179"/>
    <b v="1"/>
    <n v="24"/>
    <b v="0"/>
    <s v="theater/plays"/>
    <n v="34.08"/>
    <n v="35.5"/>
    <x v="2"/>
    <x v="7"/>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2"/>
    <x v="7"/>
  </r>
  <r>
    <n v="3853"/>
    <s v="The Original Laughter Therapist"/>
    <s v="A dose of One-woman &quot;Dramedy&quot; to cure those daily blues is just what the doctor ordered!"/>
    <n v="100000"/>
    <n v="26"/>
    <x v="2"/>
    <x v="0"/>
    <s v="USD"/>
    <n v="1409602178"/>
    <n v="1406578178"/>
    <b v="0"/>
    <n v="2"/>
    <b v="0"/>
    <s v="theater/plays"/>
    <n v="2.5999999999999999E-2"/>
    <n v="13"/>
    <x v="2"/>
    <x v="7"/>
  </r>
  <r>
    <n v="3854"/>
    <s v="The Case Of Soghomon Tehlirian"/>
    <s v="A play dedicated to the 100th anniversary of the Armenian Genocide."/>
    <n v="11000"/>
    <n v="1788"/>
    <x v="2"/>
    <x v="0"/>
    <s v="USD"/>
    <n v="1431206058"/>
    <n v="1428614058"/>
    <b v="0"/>
    <n v="20"/>
    <b v="0"/>
    <s v="theater/plays"/>
    <n v="16.254545454545454"/>
    <n v="89.4"/>
    <x v="2"/>
    <x v="7"/>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2"/>
    <x v="7"/>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2"/>
    <x v="7"/>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2"/>
    <x v="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2"/>
    <x v="7"/>
  </r>
  <r>
    <n v="3859"/>
    <s v="What Dreams Were Made Of"/>
    <s v="This is a play that will have each and everyone that sees it thinking about the dreams they had growing up. It's a dramady"/>
    <n v="2500"/>
    <n v="1"/>
    <x v="2"/>
    <x v="0"/>
    <s v="USD"/>
    <n v="1403730000"/>
    <n v="1401485207"/>
    <b v="0"/>
    <n v="1"/>
    <b v="0"/>
    <s v="theater/plays"/>
    <n v="0.04"/>
    <n v="1"/>
    <x v="2"/>
    <x v="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2"/>
    <x v="7"/>
  </r>
  <r>
    <n v="3861"/>
    <s v="READY OR NOT HERE I COME"/>
    <s v="THE COMING OF THE LORD!"/>
    <n v="2000"/>
    <n v="100"/>
    <x v="2"/>
    <x v="0"/>
    <s v="USD"/>
    <n v="1415828820"/>
    <n v="1412258977"/>
    <b v="0"/>
    <n v="1"/>
    <b v="0"/>
    <s v="theater/plays"/>
    <n v="5"/>
    <n v="100"/>
    <x v="2"/>
    <x v="7"/>
  </r>
  <r>
    <n v="3862"/>
    <s v="The Container Play"/>
    <s v="The hit immersive theatre experience of England comes to Corpus Christi!"/>
    <n v="7500"/>
    <n v="1"/>
    <x v="2"/>
    <x v="0"/>
    <s v="USD"/>
    <n v="1473699540"/>
    <n v="1472451356"/>
    <b v="0"/>
    <n v="1"/>
    <b v="0"/>
    <s v="theater/plays"/>
    <n v="1.3333333333333334E-2"/>
    <n v="1"/>
    <x v="2"/>
    <x v="7"/>
  </r>
  <r>
    <n v="3863"/>
    <s v="Umma Yemaya"/>
    <s v="Umma Yemaya is  a play that examines the challenges of unconventional love. The Lady  and the Artist create their own world for love."/>
    <n v="6000"/>
    <n v="0"/>
    <x v="2"/>
    <x v="0"/>
    <s v="USD"/>
    <n v="1446739905"/>
    <n v="1441552305"/>
    <b v="0"/>
    <n v="0"/>
    <b v="0"/>
    <s v="theater/plays"/>
    <n v="0"/>
    <e v="#DIV/0!"/>
    <x v="2"/>
    <x v="7"/>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2"/>
    <x v="7"/>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2"/>
    <x v="7"/>
  </r>
  <r>
    <n v="3866"/>
    <s v="a feminine ending, brought to you by the East End Theatre Co"/>
    <s v="A funny, moving, witty piece about a girl, her oboe, and her dreams."/>
    <n v="2000"/>
    <n v="11"/>
    <x v="2"/>
    <x v="0"/>
    <s v="USD"/>
    <n v="1458703740"/>
    <n v="1454453021"/>
    <b v="0"/>
    <n v="2"/>
    <b v="0"/>
    <s v="theater/plays"/>
    <n v="0.54999999999999993"/>
    <n v="5.5"/>
    <x v="2"/>
    <x v="7"/>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2"/>
    <x v="7"/>
  </r>
  <r>
    <n v="3868"/>
    <s v="1000 words (Canceled)"/>
    <s v="New collection of music by Scott Evan Davis!"/>
    <n v="5000"/>
    <n v="10"/>
    <x v="3"/>
    <x v="1"/>
    <s v="GBP"/>
    <n v="1410191405"/>
    <n v="1408031405"/>
    <b v="0"/>
    <n v="1"/>
    <b v="0"/>
    <s v="theater/musical"/>
    <n v="0.2"/>
    <n v="10"/>
    <x v="2"/>
    <x v="40"/>
  </r>
  <r>
    <n v="3869"/>
    <s v="The Masturbation Musical (Canceled)"/>
    <s v="A Musical about 3 women who pursue their Pleasure and end up finding themselves."/>
    <n v="13111"/>
    <n v="452"/>
    <x v="3"/>
    <x v="0"/>
    <s v="USD"/>
    <n v="1426302660"/>
    <n v="1423761792"/>
    <b v="0"/>
    <n v="15"/>
    <b v="0"/>
    <s v="theater/musical"/>
    <n v="3.4474868431088401"/>
    <n v="30.133333333333333"/>
    <x v="2"/>
    <x v="40"/>
  </r>
  <r>
    <n v="3870"/>
    <s v="MARTIN, LOVE, SEX &amp; RHYTHM The Musical Performance"/>
    <s v="M,L,S&amp;R it's a sexy rock/pop musical confronting contemporary gay issues with an all male cast singing and dancing to top 40 songs."/>
    <n v="10000"/>
    <n v="1500"/>
    <x v="3"/>
    <x v="0"/>
    <s v="USD"/>
    <n v="1404360478"/>
    <n v="1401768478"/>
    <b v="0"/>
    <n v="10"/>
    <b v="0"/>
    <s v="theater/musical"/>
    <n v="15"/>
    <n v="150"/>
    <x v="2"/>
    <x v="40"/>
  </r>
  <r>
    <n v="3871"/>
    <s v="Pocket Monsters: A Musical Parody (Canceled)"/>
    <s v="Our musical is finally ready to come to life, and we're raising funds to help make that happen!"/>
    <n v="1500"/>
    <n v="40"/>
    <x v="3"/>
    <x v="0"/>
    <s v="USD"/>
    <n v="1490809450"/>
    <n v="1485629050"/>
    <b v="0"/>
    <n v="3"/>
    <b v="0"/>
    <s v="theater/musical"/>
    <n v="2.666666666666667"/>
    <n v="13.333333333333334"/>
    <x v="2"/>
    <x v="40"/>
  </r>
  <r>
    <n v="3872"/>
    <s v="Shining Star Players (Canceled)"/>
    <s v="We are a brand new theatrical teen production company, and we need enough money to put on our first musical production."/>
    <n v="15000"/>
    <n v="0"/>
    <x v="3"/>
    <x v="0"/>
    <s v="USD"/>
    <n v="1439522996"/>
    <n v="1435202996"/>
    <b v="0"/>
    <n v="0"/>
    <b v="0"/>
    <s v="theater/musical"/>
    <n v="0"/>
    <e v="#DIV/0!"/>
    <x v="2"/>
    <x v="40"/>
  </r>
  <r>
    <n v="3873"/>
    <s v="Dream Big, Work Hard Character Development Show Tour"/>
    <s v="Looking for $250 sponsors to help us provide in-house field trips to schools focusing on character development shows for children K-3."/>
    <n v="5500"/>
    <n v="0"/>
    <x v="3"/>
    <x v="0"/>
    <s v="USD"/>
    <n v="1444322535"/>
    <n v="1441730535"/>
    <b v="0"/>
    <n v="0"/>
    <b v="0"/>
    <s v="theater/musical"/>
    <n v="0"/>
    <e v="#DIV/0!"/>
    <x v="2"/>
    <x v="40"/>
  </r>
  <r>
    <n v="3874"/>
    <s v="HEAL event - Selfless Acts of Love - Musical Extravaganza"/>
    <s v="An exploration of arts, dance, music and theater bought to you by a talented team of performing arts enthusiasts - a FUNdraising event"/>
    <n v="620"/>
    <n v="0"/>
    <x v="3"/>
    <x v="4"/>
    <s v="NZD"/>
    <n v="1422061200"/>
    <n v="1420244622"/>
    <b v="0"/>
    <n v="0"/>
    <b v="0"/>
    <s v="theater/musical"/>
    <n v="0"/>
    <e v="#DIV/0!"/>
    <x v="2"/>
    <x v="40"/>
  </r>
  <r>
    <n v="3875"/>
    <s v="&quot;Sweeney Todd&quot; - NÃ¸rrebro Musicalteater (Canceled)"/>
    <s v="Det nystartede vÃ¦kstlagsteater NÃ¸rrebro Musicalteater's hÃ¥rrejsende opsÃ¦tning af horror-musicalen &quot;Sweeney Todd&quot;!"/>
    <n v="30000"/>
    <n v="0"/>
    <x v="3"/>
    <x v="8"/>
    <s v="DKK"/>
    <n v="1472896800"/>
    <n v="1472804365"/>
    <b v="0"/>
    <n v="0"/>
    <b v="0"/>
    <s v="theater/musical"/>
    <n v="0"/>
    <e v="#DIV/0!"/>
    <x v="2"/>
    <x v="40"/>
  </r>
  <r>
    <n v="3876"/>
    <s v="Drinking with Angelika - Marlowe Studio Canterbury May 2016"/>
    <s v="Hopefully a successful Campaign will bring this original musical back to the stage for performances on 26th, 27th and 28th May 2016."/>
    <n v="3900"/>
    <n v="2059"/>
    <x v="3"/>
    <x v="1"/>
    <s v="GBP"/>
    <n v="1454425128"/>
    <n v="1451833128"/>
    <b v="0"/>
    <n v="46"/>
    <b v="0"/>
    <s v="theater/musical"/>
    <n v="52.794871794871788"/>
    <n v="44.760869565217391"/>
    <x v="2"/>
    <x v="40"/>
  </r>
  <r>
    <n v="3877"/>
    <s v="Does NY Heart Me? The Musical (Canceled)"/>
    <s v="Help us record the concept album and stage grand concerts with a fantastic cast and orchestra. Get your tickets, music and more!"/>
    <n v="25000"/>
    <n v="1241"/>
    <x v="3"/>
    <x v="0"/>
    <s v="USD"/>
    <n v="1481213752"/>
    <n v="1478621752"/>
    <b v="0"/>
    <n v="14"/>
    <b v="0"/>
    <s v="theater/musical"/>
    <n v="4.9639999999999995"/>
    <n v="88.642857142857139"/>
    <x v="2"/>
    <x v="40"/>
  </r>
  <r>
    <n v="3878"/>
    <s v="Boys In The Arts Scholarship Program (Canceled)"/>
    <s v="Encouraging young males to engage in vocational development in the art of musical theater and related dance classes."/>
    <n v="18000"/>
    <n v="10"/>
    <x v="3"/>
    <x v="0"/>
    <s v="USD"/>
    <n v="1435636740"/>
    <n v="1433014746"/>
    <b v="0"/>
    <n v="1"/>
    <b v="0"/>
    <s v="theater/musical"/>
    <n v="5.5555555555555552E-2"/>
    <n v="10"/>
    <x v="2"/>
    <x v="40"/>
  </r>
  <r>
    <n v="3879"/>
    <s v="Theatre 'Portable' Royal (Canceled)"/>
    <s v="Theatre â€˜Portableâ€™ Royal is a portable, fully working, 40 seater theatre which will tour the UK and beyond!"/>
    <n v="15000"/>
    <n v="0"/>
    <x v="3"/>
    <x v="1"/>
    <s v="GBP"/>
    <n v="1422218396"/>
    <n v="1419626396"/>
    <b v="0"/>
    <n v="0"/>
    <b v="0"/>
    <s v="theater/musical"/>
    <n v="0"/>
    <e v="#DIV/0!"/>
    <x v="2"/>
    <x v="40"/>
  </r>
  <r>
    <n v="3880"/>
    <s v="Thoroughly Modern Millie (Canceled)"/>
    <s v="With Russell Grant as Mrs Meers, this classic musical taps into London's Theatro Technis 1-25 October 2014 for its UK fringe premiere!"/>
    <n v="7500"/>
    <n v="980"/>
    <x v="3"/>
    <x v="1"/>
    <s v="GBP"/>
    <n v="1406761200"/>
    <n v="1403724820"/>
    <b v="0"/>
    <n v="17"/>
    <b v="0"/>
    <s v="theater/musical"/>
    <n v="13.066666666666665"/>
    <n v="57.647058823529413"/>
    <x v="2"/>
    <x v="40"/>
  </r>
  <r>
    <n v="3881"/>
    <s v="My Real Mother's Name is... (Canceled)"/>
    <s v="A musical journey coming to the Blue Venue at the 2017 Orlando Fringe Festival!"/>
    <n v="500"/>
    <n v="25"/>
    <x v="3"/>
    <x v="0"/>
    <s v="USD"/>
    <n v="1487550399"/>
    <n v="1484958399"/>
    <b v="0"/>
    <n v="1"/>
    <b v="0"/>
    <s v="theater/musical"/>
    <n v="5"/>
    <n v="25"/>
    <x v="2"/>
    <x v="40"/>
  </r>
  <r>
    <n v="3882"/>
    <s v="Mephistopheles by R. Garth &amp; The S.O.L. (Canceled)"/>
    <s v="A musical vision of the Faust tale... how he signed his soul to the devil Mephistopheles to find Lori, the love of his life."/>
    <n v="30000"/>
    <n v="0"/>
    <x v="3"/>
    <x v="2"/>
    <s v="AUD"/>
    <n v="1454281380"/>
    <n v="1451950570"/>
    <b v="0"/>
    <n v="0"/>
    <b v="0"/>
    <s v="theater/musical"/>
    <n v="0"/>
    <e v="#DIV/0!"/>
    <x v="2"/>
    <x v="40"/>
  </r>
  <r>
    <n v="3883"/>
    <s v="CAGED - A New Musical (Canceled)"/>
    <s v="CAGED - A New Musical is the story of One Passion, One Voice, One Dream. - One man's quest to become the woman he always wanted to be."/>
    <n v="15000"/>
    <n v="0"/>
    <x v="3"/>
    <x v="1"/>
    <s v="GBP"/>
    <n v="1409668069"/>
    <n v="1407076069"/>
    <b v="0"/>
    <n v="0"/>
    <b v="0"/>
    <s v="theater/musical"/>
    <n v="0"/>
    <e v="#DIV/0!"/>
    <x v="2"/>
    <x v="40"/>
  </r>
  <r>
    <n v="3884"/>
    <s v="Alive Portrait Of Christ in Pembroke Township, IL (Canceled)"/>
    <s v="The Group M3 is striving to give one of the poorest towns in the country hope again this Easter Holiday."/>
    <n v="10000"/>
    <n v="0"/>
    <x v="3"/>
    <x v="0"/>
    <s v="USD"/>
    <n v="1427479192"/>
    <n v="1425322792"/>
    <b v="0"/>
    <n v="0"/>
    <b v="0"/>
    <s v="theater/musical"/>
    <n v="0"/>
    <e v="#DIV/0!"/>
    <x v="2"/>
    <x v="40"/>
  </r>
  <r>
    <n v="3885"/>
    <s v="THE SESSIONS - The Beatles at Abbey Road Studios (Canceled)"/>
    <s v="A LIVE musical spectacular theatrical experience of The Beatles recording sessions at Abbey Road Studios."/>
    <n v="375000"/>
    <n v="0"/>
    <x v="3"/>
    <x v="0"/>
    <s v="USD"/>
    <n v="1462834191"/>
    <n v="1460242191"/>
    <b v="0"/>
    <n v="0"/>
    <b v="0"/>
    <s v="theater/musical"/>
    <n v="0"/>
    <e v="#DIV/0!"/>
    <x v="2"/>
    <x v="40"/>
  </r>
  <r>
    <n v="3886"/>
    <s v="a (Canceled)"/>
    <n v="1"/>
    <n v="10000"/>
    <n v="0"/>
    <x v="3"/>
    <x v="2"/>
    <s v="AUD"/>
    <n v="1418275702"/>
    <n v="1415683702"/>
    <b v="0"/>
    <n v="0"/>
    <b v="0"/>
    <s v="theater/musical"/>
    <n v="0"/>
    <e v="#DIV/0!"/>
    <x v="2"/>
    <x v="40"/>
  </r>
  <r>
    <n v="3887"/>
    <s v="SUPER!: An Original Musical (KC Fringe 2015) (Canceled)"/>
    <s v="&quot;SUPER!: An Original Musical&quot; is an original work written by Ryan Hruza. This campaign is to fund the production and pay the cast/crew!"/>
    <n v="2000"/>
    <n v="35"/>
    <x v="3"/>
    <x v="0"/>
    <s v="USD"/>
    <n v="1430517600"/>
    <n v="1426538129"/>
    <b v="0"/>
    <n v="2"/>
    <b v="0"/>
    <s v="theater/musical"/>
    <n v="1.7500000000000002"/>
    <n v="17.5"/>
    <x v="2"/>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2"/>
    <x v="7"/>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2"/>
    <x v="7"/>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2"/>
    <x v="7"/>
  </r>
  <r>
    <n v="3891"/>
    <s v="Out of the Box: A Mime Story"/>
    <s v="A comedy about a mime who dreams of becoming a stand up comedian."/>
    <n v="800"/>
    <n v="260"/>
    <x v="2"/>
    <x v="0"/>
    <s v="USD"/>
    <n v="1427086740"/>
    <n v="1424488244"/>
    <b v="0"/>
    <n v="7"/>
    <b v="0"/>
    <s v="theater/plays"/>
    <n v="32.5"/>
    <n v="37.142857142857146"/>
    <x v="2"/>
    <x v="7"/>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2"/>
    <x v="7"/>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2"/>
    <x v="7"/>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2"/>
    <x v="7"/>
  </r>
  <r>
    <n v="3895"/>
    <s v="Vestige"/>
    <s v="A Transgender makeup artist calls into question the loyalty of her best friend in a 1980's circus while dealing with her dying mother."/>
    <n v="1000"/>
    <n v="50"/>
    <x v="2"/>
    <x v="0"/>
    <s v="USD"/>
    <n v="1425103218"/>
    <n v="1422424818"/>
    <b v="0"/>
    <n v="1"/>
    <b v="0"/>
    <s v="theater/plays"/>
    <n v="5"/>
    <n v="50"/>
    <x v="2"/>
    <x v="7"/>
  </r>
  <r>
    <n v="3896"/>
    <s v="Yorick and Company"/>
    <s v="Yorick and Co. is a comedy about a struggling theatre company whose mysterious benefactor starts haunting the show!"/>
    <n v="1600"/>
    <n v="170"/>
    <x v="2"/>
    <x v="0"/>
    <s v="USD"/>
    <n v="1402979778"/>
    <n v="1401770178"/>
    <b v="0"/>
    <n v="4"/>
    <b v="0"/>
    <s v="theater/plays"/>
    <n v="10.625"/>
    <n v="42.5"/>
    <x v="2"/>
    <x v="7"/>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2"/>
    <x v="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2"/>
    <x v="7"/>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2"/>
    <x v="7"/>
  </r>
  <r>
    <n v="3900"/>
    <s v="HUB Theatre Group presents John Logan's RED"/>
    <s v="HUB Theatre Group collaborates with local artists to present John Logan's RED to the community."/>
    <n v="2500"/>
    <n v="135"/>
    <x v="2"/>
    <x v="0"/>
    <s v="USD"/>
    <n v="1433988791"/>
    <n v="1431396791"/>
    <b v="0"/>
    <n v="5"/>
    <b v="0"/>
    <s v="theater/plays"/>
    <n v="5.4"/>
    <n v="27"/>
    <x v="2"/>
    <x v="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2"/>
    <x v="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2"/>
    <x v="7"/>
  </r>
  <r>
    <n v="3903"/>
    <s v="Know Thy Law"/>
    <s v="Based on the novel â€œKnow Thy Lawâ€, this powerful play gives the insight and understanding of the power of knowing the law of the land."/>
    <n v="1500"/>
    <n v="0"/>
    <x v="2"/>
    <x v="0"/>
    <s v="USD"/>
    <n v="1439581080"/>
    <n v="1435709765"/>
    <b v="0"/>
    <n v="0"/>
    <b v="0"/>
    <s v="theater/plays"/>
    <n v="0"/>
    <e v="#DIV/0!"/>
    <x v="2"/>
    <x v="7"/>
  </r>
  <r>
    <n v="3904"/>
    <s v="Black America from Prophets to Pimps"/>
    <s v="A play that will cover 4000 years of black history."/>
    <n v="10000"/>
    <n v="3"/>
    <x v="2"/>
    <x v="0"/>
    <s v="USD"/>
    <n v="1429074240"/>
    <n v="1427866200"/>
    <b v="0"/>
    <n v="2"/>
    <b v="0"/>
    <s v="theater/plays"/>
    <n v="0.03"/>
    <n v="1.5"/>
    <x v="2"/>
    <x v="7"/>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2"/>
    <x v="7"/>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2"/>
    <x v="7"/>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2"/>
    <x v="7"/>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2"/>
    <x v="7"/>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2"/>
    <x v="7"/>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2"/>
    <x v="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2"/>
    <x v="7"/>
  </r>
  <r>
    <n v="3912"/>
    <s v="JoLee Productions"/>
    <s v="Producing &amp; directing Jake's Women by Neil Simon opening July 9 and running through July 26 for Sonoma Arts Live"/>
    <n v="15000"/>
    <n v="1"/>
    <x v="2"/>
    <x v="0"/>
    <s v="USD"/>
    <n v="1429936500"/>
    <n v="1424759330"/>
    <b v="0"/>
    <n v="1"/>
    <b v="0"/>
    <s v="theater/plays"/>
    <n v="6.6666666666666671E-3"/>
    <n v="1"/>
    <x v="2"/>
    <x v="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2"/>
    <x v="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2"/>
    <x v="7"/>
  </r>
  <r>
    <n v="3915"/>
    <s v="Hardcross"/>
    <s v="Following the enormous success of Hardcross, we are looking for new ways to bring this wonderful play to a wider audience."/>
    <n v="1500"/>
    <n v="5"/>
    <x v="2"/>
    <x v="1"/>
    <s v="GBP"/>
    <n v="1464824309"/>
    <n v="1462232309"/>
    <b v="0"/>
    <n v="1"/>
    <b v="0"/>
    <s v="theater/plays"/>
    <n v="0.33333333333333337"/>
    <n v="5"/>
    <x v="2"/>
    <x v="7"/>
  </r>
  <r>
    <n v="3916"/>
    <s v="Final exam"/>
    <s v="We're a small group of University students who need a little help making our final exam production the best product possible."/>
    <n v="2000"/>
    <n v="0"/>
    <x v="2"/>
    <x v="8"/>
    <s v="DKK"/>
    <n v="1464952752"/>
    <n v="1462360752"/>
    <b v="0"/>
    <n v="0"/>
    <b v="0"/>
    <s v="theater/plays"/>
    <n v="0"/>
    <e v="#DIV/0!"/>
    <x v="2"/>
    <x v="7"/>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2"/>
    <x v="7"/>
  </r>
  <r>
    <n v="3918"/>
    <s v="The Singing Teacher"/>
    <s v="A fantastic new comedy coming to the West End 2014.  An Alan Ayckbourn meets Richard Curtis style comedy. Who knew singing was therapy!"/>
    <n v="60000"/>
    <n v="120"/>
    <x v="2"/>
    <x v="1"/>
    <s v="GBP"/>
    <n v="1407168000"/>
    <n v="1406131023"/>
    <b v="0"/>
    <n v="3"/>
    <b v="0"/>
    <s v="theater/plays"/>
    <n v="0.2"/>
    <n v="40"/>
    <x v="2"/>
    <x v="7"/>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2"/>
    <x v="7"/>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2"/>
    <x v="7"/>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2"/>
    <x v="7"/>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2"/>
    <x v="7"/>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2"/>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2"/>
    <x v="7"/>
  </r>
  <r>
    <n v="3925"/>
    <s v="Help Save High School Theater"/>
    <s v="Help Save High School Theater Program_x000a_Your donations will be used to purchase props, build sets, and costumes."/>
    <n v="150"/>
    <n v="15"/>
    <x v="2"/>
    <x v="0"/>
    <s v="USD"/>
    <n v="1406753639"/>
    <n v="1404161639"/>
    <b v="0"/>
    <n v="3"/>
    <b v="0"/>
    <s v="theater/plays"/>
    <n v="10"/>
    <n v="5"/>
    <x v="2"/>
    <x v="7"/>
  </r>
  <r>
    <n v="3926"/>
    <s v="Caryl Churchill's 'Top Girls' - NSW HSC Text"/>
    <s v="Producing syllabus-relevant theatre targeted to HSC students on the NSW Central Coast"/>
    <n v="5000"/>
    <n v="15"/>
    <x v="2"/>
    <x v="2"/>
    <s v="AUD"/>
    <n v="1419645748"/>
    <n v="1417053748"/>
    <b v="0"/>
    <n v="1"/>
    <b v="0"/>
    <s v="theater/plays"/>
    <n v="0.3"/>
    <n v="15"/>
    <x v="2"/>
    <x v="7"/>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2"/>
    <x v="7"/>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2"/>
    <x v="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2"/>
    <x v="7"/>
  </r>
  <r>
    <n v="3930"/>
    <s v="Foundry Theatre Brisbane"/>
    <s v="We are a new and exciting semi-pro  theatre company who will support &amp; hire local actors &amp; writers in Brisbane &amp; Queensland."/>
    <n v="10000"/>
    <n v="0"/>
    <x v="2"/>
    <x v="2"/>
    <s v="AUD"/>
    <n v="1459490400"/>
    <n v="1457078868"/>
    <b v="0"/>
    <n v="0"/>
    <b v="0"/>
    <s v="theater/plays"/>
    <n v="0"/>
    <e v="#DIV/0!"/>
    <x v="2"/>
    <x v="7"/>
  </r>
  <r>
    <n v="3931"/>
    <s v="Still I Weep"/>
    <s v="An original stage play designed to bring to light the long-term effects on adult survivors of childhood sexual abuse. We do survive!"/>
    <n v="8000"/>
    <n v="0"/>
    <x v="2"/>
    <x v="0"/>
    <s v="USD"/>
    <n v="1441510707"/>
    <n v="1439350707"/>
    <b v="0"/>
    <n v="0"/>
    <b v="0"/>
    <s v="theater/plays"/>
    <n v="0"/>
    <e v="#DIV/0!"/>
    <x v="2"/>
    <x v="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2"/>
    <x v="7"/>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2"/>
    <x v="7"/>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2"/>
    <x v="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2"/>
    <x v="7"/>
  </r>
  <r>
    <n v="3936"/>
    <s v="End Breast Cancer"/>
    <s v="This stage play is a true story about one woman's fight against breast cancer while still having to deal with the adversities of life."/>
    <n v="20000"/>
    <n v="0"/>
    <x v="2"/>
    <x v="0"/>
    <s v="USD"/>
    <n v="1480576720"/>
    <n v="1477981120"/>
    <b v="0"/>
    <n v="0"/>
    <b v="0"/>
    <s v="theater/plays"/>
    <n v="0"/>
    <e v="#DIV/0!"/>
    <x v="2"/>
    <x v="7"/>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2"/>
    <x v="7"/>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2"/>
    <x v="7"/>
  </r>
  <r>
    <n v="3939"/>
    <s v="'Potter.' Funding 2015"/>
    <s v="'Potter.' is a parody of the popular Harry Potter series allowing aspiring actors a chance to work in a professional production."/>
    <n v="5000"/>
    <n v="5"/>
    <x v="2"/>
    <x v="2"/>
    <s v="AUD"/>
    <n v="1412656200"/>
    <n v="1412328979"/>
    <b v="0"/>
    <n v="1"/>
    <b v="0"/>
    <s v="theater/plays"/>
    <n v="0.1"/>
    <n v="5"/>
    <x v="2"/>
    <x v="7"/>
  </r>
  <r>
    <n v="3940"/>
    <s v="Attraction"/>
    <s v="A Stage Play that will bring you to the edge of your seat , leave you thinkin and will also have you laughing while enjoyin the talent"/>
    <n v="5000"/>
    <n v="11"/>
    <x v="2"/>
    <x v="0"/>
    <s v="USD"/>
    <n v="1420199351"/>
    <n v="1416311351"/>
    <b v="0"/>
    <n v="2"/>
    <b v="0"/>
    <s v="theater/plays"/>
    <n v="0.22"/>
    <n v="5.5"/>
    <x v="2"/>
    <x v="7"/>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2"/>
    <x v="7"/>
  </r>
  <r>
    <n v="3942"/>
    <s v="Epic Proportions"/>
    <s v="In the 30's, two brothers, Benny and Phil, who go to the Arizona desert to be extras in a huge Biblical epic. Riotous comedy!"/>
    <n v="1200"/>
    <n v="0"/>
    <x v="2"/>
    <x v="0"/>
    <s v="USD"/>
    <n v="1434490914"/>
    <n v="1429306914"/>
    <b v="0"/>
    <n v="0"/>
    <b v="0"/>
    <s v="theater/plays"/>
    <n v="0"/>
    <e v="#DIV/0!"/>
    <x v="2"/>
    <x v="7"/>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2"/>
    <x v="7"/>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2"/>
    <x v="7"/>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2"/>
    <x v="7"/>
  </r>
  <r>
    <n v="3946"/>
    <s v="DR. Mecurio's Mythical Marvels &amp; Beastiry"/>
    <s v="Dr. Mecurio's is an original work of fantasy designed and written for the stage."/>
    <n v="6000"/>
    <n v="195"/>
    <x v="2"/>
    <x v="0"/>
    <s v="USD"/>
    <n v="1425110400"/>
    <n v="1422388822"/>
    <b v="0"/>
    <n v="5"/>
    <b v="0"/>
    <s v="theater/plays"/>
    <n v="3.25"/>
    <n v="39"/>
    <x v="2"/>
    <x v="7"/>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2"/>
    <x v="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2"/>
    <x v="7"/>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2"/>
    <x v="7"/>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2"/>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2"/>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2"/>
    <x v="7"/>
  </r>
  <r>
    <n v="3953"/>
    <s v="A Time Pirate's Love"/>
    <s v="Actors and actresses are needed to help me create a stage play. A stage play needs to be adapted from the book I wrote."/>
    <n v="17600"/>
    <n v="0"/>
    <x v="2"/>
    <x v="0"/>
    <s v="USD"/>
    <n v="1469834940"/>
    <n v="1467162586"/>
    <b v="0"/>
    <n v="0"/>
    <b v="0"/>
    <s v="theater/plays"/>
    <n v="0"/>
    <e v="#DIV/0!"/>
    <x v="2"/>
    <x v="7"/>
  </r>
  <r>
    <n v="3954"/>
    <s v="City of Joy"/>
    <s v="Despite hunger and conditions of a Calcutta slum, the people there know that life is precious. They have named it â€˜City of Joy.â€™"/>
    <n v="25000"/>
    <n v="0"/>
    <x v="2"/>
    <x v="5"/>
    <s v="CAD"/>
    <n v="1405352264"/>
    <n v="1400168264"/>
    <b v="0"/>
    <n v="0"/>
    <b v="0"/>
    <s v="theater/plays"/>
    <n v="0"/>
    <e v="#DIV/0!"/>
    <x v="2"/>
    <x v="7"/>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2"/>
    <x v="7"/>
  </r>
  <r>
    <n v="3956"/>
    <s v="The Woman in Me"/>
    <s v="This saucy stage play chronicles the highs and lows of my life involving gangs, drugs and prison. The story is a transforming ministry."/>
    <n v="5500"/>
    <n v="0"/>
    <x v="2"/>
    <x v="0"/>
    <s v="USD"/>
    <n v="1461543600"/>
    <n v="1459203727"/>
    <b v="0"/>
    <n v="0"/>
    <b v="0"/>
    <s v="theater/plays"/>
    <n v="0"/>
    <e v="#DIV/0!"/>
    <x v="2"/>
    <x v="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2"/>
    <x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2"/>
    <x v="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2"/>
    <x v="7"/>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2"/>
    <x v="7"/>
  </r>
  <r>
    <n v="3961"/>
    <s v="New Edinburgh play"/>
    <s v="I've written a fun new play exploring the reality of gay stereotypes in 2014 - with accommodation and venue hire it needs some dough :)"/>
    <n v="5000"/>
    <n v="21"/>
    <x v="2"/>
    <x v="1"/>
    <s v="GBP"/>
    <n v="1399584210"/>
    <n v="1397683410"/>
    <b v="0"/>
    <n v="2"/>
    <b v="0"/>
    <s v="theater/plays"/>
    <n v="0.42"/>
    <n v="10.5"/>
    <x v="2"/>
    <x v="7"/>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2"/>
    <x v="7"/>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2"/>
    <x v="7"/>
  </r>
  <r>
    <n v="3964"/>
    <s v="MAMA'Z BA-B: The StagePlay"/>
    <s v="&quot;MAMA'Z BA-B&quot; is the story of Marcus Williams who struggles to find a place for himself as a young black male."/>
    <n v="2000"/>
    <n v="126"/>
    <x v="2"/>
    <x v="0"/>
    <s v="USD"/>
    <n v="1429460386"/>
    <n v="1424279986"/>
    <b v="0"/>
    <n v="3"/>
    <b v="0"/>
    <s v="theater/plays"/>
    <n v="6.3"/>
    <n v="42"/>
    <x v="2"/>
    <x v="7"/>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2"/>
    <x v="7"/>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2"/>
    <x v="7"/>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2"/>
    <x v="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2"/>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2"/>
    <x v="7"/>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2"/>
    <x v="7"/>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2"/>
    <x v="7"/>
  </r>
  <r>
    <n v="3972"/>
    <s v="Valkyrie Theatre Company"/>
    <s v="We're a horror based theatre company in Oklahoma City beginning our first season of shows."/>
    <n v="1000"/>
    <n v="211"/>
    <x v="2"/>
    <x v="0"/>
    <s v="USD"/>
    <n v="1423186634"/>
    <n v="1418002634"/>
    <b v="0"/>
    <n v="8"/>
    <b v="0"/>
    <s v="theater/plays"/>
    <n v="21.099999999999998"/>
    <n v="26.375"/>
    <x v="2"/>
    <x v="7"/>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2"/>
    <x v="7"/>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2"/>
    <x v="7"/>
  </r>
  <r>
    <n v="3975"/>
    <s v="Moon Over Mangroves"/>
    <s v="Four homeless Key West men are to be given a boat, but fates twist until only the moon and mangroves witness their earthly demise."/>
    <n v="678"/>
    <n v="0"/>
    <x v="2"/>
    <x v="0"/>
    <s v="USD"/>
    <n v="1468442898"/>
    <n v="1465850898"/>
    <b v="0"/>
    <n v="0"/>
    <b v="0"/>
    <s v="theater/plays"/>
    <n v="0"/>
    <e v="#DIV/0!"/>
    <x v="2"/>
    <x v="7"/>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2"/>
    <x v="7"/>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2"/>
    <x v="7"/>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2"/>
    <x v="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2"/>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2"/>
    <x v="7"/>
  </r>
  <r>
    <n v="3981"/>
    <s v="BEIRUT, LADY OF LEBANON"/>
    <s v="A Theatrical Production Celebrating the Lebanese Culture and the Human Spirit in Time of War."/>
    <n v="30000"/>
    <n v="1225"/>
    <x v="2"/>
    <x v="0"/>
    <s v="USD"/>
    <n v="1468729149"/>
    <n v="1463545149"/>
    <b v="0"/>
    <n v="7"/>
    <b v="0"/>
    <s v="theater/plays"/>
    <n v="4.083333333333333"/>
    <n v="175"/>
    <x v="2"/>
    <x v="7"/>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2"/>
    <x v="7"/>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2"/>
    <x v="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2"/>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2"/>
    <x v="7"/>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2"/>
    <x v="7"/>
  </r>
  <r>
    <n v="3987"/>
    <s v="Write Now 5"/>
    <s v="Write Now 5 is a new writing festival in south east London promoting new work from emerging playwrights."/>
    <n v="400"/>
    <n v="151"/>
    <x v="2"/>
    <x v="1"/>
    <s v="GBP"/>
    <n v="1400278290"/>
    <n v="1399414290"/>
    <b v="0"/>
    <n v="13"/>
    <b v="0"/>
    <s v="theater/plays"/>
    <n v="37.75"/>
    <n v="11.615384615384615"/>
    <x v="2"/>
    <x v="7"/>
  </r>
  <r>
    <n v="3988"/>
    <s v="Folk-Tales: What Stories Do Your Folks Tell?"/>
    <s v="An evening of of stories based both in myth and truth."/>
    <n v="1500"/>
    <n v="32"/>
    <x v="2"/>
    <x v="0"/>
    <s v="USD"/>
    <n v="1440813413"/>
    <n v="1439517413"/>
    <b v="0"/>
    <n v="4"/>
    <b v="0"/>
    <s v="theater/plays"/>
    <n v="2.1333333333333333"/>
    <n v="8"/>
    <x v="2"/>
    <x v="7"/>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2"/>
    <x v="7"/>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2"/>
    <x v="7"/>
  </r>
  <r>
    <n v="3991"/>
    <s v="NTACTheatre - North Texas Actor's Collaborative Theatre"/>
    <s v="North Texas first actor-driven theatre company needs your help"/>
    <n v="500"/>
    <n v="100"/>
    <x v="2"/>
    <x v="0"/>
    <s v="USD"/>
    <n v="1433086082"/>
    <n v="1430494082"/>
    <b v="0"/>
    <n v="1"/>
    <b v="0"/>
    <s v="theater/plays"/>
    <n v="20"/>
    <n v="100"/>
    <x v="2"/>
    <x v="7"/>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2"/>
    <x v="7"/>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2"/>
    <x v="7"/>
  </r>
  <r>
    <n v="3994"/>
    <s v="Poles Apart - A Play in 2 Acts"/>
    <s v="Is Henson willing to dare risk a theatrical speaking tour of his North Pole adventures...and more?"/>
    <n v="2000"/>
    <n v="5"/>
    <x v="2"/>
    <x v="0"/>
    <s v="USD"/>
    <n v="1405761690"/>
    <n v="1403169690"/>
    <b v="0"/>
    <n v="1"/>
    <b v="0"/>
    <s v="theater/plays"/>
    <n v="0.25"/>
    <n v="5"/>
    <x v="2"/>
    <x v="7"/>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2"/>
    <x v="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2"/>
    <x v="7"/>
  </r>
  <r>
    <n v="3997"/>
    <s v="'Working Play Title'"/>
    <s v="We aim to produce a Professional Published Play for two days in October 2015 on Fri 30th &amp; Sat 31st with three performances in total."/>
    <n v="3000"/>
    <n v="0"/>
    <x v="2"/>
    <x v="1"/>
    <s v="GBP"/>
    <n v="1428222221"/>
    <n v="1425633821"/>
    <b v="0"/>
    <n v="0"/>
    <b v="0"/>
    <s v="theater/plays"/>
    <n v="0"/>
    <e v="#DIV/0!"/>
    <x v="2"/>
    <x v="7"/>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2"/>
    <x v="7"/>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2"/>
    <x v="7"/>
  </r>
  <r>
    <n v="4000"/>
    <s v="The Escorts"/>
    <s v="An Enticing Trip into the World of Assisted Dying"/>
    <n v="8000"/>
    <n v="10"/>
    <x v="2"/>
    <x v="0"/>
    <s v="USD"/>
    <n v="1462631358"/>
    <n v="1457450958"/>
    <b v="0"/>
    <n v="1"/>
    <b v="0"/>
    <s v="theater/plays"/>
    <n v="0.125"/>
    <n v="10"/>
    <x v="2"/>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2"/>
    <x v="7"/>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2"/>
    <x v="7"/>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2"/>
    <x v="7"/>
  </r>
  <r>
    <n v="4004"/>
    <s v="South Florida Tours"/>
    <s v="Help Launch The Queen Into South Florida!"/>
    <n v="500"/>
    <n v="1"/>
    <x v="2"/>
    <x v="0"/>
    <s v="USD"/>
    <n v="1412740457"/>
    <n v="1410148457"/>
    <b v="0"/>
    <n v="1"/>
    <b v="0"/>
    <s v="theater/plays"/>
    <n v="0.2"/>
    <n v="1"/>
    <x v="2"/>
    <x v="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2"/>
    <x v="7"/>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2"/>
    <x v="7"/>
  </r>
  <r>
    <n v="4007"/>
    <s v="POLES APART - A PLAY IN 2 ACTS"/>
    <s v="Is the public ready to hear Matt's story? Is he willing to risk public speaking and the waning reputation among his own race?"/>
    <n v="2000"/>
    <n v="5"/>
    <x v="2"/>
    <x v="0"/>
    <s v="USD"/>
    <n v="1409070480"/>
    <n v="1406572381"/>
    <b v="0"/>
    <n v="1"/>
    <b v="0"/>
    <s v="theater/plays"/>
    <n v="0.25"/>
    <n v="5"/>
    <x v="2"/>
    <x v="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2"/>
    <x v="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2"/>
    <x v="7"/>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2"/>
    <x v="7"/>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2"/>
    <x v="7"/>
  </r>
  <r>
    <n v="4012"/>
    <s v="The Butterfly Catcher"/>
    <s v="LEELA IS A 14 YEAR OLD GIRL. JONAH IS A 56 YEAR OLD MAN. IT'S BEEN GOING ON FOR 3 YEARS. HERE COMES THE NIGHT OF VIOLENT RECKONING."/>
    <n v="575"/>
    <n v="0"/>
    <x v="2"/>
    <x v="1"/>
    <s v="GBP"/>
    <n v="1430571849"/>
    <n v="1427979849"/>
    <b v="0"/>
    <n v="0"/>
    <b v="0"/>
    <s v="theater/plays"/>
    <n v="0"/>
    <e v="#DIV/0!"/>
    <x v="2"/>
    <x v="7"/>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2"/>
    <x v="7"/>
  </r>
  <r>
    <n v="4014"/>
    <s v="Ministry theater"/>
    <s v="I am trying to put together a ministry theater company for junior / high schoolers that which puts on free shows in the SoCal area."/>
    <n v="9000"/>
    <n v="0"/>
    <x v="2"/>
    <x v="0"/>
    <s v="USD"/>
    <n v="1457157269"/>
    <n v="1455861269"/>
    <b v="0"/>
    <n v="0"/>
    <b v="0"/>
    <s v="theater/plays"/>
    <n v="0"/>
    <e v="#DIV/0!"/>
    <x v="2"/>
    <x v="7"/>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2"/>
    <x v="7"/>
  </r>
  <r>
    <n v="4016"/>
    <s v="MENTAL Play"/>
    <s v="A new play and project exploring challenges faced by young adults struggling with mental health issues in contemporary Britain."/>
    <n v="500"/>
    <n v="70"/>
    <x v="2"/>
    <x v="1"/>
    <s v="GBP"/>
    <n v="1410987400"/>
    <n v="1408395400"/>
    <b v="0"/>
    <n v="7"/>
    <b v="0"/>
    <s v="theater/plays"/>
    <n v="14.000000000000002"/>
    <n v="10"/>
    <x v="2"/>
    <x v="7"/>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2"/>
    <x v="7"/>
  </r>
  <r>
    <n v="4018"/>
    <s v="Time Please Fringe"/>
    <s v="Funding for a production of Time Please at the Brighton Fringe 2017... and beyond."/>
    <n v="1500"/>
    <n v="130"/>
    <x v="2"/>
    <x v="1"/>
    <s v="GBP"/>
    <n v="1475877108"/>
    <n v="1473285108"/>
    <b v="0"/>
    <n v="4"/>
    <b v="0"/>
    <s v="theater/plays"/>
    <n v="8.6666666666666679"/>
    <n v="32.5"/>
    <x v="2"/>
    <x v="7"/>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2"/>
    <x v="7"/>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2"/>
    <x v="7"/>
  </r>
  <r>
    <n v="4021"/>
    <s v="Angels in Houston"/>
    <s v="Help a group of actors end bigotry in Houston, TX by supporting a  full production of Angels in America."/>
    <n v="15000"/>
    <n v="125"/>
    <x v="2"/>
    <x v="0"/>
    <s v="USD"/>
    <n v="1414360358"/>
    <n v="1409176358"/>
    <b v="0"/>
    <n v="2"/>
    <b v="0"/>
    <s v="theater/plays"/>
    <n v="0.83333333333333337"/>
    <n v="62.5"/>
    <x v="2"/>
    <x v="7"/>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2"/>
    <x v="7"/>
  </r>
  <r>
    <n v="4023"/>
    <s v="Forgive &amp; Forget"/>
    <s v="An original gospel stage play that explores the pain and hurt caused by those who struggle to forgive others!"/>
    <n v="7000"/>
    <n v="0"/>
    <x v="2"/>
    <x v="0"/>
    <s v="USD"/>
    <n v="1458860363"/>
    <n v="1454975963"/>
    <b v="0"/>
    <n v="0"/>
    <b v="0"/>
    <s v="theater/plays"/>
    <n v="0"/>
    <e v="#DIV/0!"/>
    <x v="2"/>
    <x v="7"/>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2"/>
    <x v="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2"/>
    <x v="7"/>
  </r>
  <r>
    <n v="4026"/>
    <s v="Speak to my Soul: A Montage of Voices"/>
    <s v="This is a play that voices that stories of the black experience in America using spoken word, song and dance."/>
    <n v="4000"/>
    <n v="0"/>
    <x v="2"/>
    <x v="0"/>
    <s v="USD"/>
    <n v="1449247439"/>
    <n v="1444059839"/>
    <b v="0"/>
    <n v="0"/>
    <b v="0"/>
    <s v="theater/plays"/>
    <n v="0"/>
    <e v="#DIV/0!"/>
    <x v="2"/>
    <x v="7"/>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2"/>
    <x v="7"/>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2"/>
    <x v="7"/>
  </r>
  <r>
    <n v="4029"/>
    <s v="Next 2 the Stage"/>
    <s v="A theater complex that educates as we entertain.  We will provide shows that inspire and theater classes that motivate."/>
    <n v="20000"/>
    <n v="0"/>
    <x v="2"/>
    <x v="0"/>
    <s v="USD"/>
    <n v="1450053370"/>
    <n v="1447461370"/>
    <b v="0"/>
    <n v="0"/>
    <b v="0"/>
    <s v="theater/plays"/>
    <n v="0"/>
    <e v="#DIV/0!"/>
    <x v="2"/>
    <x v="7"/>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2"/>
    <x v="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2"/>
    <x v="7"/>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2"/>
    <x v="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2"/>
    <x v="7"/>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2"/>
    <x v="7"/>
  </r>
  <r>
    <n v="4035"/>
    <s v="The Lost Boy"/>
    <s v="&quot;Stories are where you go to look for the truth of your own life.&quot; (Frank Delaney)"/>
    <n v="10000"/>
    <n v="3685"/>
    <x v="2"/>
    <x v="0"/>
    <s v="USD"/>
    <n v="1413925887"/>
    <n v="1411333887"/>
    <b v="0"/>
    <n v="25"/>
    <b v="0"/>
    <s v="theater/plays"/>
    <n v="36.85"/>
    <n v="147.4"/>
    <x v="2"/>
    <x v="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2"/>
    <x v="7"/>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2"/>
    <x v="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2"/>
    <x v="7"/>
  </r>
  <r>
    <n v="4039"/>
    <s v="Defiant Entertainment presents: The Park Bench"/>
    <s v="Help stage an original One Act Play that brings awareness to Alzheimer's in its debut performance."/>
    <n v="500"/>
    <n v="300"/>
    <x v="2"/>
    <x v="0"/>
    <s v="USD"/>
    <n v="1448949540"/>
    <n v="1446048367"/>
    <b v="0"/>
    <n v="5"/>
    <b v="0"/>
    <s v="theater/plays"/>
    <n v="60"/>
    <n v="60"/>
    <x v="2"/>
    <x v="7"/>
  </r>
  <r>
    <n v="4040"/>
    <s v="The Last Encore Musical"/>
    <s v="This nationally published book, set in the 70â€™s, tells the untold story of singers and a friendly reunion visit turning bad."/>
    <n v="8000"/>
    <n v="2500"/>
    <x v="2"/>
    <x v="0"/>
    <s v="USD"/>
    <n v="1437188400"/>
    <n v="1432100004"/>
    <b v="0"/>
    <n v="2"/>
    <b v="0"/>
    <s v="theater/plays"/>
    <n v="31.25"/>
    <n v="1250"/>
    <x v="2"/>
    <x v="7"/>
  </r>
  <r>
    <n v="4041"/>
    <s v="In the Land of Gold"/>
    <s v="A bold, colouful, vibrant play centred around the last remaining monarchy of Africa."/>
    <n v="5000"/>
    <n v="21"/>
    <x v="2"/>
    <x v="1"/>
    <s v="GBP"/>
    <n v="1473160954"/>
    <n v="1467976954"/>
    <b v="0"/>
    <n v="2"/>
    <b v="0"/>
    <s v="theater/plays"/>
    <n v="0.42"/>
    <n v="10.5"/>
    <x v="2"/>
    <x v="7"/>
  </r>
  <r>
    <n v="4042"/>
    <s v="Messages"/>
    <s v="Acting group and production for inner city youth, about inner city youth. The problems and stuation that they see everyday."/>
    <n v="10000"/>
    <n v="21"/>
    <x v="2"/>
    <x v="0"/>
    <s v="USD"/>
    <n v="1421781360"/>
    <n v="1419213664"/>
    <b v="0"/>
    <n v="3"/>
    <b v="0"/>
    <s v="theater/plays"/>
    <n v="0.21"/>
    <n v="7"/>
    <x v="2"/>
    <x v="7"/>
  </r>
  <r>
    <n v="4043"/>
    <s v="Not making potato salad here!"/>
    <s v="This could be my last play, need to bring my son out to see it before it's over.  Need to fly him here from BC"/>
    <n v="300"/>
    <n v="0"/>
    <x v="2"/>
    <x v="5"/>
    <s v="CAD"/>
    <n v="1416524325"/>
    <n v="1415228325"/>
    <b v="0"/>
    <n v="0"/>
    <b v="0"/>
    <s v="theater/plays"/>
    <n v="0"/>
    <e v="#DIV/0!"/>
    <x v="2"/>
    <x v="7"/>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2"/>
    <x v="7"/>
  </r>
  <r>
    <n v="4045"/>
    <s v="The Hostages"/>
    <s v="&quot;The Hostages&quot; is about a bank robbery gone wrong, as we learn more about each characters, we question who are the actually hostages..."/>
    <n v="5000"/>
    <n v="1"/>
    <x v="2"/>
    <x v="2"/>
    <s v="AUD"/>
    <n v="1408596589"/>
    <n v="1406004589"/>
    <b v="0"/>
    <n v="1"/>
    <b v="0"/>
    <s v="theater/plays"/>
    <n v="0.02"/>
    <n v="1"/>
    <x v="2"/>
    <x v="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2"/>
    <x v="7"/>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2"/>
    <x v="7"/>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2"/>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2"/>
    <x v="7"/>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2"/>
    <x v="7"/>
  </r>
  <r>
    <n v="4051"/>
    <s v="Phantom of the Kun Opera"/>
    <s v="It is a heart-breaking life story of Wu family who tries to preserve the gem of Chinese Kun Opera through generations."/>
    <n v="500"/>
    <n v="0"/>
    <x v="2"/>
    <x v="0"/>
    <s v="USD"/>
    <n v="1399618380"/>
    <n v="1399058797"/>
    <b v="0"/>
    <n v="0"/>
    <b v="0"/>
    <s v="theater/plays"/>
    <n v="0"/>
    <e v="#DIV/0!"/>
    <x v="2"/>
    <x v="7"/>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2"/>
    <x v="7"/>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2"/>
    <x v="7"/>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2"/>
    <x v="7"/>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2"/>
    <x v="7"/>
  </r>
  <r>
    <n v="4056"/>
    <s v="American Pride"/>
    <s v="American Pride is a play centered on the Poetry of one Iraq War veteran, and follows her journey through war and back home."/>
    <n v="1500"/>
    <n v="795"/>
    <x v="2"/>
    <x v="0"/>
    <s v="USD"/>
    <n v="1467575940"/>
    <n v="1465856639"/>
    <b v="0"/>
    <n v="9"/>
    <b v="0"/>
    <s v="theater/plays"/>
    <n v="53"/>
    <n v="88.333333333333329"/>
    <x v="2"/>
    <x v="7"/>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2"/>
    <x v="7"/>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2"/>
    <x v="7"/>
  </r>
  <r>
    <n v="4059"/>
    <s v="The Million Dollar Shot"/>
    <s v="A very Canadian children's play inspired by the tradition of British pantomimes like Aladdin, and the Nutcracker."/>
    <n v="10000"/>
    <n v="250"/>
    <x v="2"/>
    <x v="5"/>
    <s v="CAD"/>
    <n v="1410836400"/>
    <n v="1408116152"/>
    <b v="0"/>
    <n v="7"/>
    <b v="0"/>
    <s v="theater/plays"/>
    <n v="2.5"/>
    <n v="35.714285714285715"/>
    <x v="2"/>
    <x v="7"/>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2"/>
    <x v="7"/>
  </r>
  <r>
    <n v="4061"/>
    <s v="PRODUCE the Stage Play SKYLAR'S SYNDROME by Gavin Kayner"/>
    <s v="SKYLAR'S SYNDROME is a tremendous psychodrama by master playwright Gavin Kayner!"/>
    <n v="525"/>
    <n v="0"/>
    <x v="2"/>
    <x v="0"/>
    <s v="USD"/>
    <n v="1461205423"/>
    <n v="1456025023"/>
    <b v="0"/>
    <n v="0"/>
    <b v="0"/>
    <s v="theater/plays"/>
    <n v="0"/>
    <e v="#DIV/0!"/>
    <x v="2"/>
    <x v="7"/>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2"/>
    <x v="7"/>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2"/>
    <x v="7"/>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2"/>
    <x v="7"/>
  </r>
  <r>
    <n v="4065"/>
    <s v="A Midsummer's Night's Dream"/>
    <s v="A classical/ fantasy version of midsummers done by professionally trained actors in Tulsa!"/>
    <n v="4000"/>
    <n v="27"/>
    <x v="2"/>
    <x v="0"/>
    <s v="USD"/>
    <n v="1407883811"/>
    <n v="1405291811"/>
    <b v="0"/>
    <n v="4"/>
    <b v="0"/>
    <s v="theater/plays"/>
    <n v="0.67500000000000004"/>
    <n v="6.75"/>
    <x v="2"/>
    <x v="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2"/>
    <x v="7"/>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2"/>
    <x v="7"/>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2"/>
    <x v="7"/>
  </r>
  <r>
    <n v="4069"/>
    <s v="The Pendulum Swings"/>
    <s v="'The Pendulum Swings' is a three-act dark comedy that sees Frank and Michael await their execution on Death Row."/>
    <n v="1250"/>
    <n v="430"/>
    <x v="2"/>
    <x v="1"/>
    <s v="GBP"/>
    <n v="1425124800"/>
    <n v="1421596356"/>
    <b v="0"/>
    <n v="13"/>
    <b v="0"/>
    <s v="theater/plays"/>
    <n v="34.4"/>
    <n v="33.07692307692308"/>
    <x v="2"/>
    <x v="7"/>
  </r>
  <r>
    <n v="4070"/>
    <s v="Southern Utah University: V-Day 2015"/>
    <s v="V-Day Southern Utah University 2015 and Second Studio Players presents: The Vagina Monologues"/>
    <n v="1000"/>
    <n v="165"/>
    <x v="2"/>
    <x v="0"/>
    <s v="USD"/>
    <n v="1425178800"/>
    <n v="1422374420"/>
    <b v="0"/>
    <n v="6"/>
    <b v="0"/>
    <s v="theater/plays"/>
    <n v="16.5"/>
    <n v="27.5"/>
    <x v="2"/>
    <x v="7"/>
  </r>
  <r>
    <n v="4071"/>
    <s v="ATEMPORAL"/>
    <s v="ExÃ¡men final de alumnos del Centro de CapacitaciÃ³n de la ANDA. Son extractos de obras: El JardÃ­n de los CerezoS, Madre Coraje y Casa"/>
    <n v="20000"/>
    <n v="0"/>
    <x v="2"/>
    <x v="14"/>
    <s v="MXN"/>
    <n v="1482779931"/>
    <n v="1480187931"/>
    <b v="0"/>
    <n v="0"/>
    <b v="0"/>
    <s v="theater/plays"/>
    <n v="0"/>
    <e v="#DIV/0!"/>
    <x v="2"/>
    <x v="7"/>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2"/>
    <x v="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2"/>
    <x v="7"/>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2"/>
    <x v="7"/>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2"/>
    <x v="7"/>
  </r>
  <r>
    <n v="4076"/>
    <s v="The Walls of Jericho ( A Voice for Warrior Families)"/>
    <s v="A play to raise awareness about the effects of mental illness on a military family in the Cold War area."/>
    <n v="700"/>
    <n v="0"/>
    <x v="2"/>
    <x v="0"/>
    <s v="USD"/>
    <n v="1413921060"/>
    <n v="1411499149"/>
    <b v="0"/>
    <n v="0"/>
    <b v="0"/>
    <s v="theater/plays"/>
    <n v="0"/>
    <e v="#DIV/0!"/>
    <x v="2"/>
    <x v="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2"/>
    <x v="7"/>
  </r>
  <r>
    <n v="4078"/>
    <s v="Theatre Memoire"/>
    <s v="Theatre Memoire are a High Wycombe based theatre company. Performing plays about multi-culturalism and interconectedness."/>
    <n v="250"/>
    <n v="0"/>
    <x v="2"/>
    <x v="1"/>
    <s v="GBP"/>
    <n v="1485543242"/>
    <n v="1482951242"/>
    <b v="0"/>
    <n v="0"/>
    <b v="0"/>
    <s v="theater/plays"/>
    <n v="0"/>
    <e v="#DIV/0!"/>
    <x v="2"/>
    <x v="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2"/>
    <x v="7"/>
  </r>
  <r>
    <n v="4080"/>
    <s v="Uncommonnotions"/>
    <s v="&quot;Uncommonnotion&quot;. is a collections of short humors stories, I want to develop into plays, interest has been shown in this idea."/>
    <n v="3000"/>
    <n v="0"/>
    <x v="2"/>
    <x v="0"/>
    <s v="USD"/>
    <n v="1465930440"/>
    <n v="1463849116"/>
    <b v="0"/>
    <n v="0"/>
    <b v="0"/>
    <s v="theater/plays"/>
    <n v="0"/>
    <e v="#DIV/0!"/>
    <x v="2"/>
    <x v="7"/>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2"/>
    <x v="7"/>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2"/>
    <x v="7"/>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2"/>
    <x v="7"/>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2"/>
    <x v="7"/>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2"/>
    <x v="7"/>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2"/>
    <x v="7"/>
  </r>
  <r>
    <n v="4087"/>
    <s v="Stage Production &quot;The Nail Shop&quot;"/>
    <s v="Comedy Stage Play"/>
    <n v="9600"/>
    <n v="0"/>
    <x v="2"/>
    <x v="0"/>
    <s v="USD"/>
    <n v="1468777786"/>
    <n v="1466185786"/>
    <b v="0"/>
    <n v="0"/>
    <b v="0"/>
    <s v="theater/plays"/>
    <n v="0"/>
    <e v="#DIV/0!"/>
    <x v="2"/>
    <x v="7"/>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2"/>
    <x v="7"/>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2"/>
    <x v="7"/>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2"/>
    <x v="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2"/>
    <x v="7"/>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2"/>
    <x v="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2"/>
    <x v="7"/>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2"/>
    <x v="7"/>
  </r>
  <r>
    <n v="4095"/>
    <s v="LOPE ENAMORADO"/>
    <s v="Proyecto teatral dirigido por MartÃ­n Acosta que habla y reflexiona sobre el amor y su naturaleza."/>
    <n v="30000"/>
    <n v="800"/>
    <x v="2"/>
    <x v="14"/>
    <s v="MXN"/>
    <n v="1482108350"/>
    <n v="1479516350"/>
    <b v="0"/>
    <n v="1"/>
    <b v="0"/>
    <s v="theater/plays"/>
    <n v="2.666666666666667"/>
    <n v="800"/>
    <x v="2"/>
    <x v="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2"/>
    <x v="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2"/>
    <x v="7"/>
  </r>
  <r>
    <n v="4098"/>
    <s v="Life is simple"/>
    <s v="Community Youth play, written by and performed by the youth about finding joy in the simple things in life"/>
    <n v="75000"/>
    <n v="0"/>
    <x v="2"/>
    <x v="0"/>
    <s v="USD"/>
    <n v="1465060797"/>
    <n v="1462468797"/>
    <b v="0"/>
    <n v="0"/>
    <b v="0"/>
    <s v="theater/plays"/>
    <n v="0"/>
    <e v="#DIV/0!"/>
    <x v="2"/>
    <x v="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2"/>
    <x v="7"/>
  </r>
  <r>
    <n v="4100"/>
    <s v="America is at the Mall: A Play in Three Acts"/>
    <s v="How does war change a family?  A peek into one family's kitchen as their soldier fights in Iraq."/>
    <n v="270"/>
    <n v="0"/>
    <x v="2"/>
    <x v="0"/>
    <s v="USD"/>
    <n v="1414205990"/>
    <n v="1413341990"/>
    <b v="0"/>
    <n v="0"/>
    <b v="0"/>
    <s v="theater/plays"/>
    <n v="0"/>
    <e v="#DIV/0!"/>
    <x v="2"/>
    <x v="7"/>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2"/>
    <x v="7"/>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2"/>
    <x v="7"/>
  </r>
  <r>
    <n v="4103"/>
    <s v="Weather Men"/>
    <s v="Weather Men is a play, written by Nathan Black.  A comedy/drama that explores the question of 'why people stay together?'"/>
    <n v="1000"/>
    <n v="100"/>
    <x v="2"/>
    <x v="0"/>
    <s v="USD"/>
    <n v="1440613920"/>
    <n v="1435953566"/>
    <b v="0"/>
    <n v="6"/>
    <b v="0"/>
    <s v="theater/plays"/>
    <n v="10"/>
    <n v="16.666666666666668"/>
    <x v="2"/>
    <x v="7"/>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2"/>
    <x v="7"/>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2"/>
    <x v="7"/>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2"/>
    <x v="7"/>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2"/>
    <x v="7"/>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2"/>
    <x v="7"/>
  </r>
  <r>
    <n v="4109"/>
    <s v="Jack the Lad"/>
    <s v="Jack the Lad - a new play that explores how far the boundaries of friendship will stretch when morality and loyalties clash."/>
    <n v="500"/>
    <n v="0"/>
    <x v="2"/>
    <x v="1"/>
    <s v="GBP"/>
    <n v="1448805404"/>
    <n v="1446209804"/>
    <b v="0"/>
    <n v="0"/>
    <b v="0"/>
    <s v="theater/plays"/>
    <n v="0"/>
    <e v="#DIV/0!"/>
    <x v="2"/>
    <x v="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2"/>
    <x v="7"/>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2"/>
    <x v="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2"/>
    <x v="7"/>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2"/>
    <x v="7"/>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684"/>
    <s v="Goodness &amp; Mercy EP - Marty Mikles"/>
    <s v="New Music from Marty Mikles!  A new EP all about God's Goodness &amp; Mercy."/>
    <n v="8000"/>
    <n v="8730"/>
    <x v="0"/>
    <s v="US"/>
    <s v="USD"/>
    <n v="1489775641"/>
    <n v="1487360041"/>
    <b v="0"/>
    <n v="101"/>
    <b v="0"/>
    <s v="music/faith"/>
    <n v="109.125"/>
    <n v="86.43564356435644"/>
    <x v="0"/>
    <s v="faith"/>
    <x v="0"/>
    <d v="2017-03-17T18:34:01"/>
  </r>
  <r>
    <n v="0"/>
    <s v="GIRLS STATE a new musical comedy TV project"/>
    <s v="In this new TV show &quot;All Politics is Vocal&quot; as high school girls campaign, sing and cheer to be elected Governor of their summer camp."/>
    <n v="8500"/>
    <n v="11633"/>
    <x v="1"/>
    <s v="US"/>
    <s v="USD"/>
    <n v="1437620400"/>
    <n v="1434931811"/>
    <b v="0"/>
    <n v="182"/>
    <b v="1"/>
    <s v="film &amp; video/television"/>
    <n v="136.85882352941178"/>
    <n v="63.917582417582416"/>
    <x v="1"/>
    <s v="television"/>
    <x v="1"/>
    <d v="2015-07-23T03:00:0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1"/>
    <s v="drama"/>
    <x v="2"/>
    <d v="2015-08-15T21:54:51"/>
  </r>
  <r>
    <n v="140"/>
    <s v="Rome of the Dead (Canceled)"/>
    <s v="A Gladiator fights for his freedom to be reunited with his Family, he's one fight away, when Rome is infected with a Zombie Virus"/>
    <n v="200000"/>
    <n v="0"/>
    <x v="3"/>
    <s v="US"/>
    <s v="USD"/>
    <n v="1426823132"/>
    <n v="1424234732"/>
    <b v="0"/>
    <n v="0"/>
    <b v="0"/>
    <s v="film &amp; video/science fiction"/>
    <n v="0"/>
    <e v="#DIV/0!"/>
    <x v="1"/>
    <s v="science fiction"/>
    <x v="3"/>
    <d v="2015-03-20T03:45:32"/>
  </r>
  <r>
    <n v="1"/>
    <s v="FannibalFest Fan Convention"/>
    <s v="A Hannibal TV Show Fan Convention and Art Collective"/>
    <n v="10275"/>
    <n v="14653"/>
    <x v="1"/>
    <s v="US"/>
    <s v="USD"/>
    <n v="1488464683"/>
    <n v="1485872683"/>
    <b v="0"/>
    <n v="79"/>
    <b v="1"/>
    <s v="film &amp; video/television"/>
    <n v="142.60827250608273"/>
    <n v="185.48101265822785"/>
    <x v="1"/>
    <s v="television"/>
    <x v="4"/>
    <d v="2017-03-02T14:24:43"/>
  </r>
  <r>
    <n v="2"/>
    <s v="Charlie teaser completion"/>
    <s v="Completion fund for post-production for teaser of British crime/drama tv series about a girl who sells morals for money"/>
    <n v="500"/>
    <n v="525"/>
    <x v="1"/>
    <s v="GB"/>
    <s v="GBP"/>
    <n v="1455555083"/>
    <n v="1454691083"/>
    <b v="0"/>
    <n v="35"/>
    <b v="1"/>
    <s v="film &amp; video/television"/>
    <n v="105"/>
    <n v="15"/>
    <x v="1"/>
    <s v="television"/>
    <x v="5"/>
    <d v="2016-02-15T16:51:23"/>
  </r>
  <r>
    <n v="3"/>
    <s v="Unsure/Positive: A Dramedy Series About Life with HIV"/>
    <s v="We already produced the *very* beginning of this story. Help us to see it through?"/>
    <n v="10000"/>
    <n v="10390"/>
    <x v="1"/>
    <s v="US"/>
    <s v="USD"/>
    <n v="1407414107"/>
    <n v="1404822107"/>
    <b v="0"/>
    <n v="150"/>
    <b v="1"/>
    <s v="film &amp; video/television"/>
    <n v="103.89999999999999"/>
    <n v="69.266666666666666"/>
    <x v="1"/>
    <s v="television"/>
    <x v="6"/>
    <d v="2014-08-07T12:21:47"/>
  </r>
  <r>
    <n v="4"/>
    <s v="Party Monsters"/>
    <s v="19th centuryâ€™s most notorious literary characters, out of step with the times, find comradery as roommates in modern day Los Angeles."/>
    <n v="44000"/>
    <n v="54116.28"/>
    <x v="1"/>
    <s v="US"/>
    <s v="USD"/>
    <n v="1450555279"/>
    <n v="1447963279"/>
    <b v="0"/>
    <n v="284"/>
    <b v="1"/>
    <s v="film &amp; video/television"/>
    <n v="122.99154545454545"/>
    <n v="190.55028169014085"/>
    <x v="1"/>
    <s v="television"/>
    <x v="7"/>
    <d v="2015-12-19T20:01:19"/>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s v="film &amp; video/television"/>
    <n v="109.77744436109028"/>
    <n v="93.40425531914893"/>
    <x v="1"/>
    <s v="television"/>
    <x v="8"/>
    <d v="2016-07-29T05:35:00"/>
  </r>
  <r>
    <n v="6"/>
    <s v="POINT HOPE"/>
    <s v="The story of &quot;Point Hope&quot; will honor, respect, and share the beauty and traditions of the Alaska Natives in Point Hope, AK: the Inupiat"/>
    <n v="8000"/>
    <n v="8519"/>
    <x v="1"/>
    <s v="US"/>
    <s v="USD"/>
    <n v="1402710250"/>
    <n v="1401846250"/>
    <b v="0"/>
    <n v="58"/>
    <b v="1"/>
    <s v="film &amp; video/television"/>
    <n v="106.4875"/>
    <n v="146.87931034482759"/>
    <x v="1"/>
    <s v="television"/>
    <x v="9"/>
    <d v="2014-06-14T01:44:10"/>
  </r>
  <r>
    <n v="7"/>
    <s v="Skin: Film Production By 14 Year Old Aniya Wolfe"/>
    <s v="Secrets bond three unfortunate teens who are facing issues that are common among youth today. And for one, it becomes too much to bear."/>
    <n v="9000"/>
    <n v="9110"/>
    <x v="1"/>
    <s v="US"/>
    <s v="USD"/>
    <n v="1467680867"/>
    <n v="1464224867"/>
    <b v="0"/>
    <n v="57"/>
    <b v="1"/>
    <s v="film &amp; video/television"/>
    <n v="101.22222222222221"/>
    <n v="159.82456140350877"/>
    <x v="1"/>
    <s v="television"/>
    <x v="10"/>
    <d v="2016-07-05T01:07:47"/>
  </r>
  <r>
    <n v="8"/>
    <s v="Sizzling in the Kitchen Flynn Style"/>
    <s v="Help us raise the funds to film our pilot episode!"/>
    <n v="3500"/>
    <n v="3501.52"/>
    <x v="1"/>
    <s v="US"/>
    <s v="USD"/>
    <n v="1460754000"/>
    <n v="1460155212"/>
    <b v="0"/>
    <n v="12"/>
    <b v="1"/>
    <s v="film &amp; video/television"/>
    <n v="100.04342857142856"/>
    <n v="291.79333333333335"/>
    <x v="1"/>
    <s v="television"/>
    <x v="11"/>
    <d v="2016-04-15T21:00:00"/>
  </r>
  <r>
    <n v="9"/>
    <s v="The Academy: Mockumentary Sitcom TV Pilot"/>
    <s v="Capturing everyday life at Falkirk Academy, a fictitious elite private high school where &quot;everyday life&quot; is anything but normal."/>
    <n v="500"/>
    <n v="629.99"/>
    <x v="1"/>
    <s v="US"/>
    <s v="USD"/>
    <n v="1460860144"/>
    <n v="1458268144"/>
    <b v="0"/>
    <n v="20"/>
    <b v="1"/>
    <s v="film &amp; video/television"/>
    <n v="125.998"/>
    <n v="31.499500000000001"/>
    <x v="1"/>
    <s v="television"/>
    <x v="12"/>
    <d v="2016-04-17T02:29:04"/>
  </r>
  <r>
    <n v="10"/>
    <s v="Big in Beijing. A reality tv show about eccentric Beijing."/>
    <s v="Making a reality show casting the real elites of China. They are fun, young, wild, and ambitious. Filmed in Beijing with real risks."/>
    <n v="3000"/>
    <n v="3015"/>
    <x v="1"/>
    <s v="US"/>
    <s v="USD"/>
    <n v="1403660279"/>
    <n v="1400636279"/>
    <b v="0"/>
    <n v="19"/>
    <b v="1"/>
    <s v="film &amp; video/television"/>
    <n v="100.49999999999999"/>
    <n v="158.68421052631578"/>
    <x v="1"/>
    <s v="television"/>
    <x v="13"/>
    <d v="2014-06-25T01:37:59"/>
  </r>
  <r>
    <n v="11"/>
    <s v="2016 TAPR DCC Video on HamRadioNow"/>
    <s v="HamRadioNow will produce YouTube video of the complete 2016 ARRL &amp; TAPR Amateur Radio (Ham Radio) Digital Communications Conference"/>
    <n v="5000"/>
    <n v="6025"/>
    <x v="1"/>
    <s v="US"/>
    <s v="USD"/>
    <n v="1471834800"/>
    <n v="1469126462"/>
    <b v="0"/>
    <n v="75"/>
    <b v="1"/>
    <s v="film &amp; video/television"/>
    <n v="120.5"/>
    <n v="80.333333333333329"/>
    <x v="1"/>
    <s v="television"/>
    <x v="14"/>
    <d v="2016-08-22T03:00:00"/>
  </r>
  <r>
    <n v="12"/>
    <s v="Spinward Traveller (T.V. Pilot)"/>
    <s v="Spinward Traveller is based on the award winning role-playing game. Launch your imagination into the Traveller universe at Jump 6."/>
    <n v="30000"/>
    <n v="49588"/>
    <x v="1"/>
    <s v="US"/>
    <s v="USD"/>
    <n v="1405479600"/>
    <n v="1401642425"/>
    <b v="0"/>
    <n v="827"/>
    <b v="1"/>
    <s v="film &amp; video/television"/>
    <n v="165.29333333333335"/>
    <n v="59.961305925030231"/>
    <x v="1"/>
    <s v="television"/>
    <x v="15"/>
    <d v="2014-07-16T03:00:00"/>
  </r>
  <r>
    <n v="13"/>
    <s v="Can't Go Home"/>
    <s v="A travel series hosted by touring musicians that profiles a different American city in each episode."/>
    <n v="3500"/>
    <n v="5599"/>
    <x v="1"/>
    <s v="US"/>
    <s v="USD"/>
    <n v="1466713620"/>
    <n v="1463588109"/>
    <b v="0"/>
    <n v="51"/>
    <b v="1"/>
    <s v="film &amp; video/television"/>
    <n v="159.97142857142856"/>
    <n v="109.78431372549019"/>
    <x v="1"/>
    <s v="television"/>
    <x v="16"/>
    <d v="2016-06-23T20:27:00"/>
  </r>
  <r>
    <n v="14"/>
    <s v="3010 | Sci-fi Series"/>
    <s v="A highly charged post apocalyptic sci fi series that pulls no punches!"/>
    <n v="6000"/>
    <n v="6056"/>
    <x v="1"/>
    <s v="AU"/>
    <s v="AUD"/>
    <n v="1405259940"/>
    <n v="1403051888"/>
    <b v="0"/>
    <n v="41"/>
    <b v="1"/>
    <s v="film &amp; video/television"/>
    <n v="100.93333333333334"/>
    <n v="147.70731707317074"/>
    <x v="1"/>
    <s v="television"/>
    <x v="17"/>
    <d v="2014-07-13T13:59:00"/>
  </r>
  <r>
    <n v="15"/>
    <s v="Cien&amp;Cia"/>
    <s v="Cien&amp;Cia es un proyecto transmedia para televisiÃ³n; la finalidad de la venta de camisetas es financiar el reality (Factual)."/>
    <n v="2000"/>
    <n v="2132"/>
    <x v="1"/>
    <s v="ES"/>
    <s v="EUR"/>
    <n v="1443384840"/>
    <n v="1441790658"/>
    <b v="0"/>
    <n v="98"/>
    <b v="1"/>
    <s v="film &amp; video/television"/>
    <n v="106.60000000000001"/>
    <n v="21.755102040816325"/>
    <x v="1"/>
    <s v="television"/>
    <x v="18"/>
    <d v="2015-09-27T20:14:00"/>
  </r>
  <r>
    <n v="16"/>
    <s v="ArtMoose TV Series"/>
    <s v="We want to create a Sizzle Reel to pitch a Reality TV Series to TV Executive starring artists Art Moose will use new artists each week."/>
    <n v="12000"/>
    <n v="12029"/>
    <x v="1"/>
    <s v="US"/>
    <s v="USD"/>
    <n v="1402896600"/>
    <n v="1398971211"/>
    <b v="0"/>
    <n v="70"/>
    <b v="1"/>
    <s v="film &amp; video/television"/>
    <n v="100.24166666666667"/>
    <n v="171.84285714285716"/>
    <x v="1"/>
    <s v="television"/>
    <x v="19"/>
    <d v="2014-06-16T05:30:00"/>
  </r>
  <r>
    <n v="17"/>
    <s v="Humble Pie"/>
    <s v="Uplifting English sitcom, a love letter to youthful exuberance that proves once and for all that none of us are ready for real life."/>
    <n v="1500"/>
    <n v="1510"/>
    <x v="1"/>
    <s v="GB"/>
    <s v="GBP"/>
    <n v="1415126022"/>
    <n v="1412530422"/>
    <b v="0"/>
    <n v="36"/>
    <b v="1"/>
    <s v="film &amp; video/television"/>
    <n v="100.66666666666666"/>
    <n v="41.944444444444443"/>
    <x v="1"/>
    <s v="television"/>
    <x v="20"/>
    <d v="2014-11-04T18:33:42"/>
  </r>
  <r>
    <n v="18"/>
    <s v="Indian As Apple Pie TV"/>
    <s v="The Indian cooking show you crave: complete with cooking, travel to India, and loads of spicy inspiration with Anupy."/>
    <n v="30000"/>
    <n v="31896.33"/>
    <x v="1"/>
    <s v="US"/>
    <s v="USD"/>
    <n v="1410958856"/>
    <n v="1408366856"/>
    <b v="0"/>
    <n v="342"/>
    <b v="1"/>
    <s v="film &amp; video/television"/>
    <n v="106.32110000000002"/>
    <n v="93.264122807017543"/>
    <x v="1"/>
    <s v="television"/>
    <x v="21"/>
    <d v="2014-09-17T13:00:56"/>
  </r>
  <r>
    <n v="19"/>
    <s v="Brouhaha (an Original Sitcom)"/>
    <s v="Brouhaha chronicles the adventures of aspiring comedian and prolific hedonist Jenny Carmichael as she works at a clickbait website."/>
    <n v="850"/>
    <n v="1235"/>
    <x v="1"/>
    <s v="US"/>
    <s v="USD"/>
    <n v="1437420934"/>
    <n v="1434828934"/>
    <b v="0"/>
    <n v="22"/>
    <b v="1"/>
    <s v="film &amp; video/television"/>
    <n v="145.29411764705881"/>
    <n v="56.136363636363633"/>
    <x v="1"/>
    <s v="television"/>
    <x v="22"/>
    <d v="2015-07-20T19:35:34"/>
  </r>
  <r>
    <n v="20"/>
    <s v="Finding Kylie Hard Read Fund"/>
    <s v="Help us reach our goal &amp; pay the drama dept that is performing the hard read, which is set for October 2015."/>
    <n v="2000"/>
    <n v="2004"/>
    <x v="1"/>
    <s v="US"/>
    <s v="USD"/>
    <n v="1442167912"/>
    <n v="1436983912"/>
    <b v="0"/>
    <n v="25"/>
    <b v="1"/>
    <s v="film &amp; video/television"/>
    <n v="100.2"/>
    <n v="80.16"/>
    <x v="1"/>
    <s v="television"/>
    <x v="23"/>
    <d v="2015-09-13T18:11:52"/>
  </r>
  <r>
    <n v="21"/>
    <s v="Life of an Ingredient: The Pilot Episode"/>
    <s v="â€œLIFE of an INGREDIENT,&quot; a series that tells the story of the greatest chef &amp; farm collaborators in todayâ€™s marketplace."/>
    <n v="18500"/>
    <n v="20190"/>
    <x v="1"/>
    <s v="US"/>
    <s v="USD"/>
    <n v="1411743789"/>
    <n v="1409151789"/>
    <b v="0"/>
    <n v="101"/>
    <b v="1"/>
    <s v="film &amp; video/television"/>
    <n v="109.13513513513513"/>
    <n v="199.9009900990099"/>
    <x v="1"/>
    <s v="television"/>
    <x v="24"/>
    <d v="2014-09-26T15:03:09"/>
  </r>
  <r>
    <n v="22"/>
    <s v="CREATURES OF HABIT!"/>
    <s v="Meet Gary, and Troy: Two unlikely friends that investigate &quot;strange phenomenon&quot;."/>
    <n v="350"/>
    <n v="410"/>
    <x v="1"/>
    <s v="US"/>
    <s v="USD"/>
    <n v="1420099140"/>
    <n v="1418766740"/>
    <b v="0"/>
    <n v="8"/>
    <b v="1"/>
    <s v="film &amp; video/television"/>
    <n v="117.14285714285715"/>
    <n v="51.25"/>
    <x v="1"/>
    <s v="television"/>
    <x v="25"/>
    <d v="2015-01-01T07:59:00"/>
  </r>
  <r>
    <n v="23"/>
    <s v="Bad Boy of Beauty and Bride Crashers!"/>
    <s v="Lois and Berlin are the Lucy and Ricky of reality. You will go on  journey to reinvent beauty from the inside out. Be the star !"/>
    <n v="2000"/>
    <n v="2370"/>
    <x v="1"/>
    <s v="US"/>
    <s v="USD"/>
    <n v="1430407200"/>
    <n v="1428086501"/>
    <b v="0"/>
    <n v="23"/>
    <b v="1"/>
    <s v="film &amp; video/television"/>
    <n v="118.5"/>
    <n v="103.04347826086956"/>
    <x v="1"/>
    <s v="television"/>
    <x v="26"/>
    <d v="2015-04-30T15:20:00"/>
  </r>
  <r>
    <n v="24"/>
    <s v="Bring STL Up Late to TV"/>
    <s v="STL Up Late is a weekly late night comedy talk show for St. Louis television."/>
    <n v="35000"/>
    <n v="38082.69"/>
    <x v="1"/>
    <s v="US"/>
    <s v="USD"/>
    <n v="1442345940"/>
    <n v="1439494863"/>
    <b v="0"/>
    <n v="574"/>
    <b v="1"/>
    <s v="film &amp; video/television"/>
    <n v="108.80768571428572"/>
    <n v="66.346149825783982"/>
    <x v="1"/>
    <s v="television"/>
    <x v="27"/>
    <d v="2015-09-15T19:39:00"/>
  </r>
  <r>
    <n v="25"/>
    <s v="RAM- An independent writer's breakthrough tv production"/>
    <s v="A dram-com television series revolved around memory and the hardships and revelations that come with its early turning point."/>
    <n v="600"/>
    <n v="800"/>
    <x v="1"/>
    <s v="US"/>
    <s v="USD"/>
    <n v="1452299761"/>
    <n v="1447115761"/>
    <b v="0"/>
    <n v="14"/>
    <b v="1"/>
    <s v="film &amp; video/television"/>
    <n v="133.33333333333331"/>
    <n v="57.142857142857146"/>
    <x v="1"/>
    <s v="television"/>
    <x v="28"/>
    <d v="2016-01-09T00:36:01"/>
  </r>
  <r>
    <n v="26"/>
    <s v="You, Me &amp; Sicily:  Part I Editing"/>
    <s v="Highlighting Sicily's points of light: its extraordinary people. Editing phase is now underway!!!"/>
    <n v="1250"/>
    <n v="1940"/>
    <x v="1"/>
    <s v="US"/>
    <s v="USD"/>
    <n v="1408278144"/>
    <n v="1404822144"/>
    <b v="0"/>
    <n v="19"/>
    <b v="1"/>
    <s v="film &amp; video/television"/>
    <n v="155.20000000000002"/>
    <n v="102.10526315789474"/>
    <x v="1"/>
    <s v="television"/>
    <x v="29"/>
    <d v="2014-08-17T12:22:24"/>
  </r>
  <r>
    <n v="27"/>
    <s v="B-Rabbit TV Comedy Pilot"/>
    <s v="B-Rabbit is a hilarious depiction of immigrating to New Zealand and the life you desperately tried to leave behind."/>
    <n v="20000"/>
    <n v="22345"/>
    <x v="1"/>
    <s v="NZ"/>
    <s v="NZD"/>
    <n v="1416113833"/>
    <n v="1413518233"/>
    <b v="0"/>
    <n v="150"/>
    <b v="1"/>
    <s v="film &amp; video/television"/>
    <n v="111.72500000000001"/>
    <n v="148.96666666666667"/>
    <x v="1"/>
    <s v="television"/>
    <x v="30"/>
    <d v="2014-11-16T04:57:13"/>
  </r>
  <r>
    <n v="28"/>
    <s v="John Earle Dog Training Concept Development Reel"/>
    <s v="John and Brian are on a quest to change people's lives and rehabilitate dogs."/>
    <n v="12000"/>
    <n v="12042"/>
    <x v="1"/>
    <s v="US"/>
    <s v="USD"/>
    <n v="1450307284"/>
    <n v="1447715284"/>
    <b v="0"/>
    <n v="71"/>
    <b v="1"/>
    <s v="film &amp; video/television"/>
    <n v="100.35000000000001"/>
    <n v="169.6056338028169"/>
    <x v="1"/>
    <s v="television"/>
    <x v="31"/>
    <d v="2015-12-16T23:08:04"/>
  </r>
  <r>
    <n v="29"/>
    <s v="The JOB Prelude."/>
    <s v="Genuine, no cliche Cop dramedy. Stories based on Adam's time as a Constable. What really goes on? Think you know the Police? Find out."/>
    <n v="3000"/>
    <n v="3700"/>
    <x v="1"/>
    <s v="GB"/>
    <s v="GBP"/>
    <n v="1406045368"/>
    <n v="1403453368"/>
    <b v="0"/>
    <n v="117"/>
    <b v="1"/>
    <s v="film &amp; video/television"/>
    <n v="123.33333333333334"/>
    <n v="31.623931623931625"/>
    <x v="1"/>
    <s v="television"/>
    <x v="32"/>
    <d v="2014-07-22T16:09:28"/>
  </r>
  <r>
    <n v="30"/>
    <s v="Introverts Web Series"/>
    <s v="Comedy series about three introverted roommates coping with single life, secret resentments, and loudmouthed extroverts."/>
    <n v="4000"/>
    <n v="4051.99"/>
    <x v="1"/>
    <s v="US"/>
    <s v="USD"/>
    <n v="1408604515"/>
    <n v="1406012515"/>
    <b v="0"/>
    <n v="53"/>
    <b v="1"/>
    <s v="film &amp; video/television"/>
    <n v="101.29975"/>
    <n v="76.45264150943396"/>
    <x v="1"/>
    <s v="television"/>
    <x v="33"/>
    <d v="2014-08-21T07:01:55"/>
  </r>
  <r>
    <n v="31"/>
    <s v="The Alan Katz Show"/>
    <s v="After a two-year hiatus, The Alan Katz Show is coming back! But it can't unless we can get a 16gb flash drive valued at $12.71!"/>
    <n v="13"/>
    <n v="13"/>
    <x v="1"/>
    <s v="US"/>
    <s v="USD"/>
    <n v="1453748434"/>
    <n v="1452193234"/>
    <b v="0"/>
    <n v="1"/>
    <b v="1"/>
    <s v="film &amp; video/television"/>
    <n v="100"/>
    <n v="13"/>
    <x v="1"/>
    <s v="television"/>
    <x v="34"/>
    <d v="2016-01-25T19:00:34"/>
  </r>
  <r>
    <n v="32"/>
    <s v="Over &amp; Out"/>
    <s v="Approaching a milestone birthday, Gail abandons her group of yuppie stay-at-home mom friends for the vibrant and rowdy gay community."/>
    <n v="28450"/>
    <n v="28520"/>
    <x v="1"/>
    <s v="US"/>
    <s v="USD"/>
    <n v="1463111940"/>
    <n v="1459523017"/>
    <b v="0"/>
    <n v="89"/>
    <b v="1"/>
    <s v="film &amp; video/television"/>
    <n v="100.24604569420035"/>
    <n v="320.44943820224717"/>
    <x v="1"/>
    <s v="television"/>
    <x v="35"/>
    <d v="2016-05-13T03:59:00"/>
  </r>
  <r>
    <n v="33"/>
    <s v="Imaginary Problems"/>
    <s v="3 best friends balance their work, personal and private lives while finding time for their imaginary friends (who are 3 puppets)."/>
    <n v="5250"/>
    <n v="5360"/>
    <x v="1"/>
    <s v="US"/>
    <s v="USD"/>
    <n v="1447001501"/>
    <n v="1444405901"/>
    <b v="0"/>
    <n v="64"/>
    <b v="1"/>
    <s v="film &amp; video/television"/>
    <n v="102.0952380952381"/>
    <n v="83.75"/>
    <x v="1"/>
    <s v="television"/>
    <x v="36"/>
    <d v="2015-11-08T16:51:41"/>
  </r>
  <r>
    <n v="34"/>
    <s v="#Josh: T.V. Show Sizzle Reel"/>
    <s v="A digitally dependent Josh, is forced to coexist with his promiscuous problematic cousin Wes, and face his fears of a human connection"/>
    <n v="2600"/>
    <n v="3392"/>
    <x v="1"/>
    <s v="US"/>
    <s v="USD"/>
    <n v="1407224601"/>
    <n v="1405928601"/>
    <b v="0"/>
    <n v="68"/>
    <b v="1"/>
    <s v="film &amp; video/television"/>
    <n v="130.46153846153845"/>
    <n v="49.882352941176471"/>
    <x v="1"/>
    <s v="television"/>
    <x v="37"/>
    <d v="2014-08-05T07:43:21"/>
  </r>
  <r>
    <n v="35"/>
    <s v="Why Adam? A TV show about the science behind everyday life!"/>
    <s v="Why Adam? is an independent TV show that explores concepts of basic science in everyday life."/>
    <n v="1000"/>
    <n v="1665"/>
    <x v="1"/>
    <s v="US"/>
    <s v="USD"/>
    <n v="1430179200"/>
    <n v="1428130814"/>
    <b v="0"/>
    <n v="28"/>
    <b v="1"/>
    <s v="film &amp; video/television"/>
    <n v="166.5"/>
    <n v="59.464285714285715"/>
    <x v="1"/>
    <s v="television"/>
    <x v="38"/>
    <d v="2015-04-28T00:00:00"/>
  </r>
  <r>
    <n v="36"/>
    <s v="THE LISTENING BOX"/>
    <s v="A modern day priest makes an unusual discovery, setting off a chain of events."/>
    <n v="6000"/>
    <n v="8529"/>
    <x v="1"/>
    <s v="US"/>
    <s v="USD"/>
    <n v="1428128525"/>
    <n v="1425540125"/>
    <b v="0"/>
    <n v="44"/>
    <b v="1"/>
    <s v="film &amp; video/television"/>
    <n v="142.15"/>
    <n v="193.84090909090909"/>
    <x v="1"/>
    <s v="television"/>
    <x v="39"/>
    <d v="2015-04-04T06:22:05"/>
  </r>
  <r>
    <n v="37"/>
    <s v="The Journey"/>
    <s v="Take an unscripted, real-time journey with Greg Aiello to the planet's wildest and most iconic places on this adventure travel TV show."/>
    <n v="22000"/>
    <n v="40357"/>
    <x v="1"/>
    <s v="US"/>
    <s v="USD"/>
    <n v="1425055079"/>
    <n v="1422463079"/>
    <b v="0"/>
    <n v="253"/>
    <b v="1"/>
    <s v="film &amp; video/television"/>
    <n v="183.44090909090909"/>
    <n v="159.51383399209487"/>
    <x v="1"/>
    <s v="television"/>
    <x v="40"/>
    <d v="2015-02-27T16:37:59"/>
  </r>
  <r>
    <n v="38"/>
    <s v="Brewz Brothers TV"/>
    <s v="A television show about three brothers from Chicago on a mission to discover and highlight the best breweries in America."/>
    <n v="2500"/>
    <n v="2751"/>
    <x v="1"/>
    <s v="US"/>
    <s v="USD"/>
    <n v="1368235344"/>
    <n v="1365643344"/>
    <b v="0"/>
    <n v="66"/>
    <b v="1"/>
    <s v="film &amp; video/television"/>
    <n v="110.04"/>
    <n v="41.68181818181818"/>
    <x v="1"/>
    <s v="television"/>
    <x v="41"/>
    <d v="2013-05-11T01:22:24"/>
  </r>
  <r>
    <n v="39"/>
    <s v="Deep Cuts - Series"/>
    <s v="Mystery-Drama Series. Following a shocking event, residents of a remote woodland community learn that some wounds never heal..."/>
    <n v="25000"/>
    <n v="32745"/>
    <x v="1"/>
    <s v="GB"/>
    <s v="GBP"/>
    <n v="1401058740"/>
    <n v="1398388068"/>
    <b v="0"/>
    <n v="217"/>
    <b v="1"/>
    <s v="film &amp; video/television"/>
    <n v="130.98000000000002"/>
    <n v="150.89861751152074"/>
    <x v="1"/>
    <s v="television"/>
    <x v="42"/>
    <d v="2014-05-25T22:59:00"/>
  </r>
  <r>
    <n v="40"/>
    <s v="Regal Fare Season One"/>
    <s v="There is a cooking show in production that needs your help, a show about using local ingredients to create simple and elegant meals."/>
    <n v="2000"/>
    <n v="2027"/>
    <x v="1"/>
    <s v="US"/>
    <s v="USD"/>
    <n v="1403150400"/>
    <n v="1401426488"/>
    <b v="0"/>
    <n v="16"/>
    <b v="1"/>
    <s v="film &amp; video/television"/>
    <n v="101.35000000000001"/>
    <n v="126.6875"/>
    <x v="1"/>
    <s v="television"/>
    <x v="43"/>
    <d v="2014-06-19T04:00:00"/>
  </r>
  <r>
    <n v="41"/>
    <s v="Up on High Ground TV series"/>
    <s v="A TV series that takes place in a high school setting with religions,morals,&amp; ethics as a guiding message for students &amp; their families"/>
    <n v="2000"/>
    <n v="2000"/>
    <x v="1"/>
    <s v="US"/>
    <s v="USD"/>
    <n v="1412516354"/>
    <n v="1409924354"/>
    <b v="0"/>
    <n v="19"/>
    <b v="1"/>
    <s v="film &amp; video/television"/>
    <n v="100"/>
    <n v="105.26315789473684"/>
    <x v="1"/>
    <s v="television"/>
    <x v="44"/>
    <d v="2014-10-05T13:39:14"/>
  </r>
  <r>
    <n v="42"/>
    <s v="BROS TV Pilot (Iraq)"/>
    <s v="A show that explores the universal hospitality and shenanigans of BRO cultures in the most forbidden and unfamiliar places on earth!"/>
    <n v="14000"/>
    <n v="19860"/>
    <x v="1"/>
    <s v="US"/>
    <s v="USD"/>
    <n v="1419780026"/>
    <n v="1417188026"/>
    <b v="0"/>
    <n v="169"/>
    <b v="1"/>
    <s v="film &amp; video/television"/>
    <n v="141.85714285714286"/>
    <n v="117.51479289940828"/>
    <x v="1"/>
    <s v="television"/>
    <x v="45"/>
    <d v="2014-12-28T15:20:26"/>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s v="film &amp; video/television"/>
    <n v="308.65999999999997"/>
    <n v="117.36121673003802"/>
    <x v="1"/>
    <s v="television"/>
    <x v="46"/>
    <d v="2014-07-13T00:00:00"/>
  </r>
  <r>
    <n v="44"/>
    <s v="BIG WHISKEY TV Show"/>
    <s v="The Creator of the hit FOX show THE BOURBON LOUNGE brings you BIG WHISKEY. A new travel show exploring whiskey like you've never seen."/>
    <n v="2000"/>
    <n v="2000"/>
    <x v="1"/>
    <s v="US"/>
    <s v="USD"/>
    <n v="1412648537"/>
    <n v="1408760537"/>
    <b v="0"/>
    <n v="15"/>
    <b v="1"/>
    <s v="film &amp; video/television"/>
    <n v="100"/>
    <n v="133.33333333333334"/>
    <x v="1"/>
    <s v="television"/>
    <x v="47"/>
    <d v="2014-10-07T02:22:17"/>
  </r>
  <r>
    <n v="45"/>
    <s v="The Art of the Lift"/>
    <s v="The Art of the Lift is a crime drama that follows an expert crew of pick-pockets and their attempt at breaking in a new recruit."/>
    <n v="5000"/>
    <n v="6000"/>
    <x v="1"/>
    <s v="US"/>
    <s v="USD"/>
    <n v="1461769107"/>
    <n v="1459177107"/>
    <b v="0"/>
    <n v="61"/>
    <b v="1"/>
    <s v="film &amp; video/television"/>
    <n v="120"/>
    <n v="98.360655737704917"/>
    <x v="1"/>
    <s v="television"/>
    <x v="48"/>
    <d v="2016-04-27T14:58:27"/>
  </r>
  <r>
    <n v="46"/>
    <s v="New equipment for Joy's World!"/>
    <s v="The legendary community TV programme Joy's World is in dire need of new equipment! We are hoping you can help."/>
    <n v="8400"/>
    <n v="8750"/>
    <x v="1"/>
    <s v="AU"/>
    <s v="AUD"/>
    <n v="1450220974"/>
    <n v="1447628974"/>
    <b v="0"/>
    <n v="45"/>
    <b v="1"/>
    <s v="film &amp; video/television"/>
    <n v="104.16666666666667"/>
    <n v="194.44444444444446"/>
    <x v="1"/>
    <s v="television"/>
    <x v="49"/>
    <d v="2015-12-15T23:09:34"/>
  </r>
  <r>
    <n v="47"/>
    <s v="Jane Don't Date - TV pilot (sitcom)"/>
    <s v="Cursed with attracting odd men, an independent woman takes on the Chicago dating scene again with the help of her offbeat friends."/>
    <n v="5000"/>
    <n v="5380.55"/>
    <x v="1"/>
    <s v="US"/>
    <s v="USD"/>
    <n v="1419021607"/>
    <n v="1413834007"/>
    <b v="0"/>
    <n v="70"/>
    <b v="1"/>
    <s v="film &amp; video/television"/>
    <n v="107.61100000000002"/>
    <n v="76.865000000000009"/>
    <x v="1"/>
    <s v="television"/>
    <x v="50"/>
    <d v="2014-12-19T20:40:07"/>
  </r>
  <r>
    <n v="48"/>
    <s v="'Noir' A New Independant Tech-Noir TV Pilot"/>
    <s v="With future neo-London as a backdrop to this new independent TV pilot, we investigate the bad and the corrupt that rule London."/>
    <n v="2000"/>
    <n v="2159"/>
    <x v="1"/>
    <s v="GB"/>
    <s v="GBP"/>
    <n v="1425211200"/>
    <n v="1422534260"/>
    <b v="0"/>
    <n v="38"/>
    <b v="1"/>
    <s v="film &amp; video/television"/>
    <n v="107.94999999999999"/>
    <n v="56.815789473684212"/>
    <x v="1"/>
    <s v="television"/>
    <x v="51"/>
    <d v="2015-03-01T12:00:00"/>
  </r>
  <r>
    <n v="49"/>
    <s v="Driving Jersey - Season Five"/>
    <s v="Driving Jersey is real people telling real stories."/>
    <n v="12000"/>
    <n v="12000"/>
    <x v="1"/>
    <s v="US"/>
    <s v="USD"/>
    <n v="1445660045"/>
    <n v="1443068045"/>
    <b v="0"/>
    <n v="87"/>
    <b v="1"/>
    <s v="film &amp; video/television"/>
    <n v="100"/>
    <n v="137.93103448275863"/>
    <x v="1"/>
    <s v="television"/>
    <x v="52"/>
    <d v="2015-10-24T04:14:05"/>
  </r>
  <r>
    <n v="50"/>
    <s v="The Love Lounge"/>
    <s v="A brand new dating show which helps one lucky lady find her Mr Right with difficult decisions to make along the way."/>
    <n v="600"/>
    <n v="600"/>
    <x v="1"/>
    <s v="GB"/>
    <s v="GBP"/>
    <n v="1422637200"/>
    <n v="1419271458"/>
    <b v="0"/>
    <n v="22"/>
    <b v="1"/>
    <s v="film &amp; video/television"/>
    <n v="100"/>
    <n v="27.272727272727273"/>
    <x v="1"/>
    <s v="television"/>
    <x v="53"/>
    <d v="2015-01-30T17:00:00"/>
  </r>
  <r>
    <n v="51"/>
    <s v="SKY CITY HAYA"/>
    <s v="Please help us reach stretch goals of 16k, 26k, 41k for the soundtrack, extended scenes &amp; story development for our sci-fi TV series!"/>
    <n v="11000"/>
    <n v="14082"/>
    <x v="1"/>
    <s v="US"/>
    <s v="USD"/>
    <n v="1439245037"/>
    <n v="1436653037"/>
    <b v="0"/>
    <n v="119"/>
    <b v="1"/>
    <s v="film &amp; video/television"/>
    <n v="128.0181818181818"/>
    <n v="118.33613445378151"/>
    <x v="1"/>
    <s v="television"/>
    <x v="54"/>
    <d v="2015-08-10T22:17:17"/>
  </r>
  <r>
    <n v="52"/>
    <s v="Kode Orange - New TV Series"/>
    <s v="Kode Orange is an original television series that follows the lives of two police officers who join a special unit in high-crime LA"/>
    <n v="10000"/>
    <n v="11621"/>
    <x v="1"/>
    <s v="US"/>
    <s v="USD"/>
    <n v="1405615846"/>
    <n v="1403023846"/>
    <b v="0"/>
    <n v="52"/>
    <b v="1"/>
    <s v="film &amp; video/television"/>
    <n v="116.21"/>
    <n v="223.48076923076923"/>
    <x v="1"/>
    <s v="television"/>
    <x v="55"/>
    <d v="2014-07-17T16:50:46"/>
  </r>
  <r>
    <n v="53"/>
    <s v="Rolling out Vegan Mashup's Season 2"/>
    <s v="Delicious TV's Vegan Mashup launching season two on public television"/>
    <n v="3000"/>
    <n v="3289"/>
    <x v="1"/>
    <s v="US"/>
    <s v="USD"/>
    <n v="1396648800"/>
    <n v="1395407445"/>
    <b v="0"/>
    <n v="117"/>
    <b v="1"/>
    <s v="film &amp; video/television"/>
    <n v="109.63333333333334"/>
    <n v="28.111111111111111"/>
    <x v="1"/>
    <s v="television"/>
    <x v="56"/>
    <d v="2014-04-04T22:00:00"/>
  </r>
  <r>
    <n v="54"/>
    <s v="&quot;Stand-In&quot; Television Pilot"/>
    <s v="TV stand-in Elizabeth was diagnosed BRCA+ as her mother was succumbing to cancer. This pilot navigates evolving modern female identity."/>
    <n v="10000"/>
    <n v="10100"/>
    <x v="1"/>
    <s v="US"/>
    <s v="USD"/>
    <n v="1451063221"/>
    <n v="1448471221"/>
    <b v="0"/>
    <n v="52"/>
    <b v="1"/>
    <s v="film &amp; video/television"/>
    <n v="101"/>
    <n v="194.23076923076923"/>
    <x v="1"/>
    <s v="television"/>
    <x v="57"/>
    <d v="2015-12-25T17:07:01"/>
  </r>
  <r>
    <n v="55"/>
    <s v="Di FAMILY"/>
    <s v="A story of an Italian family who tried it the right way but realized things work better if they do it &quot;their&quot; way. Weekly Series PILOT"/>
    <n v="8600"/>
    <n v="11090"/>
    <x v="1"/>
    <s v="US"/>
    <s v="USD"/>
    <n v="1464390916"/>
    <n v="1462576516"/>
    <b v="0"/>
    <n v="86"/>
    <b v="1"/>
    <s v="film &amp; video/television"/>
    <n v="128.95348837209301"/>
    <n v="128.95348837209303"/>
    <x v="1"/>
    <s v="television"/>
    <x v="58"/>
    <d v="2016-05-27T23:15:16"/>
  </r>
  <r>
    <n v="56"/>
    <s v="Voxwomen Cycling Show"/>
    <s v="We want to see more women's cycling on TV - and we need your help to make it happen!"/>
    <n v="8000"/>
    <n v="8581"/>
    <x v="1"/>
    <s v="GB"/>
    <s v="GBP"/>
    <n v="1433779200"/>
    <n v="1432559424"/>
    <b v="0"/>
    <n v="174"/>
    <b v="1"/>
    <s v="film &amp; video/television"/>
    <n v="107.26249999999999"/>
    <n v="49.316091954022987"/>
    <x v="1"/>
    <s v="television"/>
    <x v="59"/>
    <d v="2015-06-08T16:00:00"/>
  </r>
  <r>
    <n v="57"/>
    <s v="Our Gay Group - Quality Online Programming For the Gay Man"/>
    <s v="An entertainment network built with a focus of uniting our community with quality, relevant live and scripted entertainment."/>
    <n v="15000"/>
    <n v="15285"/>
    <x v="1"/>
    <s v="US"/>
    <s v="USD"/>
    <n v="1429991962"/>
    <n v="1427399962"/>
    <b v="0"/>
    <n v="69"/>
    <b v="1"/>
    <s v="film &amp; video/television"/>
    <n v="101.89999999999999"/>
    <n v="221.52173913043478"/>
    <x v="1"/>
    <s v="television"/>
    <x v="60"/>
    <d v="2015-04-25T19:59:22"/>
  </r>
  <r>
    <n v="58"/>
    <s v="Gloaming"/>
    <s v="Alex thought he knew how the world worked. You live, you die and it's over. He was very, very wrong."/>
    <n v="10000"/>
    <n v="10291"/>
    <x v="1"/>
    <s v="US"/>
    <s v="USD"/>
    <n v="1416423172"/>
    <n v="1413827572"/>
    <b v="0"/>
    <n v="75"/>
    <b v="1"/>
    <s v="film &amp; video/television"/>
    <n v="102.91"/>
    <n v="137.21333333333334"/>
    <x v="1"/>
    <s v="television"/>
    <x v="61"/>
    <d v="2014-11-19T18:52:52"/>
  </r>
  <r>
    <n v="59"/>
    <s v="&quot;Momentum&quot; - The Series"/>
    <s v="An electronic music producer stuck in his blue collar life has overnight success thrown at him when his music leaks on the internet."/>
    <n v="20000"/>
    <n v="20025.14"/>
    <x v="1"/>
    <s v="US"/>
    <s v="USD"/>
    <n v="1442264400"/>
    <n v="1439530776"/>
    <b v="0"/>
    <n v="33"/>
    <b v="1"/>
    <s v="film &amp; video/television"/>
    <n v="100.12570000000001"/>
    <n v="606.82242424242418"/>
    <x v="1"/>
    <s v="television"/>
    <x v="62"/>
    <d v="2015-09-14T21:00:00"/>
  </r>
  <r>
    <n v="60"/>
    <s v="Ever Since - Short Film"/>
    <s v="Set in a beautiful but desolate world, we see how loneliness can lead to friendship in unconventional ways."/>
    <n v="4500"/>
    <n v="4648.33"/>
    <x v="1"/>
    <s v="GB"/>
    <s v="GBP"/>
    <n v="1395532800"/>
    <n v="1393882717"/>
    <b v="0"/>
    <n v="108"/>
    <b v="1"/>
    <s v="film &amp; video/shorts"/>
    <n v="103.29622222222221"/>
    <n v="43.040092592592593"/>
    <x v="1"/>
    <s v="shorts"/>
    <x v="63"/>
    <d v="2014-03-23T00:00:00"/>
  </r>
  <r>
    <n v="61"/>
    <s v="SPLITTING THE SYNAPSE"/>
    <s v="An exploration of the shadows that follow us from our past, the darkness that lives inside us and the ability to find our own freedom"/>
    <n v="5000"/>
    <n v="7415"/>
    <x v="1"/>
    <s v="US"/>
    <s v="USD"/>
    <n v="1370547157"/>
    <n v="1368646357"/>
    <b v="0"/>
    <n v="23"/>
    <b v="1"/>
    <s v="film &amp; video/shorts"/>
    <n v="148.30000000000001"/>
    <n v="322.39130434782606"/>
    <x v="1"/>
    <s v="shorts"/>
    <x v="64"/>
    <d v="2013-06-06T19:32:37"/>
  </r>
  <r>
    <n v="62"/>
    <s v="SPECIMEN 0625c - Sci-Fi Thriller"/>
    <s v="A man is forced to repeatedly crawl through a mysterious maze not knowing who captured him or why, but he is determined to find out."/>
    <n v="3000"/>
    <n v="4642"/>
    <x v="1"/>
    <s v="US"/>
    <s v="USD"/>
    <n v="1362337878"/>
    <n v="1360177878"/>
    <b v="0"/>
    <n v="48"/>
    <b v="1"/>
    <s v="film &amp; video/shorts"/>
    <n v="154.73333333333332"/>
    <n v="96.708333333333329"/>
    <x v="1"/>
    <s v="shorts"/>
    <x v="65"/>
    <d v="2013-03-03T19:11:18"/>
  </r>
  <r>
    <n v="63"/>
    <s v="The Attic"/>
    <s v="The Attic is my first short film.  Please help me with post production and distribution so that I can let it out into the world"/>
    <n v="2000"/>
    <n v="2270.37"/>
    <x v="1"/>
    <s v="US"/>
    <s v="USD"/>
    <n v="1388206740"/>
    <n v="1386194013"/>
    <b v="0"/>
    <n v="64"/>
    <b v="1"/>
    <s v="film &amp; video/shorts"/>
    <n v="113.51849999999999"/>
    <n v="35.474531249999998"/>
    <x v="1"/>
    <s v="shorts"/>
    <x v="66"/>
    <d v="2013-12-28T04:59:00"/>
  </r>
  <r>
    <n v="64"/>
    <s v="Millennial, The Movie"/>
    <s v="At the dawn of the New Millennium, a group of teenagers battle the Y2K bug to save humanity from boredom. The 2nd film by and/or."/>
    <n v="1200"/>
    <n v="2080"/>
    <x v="1"/>
    <s v="US"/>
    <s v="USD"/>
    <n v="1373243181"/>
    <n v="1370651181"/>
    <b v="0"/>
    <n v="24"/>
    <b v="1"/>
    <s v="film &amp; video/shorts"/>
    <n v="173.33333333333334"/>
    <n v="86.666666666666671"/>
    <x v="1"/>
    <s v="shorts"/>
    <x v="67"/>
    <d v="2013-07-08T00:26:21"/>
  </r>
  <r>
    <n v="65"/>
    <s v="Hello World - Post Production Funds"/>
    <s v="Help finish the short film Hello World. The story of an android in the broken home of a father &amp; son."/>
    <n v="7000"/>
    <n v="7527"/>
    <x v="1"/>
    <s v="CA"/>
    <s v="CAD"/>
    <n v="1407736740"/>
    <n v="1405453354"/>
    <b v="0"/>
    <n v="57"/>
    <b v="1"/>
    <s v="film &amp; video/shorts"/>
    <n v="107.52857142857141"/>
    <n v="132.05263157894737"/>
    <x v="1"/>
    <s v="shorts"/>
    <x v="68"/>
    <d v="2014-08-11T05:59:00"/>
  </r>
  <r>
    <n v="66"/>
    <s v="A Stagnant Fever: Short Film"/>
    <s v="A dark comedy set in the '60s about clinical depression and one night stands."/>
    <n v="2000"/>
    <n v="2372"/>
    <x v="1"/>
    <s v="US"/>
    <s v="USD"/>
    <n v="1468873420"/>
    <n v="1466281420"/>
    <b v="0"/>
    <n v="26"/>
    <b v="1"/>
    <s v="film &amp; video/shorts"/>
    <n v="118.6"/>
    <n v="91.230769230769226"/>
    <x v="1"/>
    <s v="shorts"/>
    <x v="69"/>
    <d v="2016-07-18T20:23:40"/>
  </r>
  <r>
    <n v="67"/>
    <s v="You are a Priest Forever"/>
    <s v="The Ordination Mass of five Dominicans friars to the priesthood at the historic Saint Dominicâ€™s Church in Washington DC."/>
    <n v="2000"/>
    <n v="2325"/>
    <x v="1"/>
    <s v="US"/>
    <s v="USD"/>
    <n v="1342360804"/>
    <n v="1339768804"/>
    <b v="0"/>
    <n v="20"/>
    <b v="1"/>
    <s v="film &amp; video/shorts"/>
    <n v="116.25000000000001"/>
    <n v="116.25"/>
    <x v="1"/>
    <s v="shorts"/>
    <x v="70"/>
    <d v="2012-07-15T14:00:04"/>
  </r>
  <r>
    <n v="68"/>
    <s v="King Eider: Short Film"/>
    <s v="Black Comedy by final year students at Leeds University. _x000a_'Bird watching, tea, seaside and murder. Just your average British holiday.'"/>
    <n v="600"/>
    <n v="763"/>
    <x v="1"/>
    <s v="GB"/>
    <s v="GBP"/>
    <n v="1393162791"/>
    <n v="1390570791"/>
    <b v="0"/>
    <n v="36"/>
    <b v="1"/>
    <s v="film &amp; video/shorts"/>
    <n v="127.16666666666667"/>
    <n v="21.194444444444443"/>
    <x v="1"/>
    <s v="shorts"/>
    <x v="71"/>
    <d v="2014-02-23T13:39:51"/>
  </r>
  <r>
    <n v="69"/>
    <s v="More Than A Drive"/>
    <s v="A breakthrough cinematic experience about more than just the carsâ€¦the people, lifestyle, enthusiasm, party, and the Leavenworth Drive."/>
    <n v="10000"/>
    <n v="11094.23"/>
    <x v="1"/>
    <s v="US"/>
    <s v="USD"/>
    <n v="1317538740"/>
    <n v="1314765025"/>
    <b v="0"/>
    <n v="178"/>
    <b v="1"/>
    <s v="film &amp; video/shorts"/>
    <n v="110.9423"/>
    <n v="62.327134831460668"/>
    <x v="1"/>
    <s v="shorts"/>
    <x v="72"/>
    <d v="2011-10-02T06:59:00"/>
  </r>
  <r>
    <n v="70"/>
    <s v="Scraps"/>
    <s v="Maggie barely survives a deranged baptism by her mother only to be born again to a string of foster parents. Things can always be worse"/>
    <n v="500"/>
    <n v="636"/>
    <x v="1"/>
    <s v="US"/>
    <s v="USD"/>
    <n v="1315171845"/>
    <n v="1309987845"/>
    <b v="0"/>
    <n v="17"/>
    <b v="1"/>
    <s v="film &amp; video/shorts"/>
    <n v="127.2"/>
    <n v="37.411764705882355"/>
    <x v="1"/>
    <s v="shorts"/>
    <x v="73"/>
    <d v="2011-09-04T21:30:45"/>
  </r>
  <r>
    <n v="71"/>
    <s v="Diggin Deep to help find &quot;A Man, Buried&quot;"/>
    <s v="A comedic tale about the duality of man set in a trailer park needs your help with sound design and getting it into film festivals"/>
    <n v="1800"/>
    <n v="2231"/>
    <x v="1"/>
    <s v="US"/>
    <s v="USD"/>
    <n v="1338186657"/>
    <n v="1333002657"/>
    <b v="0"/>
    <n v="32"/>
    <b v="1"/>
    <s v="film &amp; video/shorts"/>
    <n v="123.94444444444443"/>
    <n v="69.71875"/>
    <x v="1"/>
    <s v="shorts"/>
    <x v="74"/>
    <d v="2012-05-28T06:30:57"/>
  </r>
  <r>
    <n v="72"/>
    <s v="Trickle"/>
    <s v="A young man forced to live back home after an automobile accident leaves him to rediscover what it means to be a part of his family."/>
    <n v="2200"/>
    <n v="2385"/>
    <x v="1"/>
    <s v="US"/>
    <s v="USD"/>
    <n v="1352937600"/>
    <n v="1351210481"/>
    <b v="0"/>
    <n v="41"/>
    <b v="1"/>
    <s v="film &amp; video/shorts"/>
    <n v="108.40909090909091"/>
    <n v="58.170731707317074"/>
    <x v="1"/>
    <s v="shorts"/>
    <x v="75"/>
    <d v="2012-11-15T00:00:00"/>
  </r>
  <r>
    <n v="73"/>
    <s v="Project Z-6463 - a 3D short movie by Chris Eller"/>
    <s v="A scientist on the brink of a discovery that will revolutionize society sees her work destroyed in an experiment gone horribly wrong."/>
    <n v="900"/>
    <n v="900"/>
    <x v="1"/>
    <s v="US"/>
    <s v="USD"/>
    <n v="1304395140"/>
    <n v="1297620584"/>
    <b v="0"/>
    <n v="18"/>
    <b v="1"/>
    <s v="film &amp; video/shorts"/>
    <n v="100"/>
    <n v="50"/>
    <x v="1"/>
    <s v="shorts"/>
    <x v="76"/>
    <d v="2011-05-03T03:59:00"/>
  </r>
  <r>
    <n v="74"/>
    <s v="L'oiseau la nuit - Court-mÃ©trage"/>
    <s v="La nuit est devenue le lieu de la terreur. Alors qu'un couvre-feu est imposÃ©, une petite fille est enlevÃ©e par un rapace nocturne."/>
    <n v="500"/>
    <n v="564.66"/>
    <x v="1"/>
    <s v="FR"/>
    <s v="EUR"/>
    <n v="1453376495"/>
    <n v="1450784495"/>
    <b v="0"/>
    <n v="29"/>
    <b v="1"/>
    <s v="film &amp; video/shorts"/>
    <n v="112.93199999999999"/>
    <n v="19.471034482758618"/>
    <x v="1"/>
    <s v="shorts"/>
    <x v="77"/>
    <d v="2016-01-21T11:41:35"/>
  </r>
  <r>
    <n v="75"/>
    <s v="&quot;DAD&quot; - A USC Short Film"/>
    <s v="A teenager named Charlie discovers something new about himself while coping with the loss of his father."/>
    <n v="3500"/>
    <n v="4040"/>
    <x v="1"/>
    <s v="US"/>
    <s v="USD"/>
    <n v="1366693272"/>
    <n v="1364101272"/>
    <b v="0"/>
    <n v="47"/>
    <b v="1"/>
    <s v="film &amp; video/shorts"/>
    <n v="115.42857142857143"/>
    <n v="85.957446808510639"/>
    <x v="1"/>
    <s v="shorts"/>
    <x v="78"/>
    <d v="2013-04-23T05:01:12"/>
  </r>
  <r>
    <n v="76"/>
    <s v="Star Wars: Insidious"/>
    <s v="Karn A'Mor has awoken bloodied on a distant battlefield with no memory of his past! JOIN THE RESISTANCE and find out more..."/>
    <n v="300"/>
    <n v="460"/>
    <x v="1"/>
    <s v="US"/>
    <s v="USD"/>
    <n v="1325007358"/>
    <n v="1319819758"/>
    <b v="0"/>
    <n v="15"/>
    <b v="1"/>
    <s v="film &amp; video/shorts"/>
    <n v="153.33333333333334"/>
    <n v="30.666666666666668"/>
    <x v="1"/>
    <s v="shorts"/>
    <x v="79"/>
    <d v="2011-12-27T17:35:58"/>
  </r>
  <r>
    <n v="77"/>
    <s v="Jonah and the Crab"/>
    <s v="A short film about a boy searching for companionship in a hermit crab he finds on the beach."/>
    <n v="400"/>
    <n v="1570"/>
    <x v="1"/>
    <s v="US"/>
    <s v="USD"/>
    <n v="1337569140"/>
    <n v="1332991717"/>
    <b v="0"/>
    <n v="26"/>
    <b v="1"/>
    <s v="film &amp; video/shorts"/>
    <n v="392.5"/>
    <n v="60.384615384615387"/>
    <x v="1"/>
    <s v="shorts"/>
    <x v="80"/>
    <d v="2012-05-21T02:59:00"/>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s v="film &amp; video/shorts"/>
    <n v="2702"/>
    <n v="38.6"/>
    <x v="1"/>
    <s v="shorts"/>
    <x v="81"/>
    <d v="2016-09-01T17:32:01"/>
  </r>
  <r>
    <n v="79"/>
    <s v="Japanese/International Short Film &quot;Mtn.&quot;"/>
    <s v="A short film about life, achieving your dreams, and overcoming hardship. We all have our mountain to climb."/>
    <n v="1300"/>
    <n v="1651"/>
    <x v="1"/>
    <s v="GB"/>
    <s v="GBP"/>
    <n v="1398451093"/>
    <n v="1395859093"/>
    <b v="0"/>
    <n v="41"/>
    <b v="1"/>
    <s v="film &amp; video/shorts"/>
    <n v="127"/>
    <n v="40.268292682926827"/>
    <x v="1"/>
    <s v="shorts"/>
    <x v="82"/>
    <d v="2014-04-25T18:38:13"/>
  </r>
  <r>
    <n v="80"/>
    <s v="Swingers Anonymous"/>
    <s v="What would you do if you ended up at a swingers party with two dead bodies and $20,000 in drug money?"/>
    <n v="12000"/>
    <n v="12870"/>
    <x v="1"/>
    <s v="US"/>
    <s v="USD"/>
    <n v="1386640856"/>
    <n v="1383616856"/>
    <b v="0"/>
    <n v="47"/>
    <b v="1"/>
    <s v="film &amp; video/shorts"/>
    <n v="107.25"/>
    <n v="273.82978723404256"/>
    <x v="1"/>
    <s v="shorts"/>
    <x v="83"/>
    <d v="2013-12-10T02:00:56"/>
  </r>
  <r>
    <n v="81"/>
    <s v="Carrying Place: A film of Maine hauntings"/>
    <s v="An elderly woman in rural Maine is haunted by figures seeking a sacrifice, but there are more forces at work than mere ghosts."/>
    <n v="750"/>
    <n v="1485"/>
    <x v="1"/>
    <s v="US"/>
    <s v="USD"/>
    <n v="1342234920"/>
    <n v="1341892127"/>
    <b v="0"/>
    <n v="28"/>
    <b v="1"/>
    <s v="film &amp; video/shorts"/>
    <n v="198"/>
    <n v="53.035714285714285"/>
    <x v="1"/>
    <s v="shorts"/>
    <x v="84"/>
    <d v="2012-07-14T03:02:00"/>
  </r>
  <r>
    <n v="82"/>
    <s v="&quot;T IS FOR TANTRUM&quot; - HORROR/COMEDY"/>
    <s v="A short film about the tragically hilarious events that occur when a fearful and panicky 6-year old boy loses his first baby tooth."/>
    <n v="4000"/>
    <n v="4000.5"/>
    <x v="1"/>
    <s v="US"/>
    <s v="USD"/>
    <n v="1318189261"/>
    <n v="1315597261"/>
    <b v="0"/>
    <n v="100"/>
    <b v="1"/>
    <s v="film &amp; video/shorts"/>
    <n v="100.01249999999999"/>
    <n v="40.005000000000003"/>
    <x v="1"/>
    <s v="shorts"/>
    <x v="85"/>
    <d v="2011-10-09T19:41:01"/>
  </r>
  <r>
    <n v="83"/>
    <s v="Sleep Lovers - By Daniel Modeste"/>
    <s v="Isaac, creator of the DreamMaker3000, finds love in his dreams with Mei his boss's wife who lives on the other side of the planet."/>
    <n v="200"/>
    <n v="205"/>
    <x v="1"/>
    <s v="GB"/>
    <s v="GBP"/>
    <n v="1424604600"/>
    <n v="1423320389"/>
    <b v="0"/>
    <n v="13"/>
    <b v="1"/>
    <s v="film &amp; video/shorts"/>
    <n v="102.49999999999999"/>
    <n v="15.76923076923077"/>
    <x v="1"/>
    <s v="shorts"/>
    <x v="86"/>
    <d v="2015-02-22T11:30:00"/>
  </r>
  <r>
    <n v="84"/>
    <s v="Redemption - Short Film"/>
    <s v="&quot;A sociopath crosses paths with the person he must confront about his wife's murder, it might be himself&quot;"/>
    <n v="500"/>
    <n v="500"/>
    <x v="1"/>
    <s v="US"/>
    <s v="USD"/>
    <n v="1305483086"/>
    <n v="1302891086"/>
    <b v="0"/>
    <n v="7"/>
    <b v="1"/>
    <s v="film &amp; video/shorts"/>
    <n v="100"/>
    <n v="71.428571428571431"/>
    <x v="1"/>
    <s v="shorts"/>
    <x v="87"/>
    <d v="2011-05-15T18:11:26"/>
  </r>
  <r>
    <n v="85"/>
    <s v="In Her Voice: short film"/>
    <s v="A short film by Melissa Woodrow &amp; Mark Janiak about seeking forgiveness, embracing the past and memories with a loved one."/>
    <n v="1200"/>
    <n v="1506"/>
    <x v="1"/>
    <s v="US"/>
    <s v="USD"/>
    <n v="1316746837"/>
    <n v="1314154837"/>
    <b v="0"/>
    <n v="21"/>
    <b v="1"/>
    <s v="film &amp; video/shorts"/>
    <n v="125.49999999999999"/>
    <n v="71.714285714285708"/>
    <x v="1"/>
    <s v="shorts"/>
    <x v="88"/>
    <d v="2011-09-23T03:00:37"/>
  </r>
  <r>
    <n v="86"/>
    <s v="SECOND CHANCE - DEUXIÃˆME CHANCE"/>
    <s v="Two women, two destinies connected by a letter. _x000a_Between Paris and Skopje a poetic outstanding story of true courage, love and hope."/>
    <n v="6000"/>
    <n v="6388"/>
    <x v="1"/>
    <s v="FR"/>
    <s v="EUR"/>
    <n v="1451226045"/>
    <n v="1444828845"/>
    <b v="0"/>
    <n v="17"/>
    <b v="1"/>
    <s v="film &amp; video/shorts"/>
    <n v="106.46666666666667"/>
    <n v="375.76470588235293"/>
    <x v="1"/>
    <s v="shorts"/>
    <x v="89"/>
    <d v="2015-12-27T14:20:45"/>
  </r>
  <r>
    <n v="87"/>
    <s v="Village Films Summer Project Fund (TK 2)"/>
    <s v="A father without work uses his daughter to con sympathy from strangers... sound familiar?  Help us make this film!"/>
    <n v="2500"/>
    <n v="2615"/>
    <x v="1"/>
    <s v="US"/>
    <s v="USD"/>
    <n v="1275529260"/>
    <n v="1274705803"/>
    <b v="0"/>
    <n v="25"/>
    <b v="1"/>
    <s v="film &amp; video/shorts"/>
    <n v="104.60000000000001"/>
    <n v="104.6"/>
    <x v="1"/>
    <s v="shorts"/>
    <x v="90"/>
    <d v="2010-06-03T01:41:00"/>
  </r>
  <r>
    <n v="88"/>
    <s v="The Recursion Theorem (Short Film)"/>
    <s v="Imprisoned in an unfamiliar reality with strange new rules, Dan Everett struggles to find meaning and reason in this sci-fi noir short."/>
    <n v="3500"/>
    <n v="3600"/>
    <x v="1"/>
    <s v="US"/>
    <s v="USD"/>
    <n v="1403452131"/>
    <n v="1401205731"/>
    <b v="0"/>
    <n v="60"/>
    <b v="1"/>
    <s v="film &amp; video/shorts"/>
    <n v="102.85714285714285"/>
    <n v="60"/>
    <x v="1"/>
    <s v="shorts"/>
    <x v="91"/>
    <d v="2014-06-22T15:48:51"/>
  </r>
  <r>
    <n v="89"/>
    <s v="The Southwest Chronicles"/>
    <s v="A chronicle of four very different stories concerning racism to the power of love, all set in the beauty of the Southwest."/>
    <n v="6000"/>
    <n v="6904"/>
    <x v="1"/>
    <s v="US"/>
    <s v="USD"/>
    <n v="1370196192"/>
    <n v="1368036192"/>
    <b v="0"/>
    <n v="56"/>
    <b v="1"/>
    <s v="film &amp; video/shorts"/>
    <n v="115.06666666666668"/>
    <n v="123.28571428571429"/>
    <x v="1"/>
    <s v="shorts"/>
    <x v="92"/>
    <d v="2013-06-02T18:03:12"/>
  </r>
  <r>
    <n v="90"/>
    <s v="Help Get the Short Film Interior Design into Film Festivals!"/>
    <s v="We're looking for funding to help submit a short film to film festivals."/>
    <n v="500"/>
    <n v="502"/>
    <x v="1"/>
    <s v="US"/>
    <s v="USD"/>
    <n v="1310454499"/>
    <n v="1307862499"/>
    <b v="0"/>
    <n v="16"/>
    <b v="1"/>
    <s v="film &amp; video/shorts"/>
    <n v="100.4"/>
    <n v="31.375"/>
    <x v="1"/>
    <s v="shorts"/>
    <x v="93"/>
    <d v="2011-07-12T07:08:19"/>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s v="film &amp; video/shorts"/>
    <n v="120"/>
    <n v="78.260869565217391"/>
    <x v="1"/>
    <s v="shorts"/>
    <x v="94"/>
    <d v="2011-05-17T09:39:24"/>
  </r>
  <r>
    <n v="92"/>
    <s v="Euphoria"/>
    <s v="Euphoria is an adventure film that follows adrenaline filled athletes on their hunt for the sublime while balancing family and careers."/>
    <n v="5000"/>
    <n v="5260"/>
    <x v="1"/>
    <s v="CA"/>
    <s v="CAD"/>
    <n v="1485936000"/>
    <n v="1481949983"/>
    <b v="0"/>
    <n v="43"/>
    <b v="1"/>
    <s v="film &amp; video/shorts"/>
    <n v="105.2"/>
    <n v="122.32558139534883"/>
    <x v="1"/>
    <s v="shorts"/>
    <x v="95"/>
    <d v="2017-02-01T08:00:00"/>
  </r>
  <r>
    <n v="93"/>
    <s v="&quot;Someday Everyday&quot; Short Film"/>
    <s v="Someday Everyday is a short drama that navigates through the past and present of a young man's life, through his struggles and triumphs"/>
    <n v="1000"/>
    <n v="1106"/>
    <x v="1"/>
    <s v="US"/>
    <s v="USD"/>
    <n v="1341349200"/>
    <n v="1338928537"/>
    <b v="0"/>
    <n v="15"/>
    <b v="1"/>
    <s v="film &amp; video/shorts"/>
    <n v="110.60000000000001"/>
    <n v="73.733333333333334"/>
    <x v="1"/>
    <s v="shorts"/>
    <x v="96"/>
    <d v="2012-07-03T21:00:00"/>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s v="film &amp; video/shorts"/>
    <n v="104"/>
    <n v="21.666666666666668"/>
    <x v="1"/>
    <s v="shorts"/>
    <x v="97"/>
    <d v="2014-04-07T17:13:42"/>
  </r>
  <r>
    <n v="95"/>
    <s v="Gotham Knight Terrors: Comedic Batman Short"/>
    <s v="The Batman's Rogues Gallery assembles for a meeting. Scarecrow's fear gas accidently goes off and fears of the villains start to arise."/>
    <n v="350"/>
    <n v="460"/>
    <x v="1"/>
    <s v="US"/>
    <s v="USD"/>
    <n v="1330214841"/>
    <n v="1327622841"/>
    <b v="0"/>
    <n v="21"/>
    <b v="1"/>
    <s v="film &amp; video/shorts"/>
    <n v="131.42857142857142"/>
    <n v="21.904761904761905"/>
    <x v="1"/>
    <s v="shorts"/>
    <x v="98"/>
    <d v="2012-02-26T00:07:21"/>
  </r>
  <r>
    <n v="96"/>
    <s v="Ice Hockey"/>
    <s v="Danny is a defenseman for his high school hockey team. This is a day in his life: school, hockey, girls and his next-door neighbor, Ken Daneyko."/>
    <n v="1500"/>
    <n v="1720"/>
    <x v="1"/>
    <s v="US"/>
    <s v="USD"/>
    <n v="1280631600"/>
    <n v="1274889241"/>
    <b v="0"/>
    <n v="34"/>
    <b v="1"/>
    <s v="film &amp; video/shorts"/>
    <n v="114.66666666666667"/>
    <n v="50.588235294117645"/>
    <x v="1"/>
    <s v="shorts"/>
    <x v="99"/>
    <d v="2010-08-01T03:00:00"/>
  </r>
  <r>
    <n v="97"/>
    <s v="Innsmouth at 9000 ft. A Short Horror Film Project"/>
    <s v="Innsmouth at 9000 ft. is a Short Film Project in the Spirit of H.P. Lovecraft, and created by Denver based visual artist  Jesse Farley."/>
    <n v="400"/>
    <n v="425"/>
    <x v="1"/>
    <s v="US"/>
    <s v="USD"/>
    <n v="1310440482"/>
    <n v="1307848482"/>
    <b v="0"/>
    <n v="8"/>
    <b v="1"/>
    <s v="film &amp; video/shorts"/>
    <n v="106.25"/>
    <n v="53.125"/>
    <x v="1"/>
    <s v="shorts"/>
    <x v="100"/>
    <d v="2011-07-12T03:14:42"/>
  </r>
  <r>
    <n v="98"/>
    <s v="CUT OUT"/>
    <s v="&quot;Cut Out&quot; tells the story of a young woman who befriends a neighborhood teen and finds herself involved with gang violence."/>
    <n v="3200"/>
    <n v="3400"/>
    <x v="1"/>
    <s v="US"/>
    <s v="USD"/>
    <n v="1354923000"/>
    <n v="1351796674"/>
    <b v="0"/>
    <n v="60"/>
    <b v="1"/>
    <s v="film &amp; video/shorts"/>
    <n v="106.25"/>
    <n v="56.666666666666664"/>
    <x v="1"/>
    <s v="shorts"/>
    <x v="101"/>
    <d v="2012-12-07T23:30:00"/>
  </r>
  <r>
    <n v="99"/>
    <s v="BEAT: An Original Short Film"/>
    <s v="A feminist tale of two girls finally giving a &quot;Nice Guy&quot; what he truly deserves. Also, dancing!"/>
    <n v="1500"/>
    <n v="1590.29"/>
    <x v="1"/>
    <s v="US"/>
    <s v="USD"/>
    <n v="1390426799"/>
    <n v="1387834799"/>
    <b v="0"/>
    <n v="39"/>
    <b v="1"/>
    <s v="film &amp; video/shorts"/>
    <n v="106.01933333333334"/>
    <n v="40.776666666666664"/>
    <x v="1"/>
    <s v="shorts"/>
    <x v="102"/>
    <d v="2014-01-22T21:39:59"/>
  </r>
  <r>
    <n v="100"/>
    <s v="Two Sisters"/>
    <s v="Two sisters share a fragile relationship. When their mother dies and they inherit the family house, old problems rise to the surface."/>
    <n v="5000"/>
    <n v="5000"/>
    <x v="1"/>
    <s v="US"/>
    <s v="USD"/>
    <n v="1352055886"/>
    <n v="1350324286"/>
    <b v="0"/>
    <n v="26"/>
    <b v="1"/>
    <s v="film &amp; video/shorts"/>
    <n v="100"/>
    <n v="192.30769230769232"/>
    <x v="1"/>
    <s v="shorts"/>
    <x v="103"/>
    <d v="2012-11-04T19:04:46"/>
  </r>
  <r>
    <n v="101"/>
    <s v="In Their Turn : A MFA Thesis Film"/>
    <s v="The spatiotemporal boundaries between a manâ€™s life, and that of his father dissolve. A reflection on experience, image, and memory."/>
    <n v="3500"/>
    <n v="3500"/>
    <x v="1"/>
    <s v="US"/>
    <s v="USD"/>
    <n v="1359052710"/>
    <n v="1356979110"/>
    <b v="0"/>
    <n v="35"/>
    <b v="1"/>
    <s v="film &amp; video/shorts"/>
    <n v="100"/>
    <n v="100"/>
    <x v="1"/>
    <s v="shorts"/>
    <x v="104"/>
    <d v="2013-01-24T18:38:30"/>
  </r>
  <r>
    <n v="102"/>
    <s v="Dear God No!"/>
    <s v="A gang of outlaw bikers pull a home invasion on a disgraced Anthropologist hiding a secret locked in his cabin basement."/>
    <n v="6000"/>
    <n v="7665"/>
    <x v="1"/>
    <s v="US"/>
    <s v="USD"/>
    <n v="1293073733"/>
    <n v="1290481733"/>
    <b v="0"/>
    <n v="65"/>
    <b v="1"/>
    <s v="film &amp; video/shorts"/>
    <n v="127.75000000000001"/>
    <n v="117.92307692307692"/>
    <x v="1"/>
    <s v="shorts"/>
    <x v="105"/>
    <d v="2010-12-23T03:08:53"/>
  </r>
  <r>
    <n v="103"/>
    <s v="I'M TWENTY SOMETHING"/>
    <s v="Three friends in their twenties are trying to do the impossible - have fun on a casual Friday night."/>
    <n v="1300"/>
    <n v="1367"/>
    <x v="1"/>
    <s v="GB"/>
    <s v="GBP"/>
    <n v="1394220030"/>
    <n v="1392232830"/>
    <b v="0"/>
    <n v="49"/>
    <b v="1"/>
    <s v="film &amp; video/shorts"/>
    <n v="105.15384615384616"/>
    <n v="27.897959183673468"/>
    <x v="1"/>
    <s v="shorts"/>
    <x v="106"/>
    <d v="2014-03-07T19:20:30"/>
  </r>
  <r>
    <n v="104"/>
    <s v="Good 'Ol Trumpet"/>
    <s v="UCF short film about an old man, his love for music, and his misplaced trumpet.  "/>
    <n v="500"/>
    <n v="600"/>
    <x v="1"/>
    <s v="US"/>
    <s v="USD"/>
    <n v="1301792400"/>
    <n v="1299775266"/>
    <b v="0"/>
    <n v="10"/>
    <b v="1"/>
    <s v="film &amp; video/shorts"/>
    <n v="120"/>
    <n v="60"/>
    <x v="1"/>
    <s v="shorts"/>
    <x v="107"/>
    <d v="2011-04-03T01:00:00"/>
  </r>
  <r>
    <n v="105"/>
    <s v="Single Parent Date Night-A Comedic Short Film"/>
    <s v="Single Parent Date Night is a comedic short film about two single parents trying to reentering the dating pool."/>
    <n v="2200"/>
    <n v="2363"/>
    <x v="1"/>
    <s v="US"/>
    <s v="USD"/>
    <n v="1463184000"/>
    <n v="1461605020"/>
    <b v="0"/>
    <n v="60"/>
    <b v="1"/>
    <s v="film &amp; video/shorts"/>
    <n v="107.40909090909089"/>
    <n v="39.383333333333333"/>
    <x v="1"/>
    <s v="shorts"/>
    <x v="108"/>
    <d v="2016-05-14T00:00:00"/>
  </r>
  <r>
    <n v="106"/>
    <s v="LOST WEEKEND"/>
    <s v="A Boy. A Girl. A Car. A Serial Killer."/>
    <n v="5000"/>
    <n v="5025"/>
    <x v="1"/>
    <s v="US"/>
    <s v="USD"/>
    <n v="1333391901"/>
    <n v="1332182301"/>
    <b v="0"/>
    <n v="27"/>
    <b v="1"/>
    <s v="film &amp; video/shorts"/>
    <n v="100.49999999999999"/>
    <n v="186.11111111111111"/>
    <x v="1"/>
    <s v="shorts"/>
    <x v="109"/>
    <d v="2012-04-02T18:38:21"/>
  </r>
  <r>
    <n v="107"/>
    <s v="PRETTY LITTLE VICTIM - A Short Film by Paul Jones"/>
    <s v="PRETTY LITTLE VICTIM is a short film from the expanding community of independent Alaskan filmmakers, to be shot in Anchorage, AK"/>
    <n v="7500"/>
    <n v="7685"/>
    <x v="1"/>
    <s v="US"/>
    <s v="USD"/>
    <n v="1303688087"/>
    <n v="1301787287"/>
    <b v="0"/>
    <n v="69"/>
    <b v="1"/>
    <s v="film &amp; video/shorts"/>
    <n v="102.46666666666667"/>
    <n v="111.37681159420291"/>
    <x v="1"/>
    <s v="shorts"/>
    <x v="110"/>
    <d v="2011-04-24T23:34:47"/>
  </r>
  <r>
    <n v="108"/>
    <s v="GLASS: A Love Story"/>
    <s v="When a man can't find love, his Google GLASS does the searching for him. A short film shot with Google Glass."/>
    <n v="1500"/>
    <n v="3700"/>
    <x v="1"/>
    <s v="US"/>
    <s v="USD"/>
    <n v="1370011370"/>
    <n v="1364827370"/>
    <b v="0"/>
    <n v="47"/>
    <b v="1"/>
    <s v="film &amp; video/shorts"/>
    <n v="246.66666666666669"/>
    <n v="78.723404255319153"/>
    <x v="1"/>
    <s v="shorts"/>
    <x v="111"/>
    <d v="2013-05-31T14:42:50"/>
  </r>
  <r>
    <n v="109"/>
    <s v="Dapper Dan - &quot;Fly As I Wanna&quot; Music Video"/>
    <s v="This video may be bigger than you and it may be bigger than me but, itâ€™s not bigger than you and me! Can you dig it?"/>
    <n v="1000"/>
    <n v="2195"/>
    <x v="1"/>
    <s v="US"/>
    <s v="USD"/>
    <n v="1298680630"/>
    <n v="1296088630"/>
    <b v="0"/>
    <n v="47"/>
    <b v="1"/>
    <s v="film &amp; video/shorts"/>
    <n v="219.49999999999997"/>
    <n v="46.702127659574465"/>
    <x v="1"/>
    <s v="shorts"/>
    <x v="112"/>
    <d v="2011-02-26T00:37:10"/>
  </r>
  <r>
    <n v="110"/>
    <s v="Earlids"/>
    <s v="Lee, an awkward teenager with sound-blocking earlids, must confront his self-isolation after a girl moves in next door."/>
    <n v="1300"/>
    <n v="1700"/>
    <x v="1"/>
    <s v="US"/>
    <s v="USD"/>
    <n v="1384408740"/>
    <n v="1381445253"/>
    <b v="0"/>
    <n v="26"/>
    <b v="1"/>
    <s v="film &amp; video/shorts"/>
    <n v="130.76923076923077"/>
    <n v="65.384615384615387"/>
    <x v="1"/>
    <s v="shorts"/>
    <x v="113"/>
    <d v="2013-11-14T05:59:00"/>
  </r>
  <r>
    <n v="111"/>
    <s v="Judi Dench is Cool in Person"/>
    <s v="Two actors, one bookie and a very bad day.  Judi Dench is Cool in Person is fast, funny and only a little bit nasty."/>
    <n v="3500"/>
    <n v="5410"/>
    <x v="1"/>
    <s v="AU"/>
    <s v="AUD"/>
    <n v="1433059187"/>
    <n v="1430467187"/>
    <b v="0"/>
    <n v="53"/>
    <b v="1"/>
    <s v="film &amp; video/shorts"/>
    <n v="154.57142857142858"/>
    <n v="102.0754716981132"/>
    <x v="1"/>
    <s v="shorts"/>
    <x v="114"/>
    <d v="2015-05-31T07:59:47"/>
  </r>
  <r>
    <n v="112"/>
    <s v="MITOSIS | a short film"/>
    <s v="Only one choice can stop Anthony Oswald from fulfilling his destiny and saving millions of lives, and itâ€™s not his decision to make."/>
    <n v="5000"/>
    <n v="5200"/>
    <x v="1"/>
    <s v="US"/>
    <s v="USD"/>
    <n v="1397354400"/>
    <n v="1395277318"/>
    <b v="0"/>
    <n v="81"/>
    <b v="1"/>
    <s v="film &amp; video/shorts"/>
    <n v="104"/>
    <n v="64.197530864197532"/>
    <x v="1"/>
    <s v="shorts"/>
    <x v="115"/>
    <d v="2014-04-13T02:00:00"/>
  </r>
  <r>
    <n v="113"/>
    <s v="&quot;The First Day&quot; by Julia Othmer- Music Video"/>
    <s v="A living memorial for all those dealing with trauma, grief and loss."/>
    <n v="5000"/>
    <n v="7050"/>
    <x v="1"/>
    <s v="US"/>
    <s v="USD"/>
    <n v="1312642800"/>
    <n v="1311963128"/>
    <b v="0"/>
    <n v="78"/>
    <b v="1"/>
    <s v="film &amp; video/shorts"/>
    <n v="141"/>
    <n v="90.384615384615387"/>
    <x v="1"/>
    <s v="shorts"/>
    <x v="116"/>
    <d v="2011-08-06T15:00:00"/>
  </r>
  <r>
    <n v="114"/>
    <s v="l'esprit d'escalier-a senior film"/>
    <s v="This film explores the complicated nature that exists in all human relationships. A mother and a daughter seek to find happiness."/>
    <n v="3000"/>
    <n v="3100"/>
    <x v="1"/>
    <s v="US"/>
    <s v="USD"/>
    <n v="1326436488"/>
    <n v="1321252488"/>
    <b v="0"/>
    <n v="35"/>
    <b v="1"/>
    <s v="film &amp; video/shorts"/>
    <n v="103.33333333333334"/>
    <n v="88.571428571428569"/>
    <x v="1"/>
    <s v="shorts"/>
    <x v="117"/>
    <d v="2012-01-13T06:34:48"/>
  </r>
  <r>
    <n v="115"/>
    <s v="The World's Greatest Lover"/>
    <s v="Never judge a book (or a lover) by their cover."/>
    <n v="450"/>
    <n v="632"/>
    <x v="1"/>
    <s v="US"/>
    <s v="USD"/>
    <n v="1328377444"/>
    <n v="1326217444"/>
    <b v="0"/>
    <n v="22"/>
    <b v="1"/>
    <s v="film &amp; video/shorts"/>
    <n v="140.44444444444443"/>
    <n v="28.727272727272727"/>
    <x v="1"/>
    <s v="shorts"/>
    <x v="118"/>
    <d v="2012-02-04T17:44:04"/>
  </r>
  <r>
    <n v="116"/>
    <s v="Villanelle"/>
    <s v="Villanelle is a feature film that blends elements of classic, hardboiled Film Noir, with classic Horror and tells a great story to boot"/>
    <n v="3500"/>
    <n v="3978"/>
    <x v="1"/>
    <s v="US"/>
    <s v="USD"/>
    <n v="1302260155"/>
    <n v="1298289355"/>
    <b v="0"/>
    <n v="57"/>
    <b v="1"/>
    <s v="film &amp; video/shorts"/>
    <n v="113.65714285714286"/>
    <n v="69.78947368421052"/>
    <x v="1"/>
    <s v="shorts"/>
    <x v="119"/>
    <d v="2011-04-08T10:55:55"/>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s v="film &amp; video/shorts"/>
    <n v="100.49377777777779"/>
    <n v="167.48962962962963"/>
    <x v="1"/>
    <s v="shorts"/>
    <x v="120"/>
    <d v="2010-06-09T19:00:00"/>
  </r>
  <r>
    <n v="118"/>
    <s v="DENOUNCED - A Short Film"/>
    <s v="When a ruthless hit-man is 'denounced' from the mafia, his old enemies declare war."/>
    <n v="5000"/>
    <n v="5651.58"/>
    <x v="1"/>
    <s v="US"/>
    <s v="USD"/>
    <n v="1311902236"/>
    <n v="1309310236"/>
    <b v="0"/>
    <n v="39"/>
    <b v="1"/>
    <s v="film &amp; video/shorts"/>
    <n v="113.03159999999998"/>
    <n v="144.91230769230768"/>
    <x v="1"/>
    <s v="shorts"/>
    <x v="121"/>
    <d v="2011-07-29T01:17:16"/>
  </r>
  <r>
    <n v="119"/>
    <s v="Inspire CANCER survivors to tell their STORIES"/>
    <s v="This short film will inspire young adult cancer survivors to share with others the wisdom they have gained from their cancer journey."/>
    <n v="3250"/>
    <n v="3398.1"/>
    <x v="1"/>
    <s v="US"/>
    <s v="USD"/>
    <n v="1313276400"/>
    <n v="1310693986"/>
    <b v="0"/>
    <n v="37"/>
    <b v="1"/>
    <s v="film &amp; video/shorts"/>
    <n v="104.55692307692308"/>
    <n v="91.840540540540545"/>
    <x v="1"/>
    <s v="shorts"/>
    <x v="122"/>
    <d v="2011-08-13T23:00:00"/>
  </r>
  <r>
    <n v="120"/>
    <s v="Time Live: A short film (Canceled)"/>
    <s v="Now, you can chat with people from the history, by our sport cam with the time machine. However, the girl had some trouble to use it."/>
    <n v="70000"/>
    <n v="10"/>
    <x v="3"/>
    <s v="HK"/>
    <s v="HKD"/>
    <n v="1475457107"/>
    <n v="1472865107"/>
    <b v="0"/>
    <n v="1"/>
    <b v="0"/>
    <s v="film &amp; video/science fiction"/>
    <n v="1.4285714285714287E-2"/>
    <n v="10"/>
    <x v="1"/>
    <s v="science fiction"/>
    <x v="123"/>
    <d v="2016-10-03T01:11:47"/>
  </r>
  <r>
    <n v="121"/>
    <s v="MICRO-MISSION"/>
    <s v="NAVY SEALS sent on a Area 51 Top-Secret rescue mission where they are shrunken and injected into an ET body, the immune system mutated."/>
    <n v="3000"/>
    <n v="1"/>
    <x v="3"/>
    <s v="US"/>
    <s v="USD"/>
    <n v="1429352160"/>
    <n v="1427993710"/>
    <b v="0"/>
    <n v="1"/>
    <b v="0"/>
    <s v="film &amp; video/science fiction"/>
    <n v="3.3333333333333333E-2"/>
    <n v="1"/>
    <x v="1"/>
    <s v="science fiction"/>
    <x v="124"/>
    <d v="2015-04-18T10:16:00"/>
  </r>
  <r>
    <n v="122"/>
    <s v="The Time Jumper (Canceled)"/>
    <s v="My ambition for this knows no bounds.  Seeing Sephoria in a live-action is a dream of mine."/>
    <n v="100000000"/>
    <n v="0"/>
    <x v="3"/>
    <s v="US"/>
    <s v="USD"/>
    <n v="1476094907"/>
    <n v="1470910907"/>
    <b v="0"/>
    <n v="0"/>
    <b v="0"/>
    <s v="film &amp; video/science fiction"/>
    <n v="0"/>
    <e v="#DIV/0!"/>
    <x v="1"/>
    <s v="science fiction"/>
    <x v="125"/>
    <d v="2016-10-10T10:21:47"/>
  </r>
  <r>
    <n v="123"/>
    <s v="Sentient - The Web Series (Canceled)"/>
    <s v="A group of scientists stumble upon an extraterrestrial virus that is self aware. They must stop it's spread in order to save humanity."/>
    <n v="55000"/>
    <n v="151"/>
    <x v="3"/>
    <s v="US"/>
    <s v="USD"/>
    <n v="1414533600"/>
    <n v="1411411564"/>
    <b v="0"/>
    <n v="6"/>
    <b v="0"/>
    <s v="film &amp; video/science fiction"/>
    <n v="0.27454545454545454"/>
    <n v="25.166666666666668"/>
    <x v="1"/>
    <s v="science fiction"/>
    <x v="126"/>
    <d v="2014-10-28T22:00:00"/>
  </r>
  <r>
    <n v="124"/>
    <s v="Blank Bodies - Post Production (Canceled)"/>
    <s v="An artificial man and woman discover love under the unsuspecting eyes of the four renowned artists who created them."/>
    <n v="4000"/>
    <n v="0"/>
    <x v="3"/>
    <s v="US"/>
    <s v="USD"/>
    <n v="1431728242"/>
    <n v="1429568242"/>
    <b v="0"/>
    <n v="0"/>
    <b v="0"/>
    <s v="film &amp; video/science fiction"/>
    <n v="0"/>
    <e v="#DIV/0!"/>
    <x v="1"/>
    <s v="science fiction"/>
    <x v="127"/>
    <d v="2015-05-15T22:17:22"/>
  </r>
  <r>
    <n v="125"/>
    <s v="Star Wars Fan Film (Canceled)"/>
    <s v="Due to my little sister finally having recovered from her surgery we can finally make our movie if we can get even a little help to pay"/>
    <n v="500"/>
    <n v="70"/>
    <x v="3"/>
    <s v="CA"/>
    <s v="CAD"/>
    <n v="1486165880"/>
    <n v="1480981880"/>
    <b v="0"/>
    <n v="6"/>
    <b v="0"/>
    <s v="film &amp; video/science fiction"/>
    <n v="14.000000000000002"/>
    <n v="11.666666666666666"/>
    <x v="1"/>
    <s v="science fiction"/>
    <x v="128"/>
    <d v="2017-02-03T23:51:20"/>
  </r>
  <r>
    <n v="126"/>
    <s v="SPECTRUM &quot;Adventures in Light&quot; (Canceled)"/>
    <s v="A man learns the undiscovered laws of nature hidden in acts of weather &amp; light phenomena. He soon realizes these acts can be harnessed."/>
    <n v="25000"/>
    <n v="1387"/>
    <x v="3"/>
    <s v="US"/>
    <s v="USD"/>
    <n v="1433988000"/>
    <n v="1431353337"/>
    <b v="0"/>
    <n v="13"/>
    <b v="0"/>
    <s v="film &amp; video/science fiction"/>
    <n v="5.548"/>
    <n v="106.69230769230769"/>
    <x v="1"/>
    <s v="science fiction"/>
    <x v="129"/>
    <d v="2015-06-11T02:00:00"/>
  </r>
  <r>
    <n v="127"/>
    <s v="Human Evolution (Canceled)"/>
    <s v="An ambitious Sci-Fi/Action film that will have a big-budget feel with stunning visuals &amp; stunts starring a casting of up and comers."/>
    <n v="8000"/>
    <n v="190"/>
    <x v="3"/>
    <s v="US"/>
    <s v="USD"/>
    <n v="1428069541"/>
    <n v="1425481141"/>
    <b v="0"/>
    <n v="4"/>
    <b v="0"/>
    <s v="film &amp; video/science fiction"/>
    <n v="2.375"/>
    <n v="47.5"/>
    <x v="1"/>
    <s v="science fiction"/>
    <x v="130"/>
    <d v="2015-04-03T13:59:01"/>
  </r>
  <r>
    <n v="128"/>
    <s v="Ralphi3 (Canceled)"/>
    <s v="A Science Fiction film filled with entertainment and Excitement"/>
    <n v="100000"/>
    <n v="1867"/>
    <x v="3"/>
    <s v="US"/>
    <s v="USD"/>
    <n v="1476941293"/>
    <n v="1473917293"/>
    <b v="0"/>
    <n v="6"/>
    <b v="0"/>
    <s v="film &amp; video/science fiction"/>
    <n v="1.867"/>
    <n v="311.16666666666669"/>
    <x v="1"/>
    <s v="science fiction"/>
    <x v="131"/>
    <d v="2016-10-20T05:28:13"/>
  </r>
  <r>
    <n v="129"/>
    <s v="JUSTICE LEAGUE ORIGINS (Canceled)"/>
    <s v="HEY!!! I'm David House, and I am currently working on a film called Justice League Origins!!! non-profit based on DC Comics Characters."/>
    <n v="20000"/>
    <n v="0"/>
    <x v="3"/>
    <s v="US"/>
    <s v="USD"/>
    <n v="1414708183"/>
    <n v="1409524183"/>
    <b v="0"/>
    <n v="0"/>
    <b v="0"/>
    <s v="film &amp; video/science fiction"/>
    <n v="0"/>
    <e v="#DIV/0!"/>
    <x v="1"/>
    <s v="science fiction"/>
    <x v="132"/>
    <d v="2014-10-30T22:29:43"/>
  </r>
  <r>
    <n v="130"/>
    <s v="Blue in the Green (Canceled)"/>
    <s v="A journey down the rabbit hole into the dark future. A mix of reality and dreams of a world dependant on an oppressed by technology."/>
    <n v="600"/>
    <n v="0"/>
    <x v="3"/>
    <s v="GB"/>
    <s v="GBP"/>
    <n v="1402949760"/>
    <n v="1400536692"/>
    <b v="0"/>
    <n v="0"/>
    <b v="0"/>
    <s v="film &amp; video/science fiction"/>
    <n v="0"/>
    <e v="#DIV/0!"/>
    <x v="1"/>
    <s v="science fiction"/>
    <x v="133"/>
    <d v="2014-06-16T20:16:00"/>
  </r>
  <r>
    <n v="131"/>
    <s v="I (Canceled)"/>
    <s v="I"/>
    <n v="1200"/>
    <n v="0"/>
    <x v="3"/>
    <s v="US"/>
    <s v="USD"/>
    <n v="1467763200"/>
    <n v="1466453161"/>
    <b v="0"/>
    <n v="0"/>
    <b v="0"/>
    <s v="film &amp; video/science fiction"/>
    <n v="0"/>
    <e v="#DIV/0!"/>
    <x v="1"/>
    <s v="science fiction"/>
    <x v="134"/>
    <d v="2016-07-06T00:00:00"/>
  </r>
  <r>
    <n v="132"/>
    <s v="The Message (Canceled)"/>
    <s v="An anime inspired sci-fi action short set in Tokyo, Japan by VFX veterans, Gerald Abraham, Kim Tran and sound engineer, Jeremy Corby."/>
    <n v="80000"/>
    <n v="7655"/>
    <x v="3"/>
    <s v="US"/>
    <s v="USD"/>
    <n v="1415392207"/>
    <n v="1411500607"/>
    <b v="0"/>
    <n v="81"/>
    <b v="0"/>
    <s v="film &amp; video/science fiction"/>
    <n v="9.5687499999999996"/>
    <n v="94.506172839506178"/>
    <x v="1"/>
    <s v="science fiction"/>
    <x v="135"/>
    <d v="2014-11-07T20:30:07"/>
  </r>
  <r>
    <n v="133"/>
    <s v="Demon Women from outer space (Canceled)"/>
    <s v="Invasion from outer space sights, to weird to imagine destruction too monstrous to escape"/>
    <n v="71764"/>
    <n v="0"/>
    <x v="3"/>
    <s v="US"/>
    <s v="USD"/>
    <n v="1464715860"/>
    <n v="1462130584"/>
    <b v="0"/>
    <n v="0"/>
    <b v="0"/>
    <s v="film &amp; video/science fiction"/>
    <n v="0"/>
    <e v="#DIV/0!"/>
    <x v="1"/>
    <s v="science fiction"/>
    <x v="136"/>
    <d v="2016-05-31T17:31:00"/>
  </r>
  <r>
    <n v="134"/>
    <s v="MARLEY'S GHOST (AMBASSADORS OF STEAM) (Canceled)"/>
    <s v="steampunk  remake of &quot;a Christmas carol&quot;"/>
    <n v="5000"/>
    <n v="0"/>
    <x v="3"/>
    <s v="US"/>
    <s v="USD"/>
    <n v="1441386000"/>
    <n v="1438811418"/>
    <b v="0"/>
    <n v="0"/>
    <b v="0"/>
    <s v="film &amp; video/science fiction"/>
    <n v="0"/>
    <e v="#DIV/0!"/>
    <x v="1"/>
    <s v="science fiction"/>
    <x v="137"/>
    <d v="2015-09-04T17:00:00"/>
  </r>
  <r>
    <n v="135"/>
    <s v="&quot;STUCK&quot; - Finishing Funds for a Sci-Fi Thriller Short Film"/>
    <s v="What would someone do if they suddenly discovered they could stop time? Join us on this clever sci-fi short film and find out!"/>
    <n v="3000"/>
    <n v="403"/>
    <x v="3"/>
    <s v="US"/>
    <s v="USD"/>
    <n v="1404241200"/>
    <n v="1401354597"/>
    <b v="0"/>
    <n v="5"/>
    <b v="0"/>
    <s v="film &amp; video/science fiction"/>
    <n v="13.433333333333334"/>
    <n v="80.599999999999994"/>
    <x v="1"/>
    <s v="science fiction"/>
    <x v="138"/>
    <d v="2014-07-01T19:00:00"/>
  </r>
  <r>
    <n v="136"/>
    <s v="MICRO-MISSION (Canceled)"/>
    <s v="NAVY SEALS sent on a Area 51 Top-Secret rescue mission where they are shrunken and injected into an ET body, the immune system mutated."/>
    <n v="3000"/>
    <n v="0"/>
    <x v="3"/>
    <s v="US"/>
    <s v="USD"/>
    <n v="1431771360"/>
    <n v="1427968234"/>
    <b v="0"/>
    <n v="0"/>
    <b v="0"/>
    <s v="film &amp; video/science fiction"/>
    <n v="0"/>
    <e v="#DIV/0!"/>
    <x v="1"/>
    <s v="science fiction"/>
    <x v="139"/>
    <d v="2015-05-16T10:16:00"/>
  </r>
  <r>
    <n v="137"/>
    <s v="Predator : Repentance (Canceled)"/>
    <s v="An unofficial sequel to the independent 2015 fan film Predator: Dark ages. Set in 2141 we follow the crew of the cargoship Centurion"/>
    <n v="55000"/>
    <n v="0"/>
    <x v="3"/>
    <s v="DK"/>
    <s v="DKK"/>
    <n v="1444657593"/>
    <n v="1440337593"/>
    <b v="0"/>
    <n v="0"/>
    <b v="0"/>
    <s v="film &amp; video/science fiction"/>
    <n v="0"/>
    <e v="#DIV/0!"/>
    <x v="1"/>
    <s v="science fiction"/>
    <x v="140"/>
    <d v="2015-10-12T13:46:33"/>
  </r>
  <r>
    <n v="138"/>
    <s v="Thr33 Days Dead: The Sequ3l (Canceled)"/>
    <s v="This movie will be the S3qu3l to Thr33 Days Dead, which premiered on SyFy and was the focus of SyFy's &quot;Town of the Living Dead&quot;."/>
    <n v="150000"/>
    <n v="4712"/>
    <x v="3"/>
    <s v="US"/>
    <s v="USD"/>
    <n v="1438405140"/>
    <n v="1435731041"/>
    <b v="0"/>
    <n v="58"/>
    <b v="0"/>
    <s v="film &amp; video/science fiction"/>
    <n v="3.1413333333333333"/>
    <n v="81.241379310344826"/>
    <x v="1"/>
    <s v="science fiction"/>
    <x v="141"/>
    <d v="2015-08-01T04:59:00"/>
  </r>
  <r>
    <n v="139"/>
    <s v="Roman Dead (Canceled)"/>
    <s v="When  Rome is infected with a zombie plague, Lucius Agrippa and a small group fights for survival"/>
    <n v="500"/>
    <n v="500"/>
    <x v="3"/>
    <s v="US"/>
    <s v="USD"/>
    <n v="1436738772"/>
    <n v="1435874772"/>
    <b v="0"/>
    <n v="1"/>
    <b v="0"/>
    <s v="film &amp; video/science fiction"/>
    <n v="100"/>
    <n v="500"/>
    <x v="1"/>
    <s v="science fiction"/>
    <x v="142"/>
    <d v="2015-07-12T22:06:12"/>
  </r>
  <r>
    <n v="141"/>
    <s v="Catherine Kimbridge Chronicles - Live-Action SciFi TV Series"/>
    <s v="Join us creating a Science Fiction TV Series based upon the popular novels -The Catherine Kimbridge Chronicles."/>
    <n v="12000"/>
    <n v="1293"/>
    <x v="3"/>
    <s v="US"/>
    <s v="USD"/>
    <n v="1433043623"/>
    <n v="1429155623"/>
    <b v="0"/>
    <n v="28"/>
    <b v="0"/>
    <s v="film &amp; video/science fiction"/>
    <n v="10.775"/>
    <n v="46.178571428571431"/>
    <x v="1"/>
    <s v="science fiction"/>
    <x v="143"/>
    <d v="2015-05-31T03:40:23"/>
  </r>
  <r>
    <n v="142"/>
    <s v="SAMANTHA  SHADOW (Canceled)"/>
    <s v="A science fiction series about a women trying to stave off a mysterious appearance of monsters from getting out of a dark alley."/>
    <n v="3000"/>
    <n v="10"/>
    <x v="3"/>
    <s v="US"/>
    <s v="USD"/>
    <n v="1416176778"/>
    <n v="1414358778"/>
    <b v="0"/>
    <n v="1"/>
    <b v="0"/>
    <s v="film &amp; video/science fiction"/>
    <n v="0.33333333333333337"/>
    <n v="10"/>
    <x v="1"/>
    <s v="science fiction"/>
    <x v="144"/>
    <d v="2014-11-16T22:26:18"/>
  </r>
  <r>
    <n v="143"/>
    <s v="CATTLE - AN AWESOME SCI-FI SHORT (Canceled)"/>
    <s v="A young woman learns she is one of few women left bred like cattle in order to control a deadly disease and the world populace"/>
    <n v="5500"/>
    <n v="0"/>
    <x v="3"/>
    <s v="AU"/>
    <s v="AUD"/>
    <n v="1472882100"/>
    <n v="1467941542"/>
    <b v="0"/>
    <n v="0"/>
    <b v="0"/>
    <s v="film &amp; video/science fiction"/>
    <n v="0"/>
    <e v="#DIV/0!"/>
    <x v="1"/>
    <s v="science fiction"/>
    <x v="145"/>
    <d v="2016-09-03T05:55:00"/>
  </r>
  <r>
    <n v="144"/>
    <s v="The Great Fear - Post Production Funds (Canceled)"/>
    <s v="A film about a collapsing food industry, a lonely farmer and a lonely botanist needs your help to finish post-production!"/>
    <n v="7500"/>
    <n v="2070"/>
    <x v="3"/>
    <s v="CA"/>
    <s v="CAD"/>
    <n v="1428945472"/>
    <n v="1423765072"/>
    <b v="0"/>
    <n v="37"/>
    <b v="0"/>
    <s v="film &amp; video/science fiction"/>
    <n v="27.6"/>
    <n v="55.945945945945944"/>
    <x v="1"/>
    <s v="science fiction"/>
    <x v="146"/>
    <d v="2015-04-13T17:17:52"/>
  </r>
  <r>
    <n v="145"/>
    <s v="Threshold (Canceled)"/>
    <s v="Film-Makers Ricky Comuniello &amp; Ian Weeks are at it again - for the 1st time. We need your support for a modern Sci-Fiction short film"/>
    <n v="4500"/>
    <n v="338"/>
    <x v="3"/>
    <s v="US"/>
    <s v="USD"/>
    <n v="1439298052"/>
    <n v="1436965252"/>
    <b v="0"/>
    <n v="9"/>
    <b v="0"/>
    <s v="film &amp; video/science fiction"/>
    <n v="7.5111111111111111"/>
    <n v="37.555555555555557"/>
    <x v="1"/>
    <s v="science fiction"/>
    <x v="147"/>
    <d v="2015-08-11T13:00:52"/>
  </r>
  <r>
    <n v="146"/>
    <s v="#CalExit...War of 2020 (Canceled)"/>
    <s v="California and the west have declared their refusal to support the election of a staunch conservative president. Will it be Civil War?"/>
    <n v="20000"/>
    <n v="115"/>
    <x v="3"/>
    <s v="US"/>
    <s v="USD"/>
    <n v="1484698998"/>
    <n v="1479514998"/>
    <b v="0"/>
    <n v="3"/>
    <b v="0"/>
    <s v="film &amp; video/science fiction"/>
    <n v="0.57499999999999996"/>
    <n v="38.333333333333336"/>
    <x v="1"/>
    <s v="science fiction"/>
    <x v="148"/>
    <d v="2017-01-18T00:23:18"/>
  </r>
  <r>
    <n v="147"/>
    <s v="Consumed (Static Air) (Canceled)"/>
    <s v="Film makers catch live footage beyond their wildest dreams."/>
    <n v="7000"/>
    <n v="0"/>
    <x v="3"/>
    <s v="GB"/>
    <s v="GBP"/>
    <n v="1420741080"/>
    <n v="1417026340"/>
    <b v="0"/>
    <n v="0"/>
    <b v="0"/>
    <s v="film &amp; video/science fiction"/>
    <n v="0"/>
    <e v="#DIV/0!"/>
    <x v="1"/>
    <s v="science fiction"/>
    <x v="149"/>
    <d v="2015-01-08T18:18:00"/>
  </r>
  <r>
    <n v="148"/>
    <s v="Space Gangstars (Canceled)"/>
    <s v="An aspiring pilot decides to take his Dad's ship for a joyride, and learns it was the biggest mistake of his life in this Sci-Fi comedy"/>
    <n v="50000"/>
    <n v="40"/>
    <x v="3"/>
    <s v="US"/>
    <s v="USD"/>
    <n v="1456555536"/>
    <n v="1453963536"/>
    <b v="0"/>
    <n v="2"/>
    <b v="0"/>
    <s v="film &amp; video/science fiction"/>
    <n v="0.08"/>
    <n v="20"/>
    <x v="1"/>
    <s v="science fiction"/>
    <x v="150"/>
    <d v="2016-02-27T06:45:36"/>
  </r>
  <r>
    <n v="149"/>
    <s v="Dichotomy (Canceled)"/>
    <s v="A provocatively mind-bending sci-fi thriller, this short film project examines opposites and the balance of the universe. #Dichotomy"/>
    <n v="10000"/>
    <n v="92"/>
    <x v="3"/>
    <s v="US"/>
    <s v="USD"/>
    <n v="1419494400"/>
    <n v="1416888470"/>
    <b v="0"/>
    <n v="6"/>
    <b v="0"/>
    <s v="film &amp; video/science fiction"/>
    <n v="0.91999999999999993"/>
    <n v="15.333333333333334"/>
    <x v="1"/>
    <s v="science fiction"/>
    <x v="151"/>
    <d v="2014-12-25T08:00:00"/>
  </r>
  <r>
    <n v="150"/>
    <s v="Star Trek First Frontier (Canceled)"/>
    <s v="The untold story of Captain Robert April and the first launching of the starship U.S.S. Enterprise,  NCC-1701"/>
    <n v="130000"/>
    <n v="30112"/>
    <x v="3"/>
    <s v="US"/>
    <s v="USD"/>
    <n v="1432612382"/>
    <n v="1427428382"/>
    <b v="0"/>
    <n v="67"/>
    <b v="0"/>
    <s v="film &amp; video/science fiction"/>
    <n v="23.163076923076922"/>
    <n v="449.43283582089555"/>
    <x v="1"/>
    <s v="science fiction"/>
    <x v="152"/>
    <d v="2015-05-26T03:53:02"/>
  </r>
  <r>
    <n v="151"/>
    <s v="THE ASCENDENCE SHIFT Feature Film (Canceled)"/>
    <s v="The age of a race to the finish between the higher &amp; lower dimensional realms, A fight for consciousness &amp; freedom,THE NEW HUMAN"/>
    <n v="250000"/>
    <n v="140"/>
    <x v="3"/>
    <s v="AU"/>
    <s v="AUD"/>
    <n v="1434633191"/>
    <n v="1429449191"/>
    <b v="0"/>
    <n v="5"/>
    <b v="0"/>
    <s v="film &amp; video/science fiction"/>
    <n v="5.5999999999999994E-2"/>
    <n v="28"/>
    <x v="1"/>
    <s v="science fiction"/>
    <x v="153"/>
    <d v="2015-06-18T13:13:11"/>
  </r>
  <r>
    <n v="152"/>
    <s v="The Great Dark (Canceled)"/>
    <s v="The Great Dark is a journey through the unimaginable...and un foreseeable..."/>
    <n v="380000"/>
    <n v="30"/>
    <x v="3"/>
    <s v="US"/>
    <s v="USD"/>
    <n v="1411437100"/>
    <n v="1408845100"/>
    <b v="0"/>
    <n v="2"/>
    <b v="0"/>
    <s v="film &amp; video/science fiction"/>
    <n v="7.8947368421052634E-3"/>
    <n v="15"/>
    <x v="1"/>
    <s v="science fiction"/>
    <x v="154"/>
    <d v="2014-09-23T01:51:40"/>
  </r>
  <r>
    <n v="153"/>
    <s v="Awakening (Canceled)"/>
    <s v="What would you do if you face something beyond your understanding? If someone you loved disappeared without a trace?"/>
    <n v="50000"/>
    <n v="359"/>
    <x v="3"/>
    <s v="US"/>
    <s v="USD"/>
    <n v="1417532644"/>
    <n v="1413900244"/>
    <b v="0"/>
    <n v="10"/>
    <b v="0"/>
    <s v="film &amp; video/science fiction"/>
    <n v="0.71799999999999997"/>
    <n v="35.9"/>
    <x v="1"/>
    <s v="science fiction"/>
    <x v="155"/>
    <d v="2014-12-02T15:04:04"/>
  </r>
  <r>
    <n v="154"/>
    <s v="Quantum Alterations: Sci-fi, Stop Motion &amp; Fantasy Fan Film"/>
    <s v="Fiction Becomes Reality in this non-profit science fiction, stop motion, and fantasy fan film."/>
    <n v="1500"/>
    <n v="40"/>
    <x v="3"/>
    <s v="US"/>
    <s v="USD"/>
    <n v="1433336895"/>
    <n v="1429621695"/>
    <b v="0"/>
    <n v="3"/>
    <b v="0"/>
    <s v="film &amp; video/science fiction"/>
    <n v="2.666666666666667"/>
    <n v="13.333333333333334"/>
    <x v="1"/>
    <s v="science fiction"/>
    <x v="156"/>
    <d v="2015-06-03T13:08:15"/>
  </r>
  <r>
    <n v="155"/>
    <s v="The Last Armada (Canceled)"/>
    <s v="While a shadow of peace was on the horizon,humankind was being threatened by its past.Whispers of threat was being heard from the North"/>
    <n v="1350000"/>
    <n v="81"/>
    <x v="3"/>
    <s v="US"/>
    <s v="USD"/>
    <n v="1437657935"/>
    <n v="1434201935"/>
    <b v="0"/>
    <n v="4"/>
    <b v="0"/>
    <s v="film &amp; video/science fiction"/>
    <n v="6.0000000000000001E-3"/>
    <n v="20.25"/>
    <x v="1"/>
    <s v="science fiction"/>
    <x v="157"/>
    <d v="2015-07-23T13:25:35"/>
  </r>
  <r>
    <n v="156"/>
    <s v="Mosaics (Canceled)"/>
    <s v="A short science-fiction film about an underground network of human-animal hybrids &amp; their struggle with oppression &amp; marginalization."/>
    <n v="35000"/>
    <n v="1785"/>
    <x v="3"/>
    <s v="CA"/>
    <s v="CAD"/>
    <n v="1407034796"/>
    <n v="1401850796"/>
    <b v="0"/>
    <n v="15"/>
    <b v="0"/>
    <s v="film &amp; video/science fiction"/>
    <n v="5.0999999999999996"/>
    <n v="119"/>
    <x v="1"/>
    <s v="science fiction"/>
    <x v="158"/>
    <d v="2014-08-03T02:59:56"/>
  </r>
  <r>
    <n v="157"/>
    <s v="Forever Man (short film) (Canceled)"/>
    <s v="Man's cryogenic chamber and his soulmate's time travel from the distant future allows them to meet in the middle."/>
    <n v="2995"/>
    <n v="8"/>
    <x v="3"/>
    <s v="US"/>
    <s v="USD"/>
    <n v="1456523572"/>
    <n v="1453931572"/>
    <b v="0"/>
    <n v="2"/>
    <b v="0"/>
    <s v="film &amp; video/science fiction"/>
    <n v="0.26711185308848079"/>
    <n v="4"/>
    <x v="1"/>
    <s v="science fiction"/>
    <x v="159"/>
    <d v="2016-02-26T21:52:52"/>
  </r>
  <r>
    <n v="158"/>
    <s v="In The Dark POST Production Fund Request (Canceled)"/>
    <s v="ITD a is thriller about a female college student house sitting for her boss &amp; encountering a dark evil force that dwells in the shadows"/>
    <n v="5000"/>
    <n v="0"/>
    <x v="3"/>
    <s v="US"/>
    <s v="USD"/>
    <n v="1413942628"/>
    <n v="1411350628"/>
    <b v="0"/>
    <n v="0"/>
    <b v="0"/>
    <s v="film &amp; video/science fiction"/>
    <n v="0"/>
    <e v="#DIV/0!"/>
    <x v="1"/>
    <s v="science fiction"/>
    <x v="160"/>
    <d v="2014-10-22T01:50:28"/>
  </r>
  <r>
    <n v="159"/>
    <s v="Rosette: Sci-Fi/Action Feature Film to Cast Hollywood Talent"/>
    <s v="Love, Robots... and Time Travel._x000a_Rosette: A Sci-Fi/Action/Adventure Feature Film, set to cast three A-list Hollywood actors."/>
    <n v="500000"/>
    <n v="10"/>
    <x v="3"/>
    <s v="US"/>
    <s v="USD"/>
    <n v="1467541545"/>
    <n v="1464085545"/>
    <b v="0"/>
    <n v="1"/>
    <b v="0"/>
    <s v="film &amp; video/science fiction"/>
    <n v="2E-3"/>
    <n v="10"/>
    <x v="1"/>
    <s v="science fiction"/>
    <x v="161"/>
    <d v="2016-07-03T10:25:45"/>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1"/>
    <s v="drama"/>
    <x v="162"/>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1"/>
    <s v="drama"/>
    <x v="163"/>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1"/>
    <s v="drama"/>
    <x v="164"/>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1"/>
    <s v="drama"/>
    <x v="165"/>
    <d v="2014-09-19T18:18:21"/>
  </r>
  <r>
    <n v="165"/>
    <s v="NET"/>
    <s v="A teacher. A boy. The beach and a heatwave that drove them all insane."/>
    <n v="17000"/>
    <n v="0"/>
    <x v="2"/>
    <s v="GB"/>
    <s v="GBP"/>
    <n v="1452613724"/>
    <n v="1450021724"/>
    <b v="0"/>
    <n v="0"/>
    <b v="0"/>
    <s v="film &amp; video/drama"/>
    <n v="0"/>
    <e v="#DIV/0!"/>
    <x v="1"/>
    <s v="drama"/>
    <x v="166"/>
    <d v="2016-01-12T15:48:44"/>
  </r>
  <r>
    <n v="166"/>
    <s v="Pressure"/>
    <s v="A young teen makes a bad decision after joining gang and the film expresses his choices that led him to that point."/>
    <n v="5000"/>
    <n v="3000"/>
    <x v="2"/>
    <s v="US"/>
    <s v="USD"/>
    <n v="1484531362"/>
    <n v="1481939362"/>
    <b v="0"/>
    <n v="1"/>
    <b v="0"/>
    <s v="film &amp; video/drama"/>
    <n v="60"/>
    <n v="3000"/>
    <x v="1"/>
    <s v="drama"/>
    <x v="167"/>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1"/>
    <s v="drama"/>
    <x v="168"/>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1"/>
    <s v="drama"/>
    <x v="169"/>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1"/>
    <s v="drama"/>
    <x v="170"/>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1"/>
    <s v="drama"/>
    <x v="171"/>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1"/>
    <s v="drama"/>
    <x v="172"/>
    <d v="2016-08-12T04:20:14"/>
  </r>
  <r>
    <n v="172"/>
    <s v="The Blind Dolphin Story"/>
    <s v="A short film on the rarest mammal and the second most endangered freshwater river dolphin, in Pakistan."/>
    <n v="95000"/>
    <n v="0"/>
    <x v="2"/>
    <s v="US"/>
    <s v="USD"/>
    <n v="1426753723"/>
    <n v="1423733323"/>
    <b v="0"/>
    <n v="0"/>
    <b v="0"/>
    <s v="film &amp; video/drama"/>
    <n v="0"/>
    <e v="#DIV/0!"/>
    <x v="1"/>
    <s v="drama"/>
    <x v="173"/>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1"/>
    <s v="drama"/>
    <x v="174"/>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1"/>
    <s v="drama"/>
    <x v="175"/>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1"/>
    <s v="drama"/>
    <x v="176"/>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1"/>
    <s v="drama"/>
    <x v="177"/>
    <d v="2015-08-05T19:46:39"/>
  </r>
  <r>
    <n v="177"/>
    <s v="The Good Samaritan"/>
    <s v="I'm making a modern day version of the bible story &quot; The Good Samaritan&quot;"/>
    <n v="450"/>
    <n v="180"/>
    <x v="2"/>
    <s v="US"/>
    <s v="USD"/>
    <n v="1427155726"/>
    <n v="1425690526"/>
    <b v="0"/>
    <n v="7"/>
    <b v="0"/>
    <s v="film &amp; video/drama"/>
    <n v="40"/>
    <n v="25.714285714285715"/>
    <x v="1"/>
    <s v="drama"/>
    <x v="178"/>
    <d v="2015-03-24T00:08:46"/>
  </r>
  <r>
    <n v="178"/>
    <s v="El viaje de LucÃ­a"/>
    <s v="El viaje de LucÃ­a es un largometraje de ficciÃ³n con temÃ¡tica sobre el cÃ¡ncer infantil."/>
    <n v="500000"/>
    <n v="0"/>
    <x v="2"/>
    <s v="ES"/>
    <s v="EUR"/>
    <n v="1448582145"/>
    <n v="1445986545"/>
    <b v="0"/>
    <n v="0"/>
    <b v="0"/>
    <s v="film &amp; video/drama"/>
    <n v="0"/>
    <e v="#DIV/0!"/>
    <x v="1"/>
    <s v="drama"/>
    <x v="179"/>
    <d v="2015-11-26T23:55:45"/>
  </r>
  <r>
    <n v="179"/>
    <s v="Sustain: A Film About Survival"/>
    <s v="A feature-length film about how three people survive in a diseased world."/>
    <n v="1000"/>
    <n v="200"/>
    <x v="2"/>
    <s v="US"/>
    <s v="USD"/>
    <n v="1457056555"/>
    <n v="1454464555"/>
    <b v="0"/>
    <n v="2"/>
    <b v="0"/>
    <s v="film &amp; video/drama"/>
    <n v="20"/>
    <n v="100"/>
    <x v="1"/>
    <s v="drama"/>
    <x v="180"/>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1"/>
    <s v="drama"/>
    <x v="181"/>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1"/>
    <s v="drama"/>
    <x v="182"/>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1"/>
    <s v="drama"/>
    <x v="183"/>
    <d v="2017-01-07T00:17:12"/>
  </r>
  <r>
    <n v="183"/>
    <s v="Three Little Words"/>
    <s v="Don't kill me until I meet my Dad"/>
    <n v="12500"/>
    <n v="4482"/>
    <x v="2"/>
    <s v="GB"/>
    <s v="GBP"/>
    <n v="1417033610"/>
    <n v="1414438010"/>
    <b v="0"/>
    <n v="12"/>
    <b v="0"/>
    <s v="film &amp; video/drama"/>
    <n v="35.856000000000002"/>
    <n v="373.5"/>
    <x v="1"/>
    <s v="drama"/>
    <x v="184"/>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1"/>
    <s v="drama"/>
    <x v="185"/>
    <d v="2014-09-01T03:59:00"/>
  </r>
  <r>
    <n v="185"/>
    <s v="BLANK Short Movie"/>
    <s v="Love has no boundaries!"/>
    <n v="40000"/>
    <n v="2200"/>
    <x v="2"/>
    <s v="NO"/>
    <s v="NOK"/>
    <n v="1471557139"/>
    <n v="1468965139"/>
    <b v="0"/>
    <n v="10"/>
    <b v="0"/>
    <s v="film &amp; video/drama"/>
    <n v="5.5"/>
    <n v="220"/>
    <x v="1"/>
    <s v="drama"/>
    <x v="186"/>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1"/>
    <s v="drama"/>
    <x v="187"/>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1"/>
    <s v="drama"/>
    <x v="188"/>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1"/>
    <s v="drama"/>
    <x v="189"/>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1"/>
    <s v="drama"/>
    <x v="190"/>
    <d v="2016-09-03T16:34:37"/>
  </r>
  <r>
    <n v="190"/>
    <s v="REGIONRAT, the movie"/>
    <s v="Because hope can be a 4 letter word"/>
    <n v="12000"/>
    <n v="50"/>
    <x v="2"/>
    <s v="US"/>
    <s v="USD"/>
    <n v="1466091446"/>
    <n v="1465227446"/>
    <b v="0"/>
    <n v="1"/>
    <b v="0"/>
    <s v="film &amp; video/drama"/>
    <n v="0.41666666666666669"/>
    <n v="50"/>
    <x v="1"/>
    <s v="drama"/>
    <x v="191"/>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1"/>
    <s v="drama"/>
    <x v="192"/>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1"/>
    <s v="drama"/>
    <x v="193"/>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1"/>
    <s v="drama"/>
    <x v="194"/>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1"/>
    <s v="drama"/>
    <x v="195"/>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1"/>
    <s v="drama"/>
    <x v="196"/>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1"/>
    <s v="drama"/>
    <x v="197"/>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1"/>
    <s v="drama"/>
    <x v="198"/>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1"/>
    <s v="drama"/>
    <x v="199"/>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1"/>
    <s v="drama"/>
    <x v="200"/>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1"/>
    <s v="drama"/>
    <x v="201"/>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1"/>
    <s v="drama"/>
    <x v="202"/>
    <d v="2015-02-08T19:38:49"/>
  </r>
  <r>
    <n v="202"/>
    <s v="Modern Gangsters"/>
    <s v="new web series created by jonney terry"/>
    <n v="6000"/>
    <n v="0"/>
    <x v="2"/>
    <s v="US"/>
    <s v="USD"/>
    <n v="1444337940"/>
    <n v="1441750564"/>
    <b v="0"/>
    <n v="0"/>
    <b v="0"/>
    <s v="film &amp; video/drama"/>
    <n v="0"/>
    <e v="#DIV/0!"/>
    <x v="1"/>
    <s v="drama"/>
    <x v="203"/>
    <d v="2015-10-08T20:59:00"/>
  </r>
  <r>
    <n v="203"/>
    <s v="TheM"/>
    <s v="We are aiming to make a Web Series based on Youth Culture and the misrepresentation of socially stereotyped people."/>
    <n v="2500"/>
    <n v="746"/>
    <x v="2"/>
    <s v="GB"/>
    <s v="GBP"/>
    <n v="1422562864"/>
    <n v="1417378864"/>
    <b v="0"/>
    <n v="8"/>
    <b v="0"/>
    <s v="film &amp; video/drama"/>
    <n v="29.84"/>
    <n v="93.25"/>
    <x v="1"/>
    <s v="drama"/>
    <x v="204"/>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1"/>
    <s v="drama"/>
    <x v="205"/>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1"/>
    <s v="drama"/>
    <x v="206"/>
    <d v="2015-10-06T15:10:22"/>
  </r>
  <r>
    <n v="206"/>
    <s v="Blood Bond Movie Development"/>
    <s v="A love story featuring adoption,struggle,dysfunction,grace, healing, and restoration."/>
    <n v="12700"/>
    <n v="0"/>
    <x v="2"/>
    <s v="US"/>
    <s v="USD"/>
    <n v="1470441983"/>
    <n v="1468627583"/>
    <b v="0"/>
    <n v="0"/>
    <b v="0"/>
    <s v="film &amp; video/drama"/>
    <n v="0"/>
    <e v="#DIV/0!"/>
    <x v="1"/>
    <s v="drama"/>
    <x v="207"/>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1"/>
    <s v="drama"/>
    <x v="208"/>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1"/>
    <s v="drama"/>
    <x v="209"/>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1"/>
    <s v="drama"/>
    <x v="210"/>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1"/>
    <s v="drama"/>
    <x v="211"/>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1"/>
    <s v="drama"/>
    <x v="212"/>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1"/>
    <s v="drama"/>
    <x v="213"/>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1"/>
    <s v="drama"/>
    <x v="214"/>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1"/>
    <s v="drama"/>
    <x v="215"/>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1"/>
    <s v="drama"/>
    <x v="216"/>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1"/>
    <s v="drama"/>
    <x v="217"/>
    <d v="2015-04-22T22:00:37"/>
  </r>
  <r>
    <n v="217"/>
    <s v="Bitch"/>
    <s v="A roadmovie by paw"/>
    <n v="100000"/>
    <n v="11943"/>
    <x v="2"/>
    <s v="SE"/>
    <s v="SEK"/>
    <n v="1419780149"/>
    <n v="1417101749"/>
    <b v="0"/>
    <n v="38"/>
    <b v="0"/>
    <s v="film &amp; video/drama"/>
    <n v="11.943"/>
    <n v="314.28947368421052"/>
    <x v="1"/>
    <s v="drama"/>
    <x v="218"/>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1"/>
    <s v="drama"/>
    <x v="219"/>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1"/>
    <s v="drama"/>
    <x v="220"/>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1"/>
    <s v="drama"/>
    <x v="221"/>
    <d v="2015-08-20T20:06:00"/>
  </r>
  <r>
    <n v="221"/>
    <s v="Archetypes"/>
    <s v="Film about Schizophrenia with Surreal Twists!"/>
    <n v="50000"/>
    <n v="0"/>
    <x v="2"/>
    <s v="US"/>
    <s v="USD"/>
    <n v="1427569564"/>
    <n v="1422389164"/>
    <b v="0"/>
    <n v="0"/>
    <b v="0"/>
    <s v="film &amp; video/drama"/>
    <n v="0"/>
    <e v="#DIV/0!"/>
    <x v="1"/>
    <s v="drama"/>
    <x v="222"/>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1"/>
    <s v="drama"/>
    <x v="223"/>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1"/>
    <s v="drama"/>
    <x v="224"/>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1"/>
    <s v="drama"/>
    <x v="225"/>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1"/>
    <s v="drama"/>
    <x v="226"/>
    <d v="2016-04-08T22:04:14"/>
  </r>
  <r>
    <n v="226"/>
    <s v="MAGGIE Film"/>
    <s v="A TRUE STORY OF DOMESTIC VILOLENCE THAT SEEKS TO OFFER THE VIEWER OUTLEST OF SUPPORT."/>
    <n v="29000"/>
    <n v="250"/>
    <x v="2"/>
    <s v="GB"/>
    <s v="GBP"/>
    <n v="1433064540"/>
    <n v="1428854344"/>
    <b v="0"/>
    <n v="2"/>
    <b v="0"/>
    <s v="film &amp; video/drama"/>
    <n v="0.86206896551724133"/>
    <n v="125"/>
    <x v="1"/>
    <s v="drama"/>
    <x v="227"/>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1"/>
    <s v="drama"/>
    <x v="228"/>
    <d v="2015-07-09T21:27:21"/>
  </r>
  <r>
    <n v="228"/>
    <s v="Facets of a Geek life"/>
    <s v="I am making a film from one one of my books called facets of a Geek life."/>
    <n v="8000"/>
    <n v="0"/>
    <x v="2"/>
    <s v="GB"/>
    <s v="GBP"/>
    <n v="1433176105"/>
    <n v="1427992105"/>
    <b v="0"/>
    <n v="0"/>
    <b v="0"/>
    <s v="film &amp; video/drama"/>
    <n v="0"/>
    <e v="#DIV/0!"/>
    <x v="1"/>
    <s v="drama"/>
    <x v="229"/>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1"/>
    <s v="drama"/>
    <x v="230"/>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1"/>
    <s v="drama"/>
    <x v="231"/>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1"/>
    <s v="drama"/>
    <x v="232"/>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1"/>
    <s v="drama"/>
    <x v="233"/>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1"/>
    <s v="drama"/>
    <x v="234"/>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1"/>
    <s v="drama"/>
    <x v="235"/>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1"/>
    <s v="drama"/>
    <x v="236"/>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1"/>
    <s v="drama"/>
    <x v="237"/>
    <d v="2016-01-05T00:00:00"/>
  </r>
  <r>
    <n v="237"/>
    <s v="Making The Choice"/>
    <s v="Making The Choice is a christian short film series."/>
    <n v="15000"/>
    <n v="50"/>
    <x v="2"/>
    <s v="US"/>
    <s v="USD"/>
    <n v="1457445069"/>
    <n v="1452261069"/>
    <b v="0"/>
    <n v="1"/>
    <b v="0"/>
    <s v="film &amp; video/drama"/>
    <n v="0.33333333333333337"/>
    <n v="50"/>
    <x v="1"/>
    <s v="drama"/>
    <x v="238"/>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1"/>
    <s v="drama"/>
    <x v="239"/>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1"/>
    <s v="drama"/>
    <x v="240"/>
    <d v="2015-11-08T12:00:00"/>
  </r>
  <r>
    <n v="240"/>
    <s v="Hackers in Uganda: A Documentary"/>
    <s v="&quot;Hackers in Uganda&quot; is the story of a group of humanitarian computer hackers providing technological education and services in Uganda."/>
    <n v="15000"/>
    <n v="16145.12"/>
    <x v="1"/>
    <s v="US"/>
    <s v="USD"/>
    <n v="1367773211"/>
    <n v="1363885211"/>
    <b v="1"/>
    <n v="137"/>
    <b v="1"/>
    <s v="film &amp; video/documentary"/>
    <n v="107.63413333333334"/>
    <n v="117.84759124087591"/>
    <x v="1"/>
    <s v="documentary"/>
    <x v="241"/>
    <d v="2013-05-05T17:00:11"/>
  </r>
  <r>
    <n v="241"/>
    <s v="&quot;LESLIE&quot;"/>
    <s v="&quot;LESLIE&quot; explores the unapologetic life of Leslie Cochran, the thong-clad homeless man turned cultural icon in the heart of Texas."/>
    <n v="36400"/>
    <n v="41000"/>
    <x v="1"/>
    <s v="US"/>
    <s v="USD"/>
    <n v="1419180304"/>
    <n v="1415292304"/>
    <b v="1"/>
    <n v="376"/>
    <b v="1"/>
    <s v="film &amp; video/documentary"/>
    <n v="112.63736263736264"/>
    <n v="109.04255319148936"/>
    <x v="1"/>
    <s v="documentary"/>
    <x v="242"/>
    <d v="2014-12-21T16:45:04"/>
  </r>
  <r>
    <n v="242"/>
    <s v="Hardwater"/>
    <s v="An unprecedented feature-length documentary film about Maine's tribal, oft-misunderstood ice fishing sub-culture."/>
    <n v="13000"/>
    <n v="14750"/>
    <x v="1"/>
    <s v="US"/>
    <s v="USD"/>
    <n v="1324381790"/>
    <n v="1321357790"/>
    <b v="1"/>
    <n v="202"/>
    <b v="1"/>
    <s v="film &amp; video/documentary"/>
    <n v="113.46153846153845"/>
    <n v="73.019801980198025"/>
    <x v="1"/>
    <s v="documentary"/>
    <x v="243"/>
    <d v="2011-12-20T11:49:50"/>
  </r>
  <r>
    <n v="243"/>
    <s v="Following Boruch"/>
    <s v="A Hasidic man reaches a turning point in his recovery from mental illness and addiction, and is determined to start a new life."/>
    <n v="25000"/>
    <n v="25648"/>
    <x v="1"/>
    <s v="US"/>
    <s v="USD"/>
    <n v="1393031304"/>
    <n v="1390439304"/>
    <b v="1"/>
    <n v="328"/>
    <b v="1"/>
    <s v="film &amp; video/documentary"/>
    <n v="102.592"/>
    <n v="78.195121951219505"/>
    <x v="1"/>
    <s v="documentary"/>
    <x v="244"/>
    <d v="2014-02-22T01:08:24"/>
  </r>
  <r>
    <n v="244"/>
    <d v="2008-11-04T00:00:00"/>
    <s v="A transmedia-project to amass a library of footage shot the day Obama was elected, for (1) a feature documentary, (2) an interactive web history"/>
    <n v="3500"/>
    <n v="3981.5"/>
    <x v="1"/>
    <s v="US"/>
    <s v="USD"/>
    <n v="1268723160"/>
    <n v="1265269559"/>
    <b v="1"/>
    <n v="84"/>
    <b v="1"/>
    <s v="film &amp; video/documentary"/>
    <n v="113.75714285714287"/>
    <n v="47.398809523809526"/>
    <x v="1"/>
    <s v="documentary"/>
    <x v="245"/>
    <d v="2010-03-16T07:06:00"/>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s v="film &amp; video/documentary"/>
    <n v="103.71999999999998"/>
    <n v="54.020833333333336"/>
    <x v="1"/>
    <s v="documentary"/>
    <x v="246"/>
    <d v="2012-08-16T01:16:25"/>
  </r>
  <r>
    <n v="246"/>
    <s v="LEAVING ATLANTA THE FILM"/>
    <s v="From 1979 to 1981 twenty-nine Black children in Atlanta were murdered and the others terrified. This is our story..."/>
    <n v="5000"/>
    <n v="15273"/>
    <x v="1"/>
    <s v="US"/>
    <s v="USD"/>
    <n v="1292665405"/>
    <n v="1288341805"/>
    <b v="1"/>
    <n v="223"/>
    <b v="1"/>
    <s v="film &amp; video/documentary"/>
    <n v="305.46000000000004"/>
    <n v="68.488789237668158"/>
    <x v="1"/>
    <s v="documentary"/>
    <x v="247"/>
    <d v="2010-12-18T09:43:25"/>
  </r>
  <r>
    <n v="247"/>
    <s v="Deja-Vu: Dissecting Memory on Camera"/>
    <s v="A young neuroscientist attempts to reconnect with his ailing father by obsessively studying old family footage._x000a_"/>
    <n v="5000"/>
    <n v="6705"/>
    <x v="1"/>
    <s v="US"/>
    <s v="USD"/>
    <n v="1287200340"/>
    <n v="1284042614"/>
    <b v="1"/>
    <n v="62"/>
    <b v="1"/>
    <s v="film &amp; video/documentary"/>
    <n v="134.1"/>
    <n v="108.14516129032258"/>
    <x v="1"/>
    <s v="documentary"/>
    <x v="248"/>
    <d v="2010-10-16T03:39:00"/>
  </r>
  <r>
    <n v="248"/>
    <s v="Far Out Isn't Far Enough: The Tomi Ungerer Story"/>
    <s v="FAR OUT ISN'T FAR ENOUGH depicts one man's wild, lifelong adventure of testing societal boundaries through his use of subversive art."/>
    <n v="85000"/>
    <n v="86133"/>
    <x v="1"/>
    <s v="US"/>
    <s v="USD"/>
    <n v="1325961309"/>
    <n v="1322073309"/>
    <b v="1"/>
    <n v="146"/>
    <b v="1"/>
    <s v="film &amp; video/documentary"/>
    <n v="101.33294117647058"/>
    <n v="589.95205479452056"/>
    <x v="1"/>
    <s v="documentary"/>
    <x v="249"/>
    <d v="2012-01-07T18:35:09"/>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s v="film &amp; video/documentary"/>
    <n v="112.92"/>
    <n v="48.051063829787232"/>
    <x v="1"/>
    <s v="documentary"/>
    <x v="250"/>
    <d v="2010-08-22T17:40:00"/>
  </r>
  <r>
    <n v="250"/>
    <s v="BOONE- THE DOCUMENTARY"/>
    <s v="Three young farmers risk land and friendship to stand up to the USDA. An experiential film about living a life of self reliance."/>
    <n v="30000"/>
    <n v="31675"/>
    <x v="1"/>
    <s v="US"/>
    <s v="USD"/>
    <n v="1370525691"/>
    <n v="1367933691"/>
    <b v="1"/>
    <n v="437"/>
    <b v="1"/>
    <s v="film &amp; video/documentary"/>
    <n v="105.58333333333334"/>
    <n v="72.482837528604122"/>
    <x v="1"/>
    <s v="documentary"/>
    <x v="251"/>
    <d v="2013-06-06T13:34:51"/>
  </r>
  <r>
    <n v="251"/>
    <s v="The Way Back to Yarasquin: A Coffee Pilgrimage"/>
    <s v="Remarkably devoted, Mayra is single-handedly sourcing small farm, single-origin coffee from her rural village in Honduras."/>
    <n v="3500"/>
    <n v="4395"/>
    <x v="1"/>
    <s v="US"/>
    <s v="USD"/>
    <n v="1337194800"/>
    <n v="1334429646"/>
    <b v="1"/>
    <n v="77"/>
    <b v="1"/>
    <s v="film &amp; video/documentary"/>
    <n v="125.57142857142858"/>
    <n v="57.077922077922075"/>
    <x v="1"/>
    <s v="documentary"/>
    <x v="252"/>
    <d v="2012-05-16T19:00:00"/>
  </r>
  <r>
    <n v="252"/>
    <s v="Good Grief: Making CARTOON COLLEGE - a documentary about comics"/>
    <s v="The definitive story of indie comics and the foremost institution of higher learning for those who draw them."/>
    <n v="5000"/>
    <n v="9228"/>
    <x v="1"/>
    <s v="US"/>
    <s v="USD"/>
    <n v="1275364740"/>
    <n v="1269878058"/>
    <b v="1"/>
    <n v="108"/>
    <b v="1"/>
    <s v="film &amp; video/documentary"/>
    <n v="184.56"/>
    <n v="85.444444444444443"/>
    <x v="1"/>
    <s v="documentary"/>
    <x v="253"/>
    <d v="2010-06-01T03:59:00"/>
  </r>
  <r>
    <n v="253"/>
    <s v="Leon Claxton's HARLEM IN HAVANA"/>
    <s v="A so-called â€œJig Showâ€ innovates music and theatre and gives birth to entertainment icons that would one day write American pop culture"/>
    <n v="1500"/>
    <n v="1511"/>
    <x v="1"/>
    <s v="US"/>
    <s v="USD"/>
    <n v="1329320235"/>
    <n v="1326728235"/>
    <b v="1"/>
    <n v="7"/>
    <b v="1"/>
    <s v="film &amp; video/documentary"/>
    <n v="100.73333333333335"/>
    <n v="215.85714285714286"/>
    <x v="1"/>
    <s v="documentary"/>
    <x v="254"/>
    <d v="2012-02-15T15:37:15"/>
  </r>
  <r>
    <n v="254"/>
    <s v="&quot;I Clown You&quot; Documentary"/>
    <s v="&quot;I Clown You&quot; is a documentary about Israeli medical clowns and clowning as an art of challenging the norm."/>
    <n v="24000"/>
    <n v="28067.34"/>
    <x v="1"/>
    <s v="US"/>
    <s v="USD"/>
    <n v="1445047200"/>
    <n v="1442443910"/>
    <b v="1"/>
    <n v="314"/>
    <b v="1"/>
    <s v="film &amp; video/documentary"/>
    <n v="116.94725"/>
    <n v="89.38643312101911"/>
    <x v="1"/>
    <s v="documentary"/>
    <x v="255"/>
    <d v="2015-10-17T02:00:00"/>
  </r>
  <r>
    <n v="255"/>
    <s v="xoxosms: a documentary about love in the 21st century"/>
    <s v="xoxosms is a documentary about first love, long distance and Skype."/>
    <n v="8000"/>
    <n v="8538.66"/>
    <x v="1"/>
    <s v="US"/>
    <s v="USD"/>
    <n v="1300275482"/>
    <n v="1297687082"/>
    <b v="1"/>
    <n v="188"/>
    <b v="1"/>
    <s v="film &amp; video/documentary"/>
    <n v="106.73325"/>
    <n v="45.418404255319146"/>
    <x v="1"/>
    <s v="documentary"/>
    <x v="256"/>
    <d v="2011-03-16T11:38:02"/>
  </r>
  <r>
    <n v="256"/>
    <s v="POW WOW: Share the arts community of Hawaii"/>
    <s v="Help share the art and community of Pow Wow, a contemporary art movement in Hawaii, with the rest of the world. #powwowhawaii"/>
    <n v="13000"/>
    <n v="18083"/>
    <x v="1"/>
    <s v="US"/>
    <s v="USD"/>
    <n v="1363458467"/>
    <n v="1360866467"/>
    <b v="1"/>
    <n v="275"/>
    <b v="1"/>
    <s v="film &amp; video/documentary"/>
    <n v="139.1"/>
    <n v="65.756363636363631"/>
    <x v="1"/>
    <s v="documentary"/>
    <x v="257"/>
    <d v="2013-03-16T18:27:47"/>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s v="film &amp; video/documentary"/>
    <n v="106.72648571428572"/>
    <n v="66.70405357142856"/>
    <x v="1"/>
    <s v="documentary"/>
    <x v="258"/>
    <d v="2016-05-19T15:02:42"/>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s v="film &amp; video/documentary"/>
    <n v="191.14"/>
    <n v="83.345930232558146"/>
    <x v="1"/>
    <s v="documentary"/>
    <x v="259"/>
    <d v="2011-06-18T01:14:26"/>
  </r>
  <r>
    <n v="259"/>
    <s v="The Colossus Of Destiny - A Melvins Tale"/>
    <s v="A tale about a band who have journeyed through time, dodging hype and mediocrity, and still managed to survive even stronger than ever."/>
    <n v="75000"/>
    <n v="98953.42"/>
    <x v="1"/>
    <s v="US"/>
    <s v="USD"/>
    <n v="1428514969"/>
    <n v="1425922969"/>
    <b v="1"/>
    <n v="942"/>
    <b v="1"/>
    <s v="film &amp; video/documentary"/>
    <n v="131.93789333333334"/>
    <n v="105.04609341825902"/>
    <x v="1"/>
    <s v="documentary"/>
    <x v="260"/>
    <d v="2015-04-08T17:42:49"/>
  </r>
  <r>
    <n v="260"/>
    <s v="Escaramuza: Riding from the Heart (a feature documentary)"/>
    <s v="In the traditional world of Mexican Rodeo, a team of first-generation California girls does it their way."/>
    <n v="10000"/>
    <n v="10640"/>
    <x v="1"/>
    <s v="US"/>
    <s v="USD"/>
    <n v="1279360740"/>
    <n v="1275415679"/>
    <b v="1"/>
    <n v="88"/>
    <b v="1"/>
    <s v="film &amp; video/documentary"/>
    <n v="106.4"/>
    <n v="120.90909090909091"/>
    <x v="1"/>
    <s v="documentary"/>
    <x v="261"/>
    <d v="2010-07-17T09:59:00"/>
  </r>
  <r>
    <n v="261"/>
    <s v="Empires: The Film"/>
    <s v="Empires explores the impact of networks on histories and philosophies of political thought."/>
    <n v="20000"/>
    <n v="21480"/>
    <x v="1"/>
    <s v="US"/>
    <s v="USD"/>
    <n v="1339080900"/>
    <n v="1334783704"/>
    <b v="1"/>
    <n v="220"/>
    <b v="1"/>
    <s v="film &amp; video/documentary"/>
    <n v="107.4"/>
    <n v="97.63636363636364"/>
    <x v="1"/>
    <s v="documentary"/>
    <x v="262"/>
    <d v="2012-06-07T14:55:00"/>
  </r>
  <r>
    <n v="262"/>
    <s v="The Last Cosmonaut"/>
    <s v="He can never die. He will live forever. He is the last cosmonaut, and this is his story."/>
    <n v="2500"/>
    <n v="6000"/>
    <x v="1"/>
    <s v="US"/>
    <s v="USD"/>
    <n v="1298699828"/>
    <n v="1294811828"/>
    <b v="1"/>
    <n v="145"/>
    <b v="1"/>
    <s v="film &amp; video/documentary"/>
    <n v="240"/>
    <n v="41.379310344827587"/>
    <x v="1"/>
    <s v="documentary"/>
    <x v="263"/>
    <d v="2011-02-26T05:57:08"/>
  </r>
  <r>
    <n v="263"/>
    <s v="AMERICAN WINTER: A Documentary Film"/>
    <s v="We need $75,000 to finish this film on families struggling in the worst_x000a_economy in 80 years, while facing huge cuts to social services."/>
    <n v="25000"/>
    <n v="29520.27"/>
    <x v="1"/>
    <s v="US"/>
    <s v="USD"/>
    <n v="1348786494"/>
    <n v="1346194494"/>
    <b v="1"/>
    <n v="963"/>
    <b v="1"/>
    <s v="film &amp; video/documentary"/>
    <n v="118.08108"/>
    <n v="30.654485981308412"/>
    <x v="1"/>
    <s v="documentary"/>
    <x v="264"/>
    <d v="2012-09-27T22:54:54"/>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s v="film &amp; video/documentary"/>
    <n v="118.19999999999999"/>
    <n v="64.945054945054949"/>
    <x v="1"/>
    <s v="documentary"/>
    <x v="265"/>
    <d v="2012-05-11T14:53:15"/>
  </r>
  <r>
    <n v="265"/>
    <s v="The Garden Summer"/>
    <s v="A documentary: a summer garden and communities of local food exchange. The integration of old and new, beauty and function, growth and sustainability."/>
    <n v="5000"/>
    <n v="5555"/>
    <x v="1"/>
    <s v="US"/>
    <s v="USD"/>
    <n v="1273522560"/>
    <n v="1269928430"/>
    <b v="1"/>
    <n v="58"/>
    <b v="1"/>
    <s v="film &amp; video/documentary"/>
    <n v="111.1"/>
    <n v="95.775862068965523"/>
    <x v="1"/>
    <s v="documentary"/>
    <x v="266"/>
    <d v="2010-05-10T20:16:00"/>
  </r>
  <r>
    <n v="266"/>
    <s v="The Eventful Life of Al Hawkes"/>
    <s v="The Eventful Life of Al Hawkes is a documentary film about New England country music, told through the story of a Maine record label and its founder."/>
    <n v="1000"/>
    <n v="1455"/>
    <x v="1"/>
    <s v="US"/>
    <s v="USD"/>
    <n v="1271994660"/>
    <n v="1264565507"/>
    <b v="1"/>
    <n v="36"/>
    <b v="1"/>
    <s v="film &amp; video/documentary"/>
    <n v="145.5"/>
    <n v="40.416666666666664"/>
    <x v="1"/>
    <s v="documentary"/>
    <x v="267"/>
    <d v="2010-04-23T03:51:00"/>
  </r>
  <r>
    <n v="267"/>
    <s v="Uncharted Amazon"/>
    <s v="A visually stunning, feature length film chronicling life's challenges in the remote depths of the Amazon rainforest."/>
    <n v="9850"/>
    <n v="12965.44"/>
    <x v="1"/>
    <s v="GB"/>
    <s v="GBP"/>
    <n v="1403693499"/>
    <n v="1401101499"/>
    <b v="1"/>
    <n v="165"/>
    <b v="1"/>
    <s v="film &amp; video/documentary"/>
    <n v="131.62883248730967"/>
    <n v="78.578424242424248"/>
    <x v="1"/>
    <s v="documentary"/>
    <x v="268"/>
    <d v="2014-06-25T10:51:39"/>
  </r>
  <r>
    <n v="268"/>
    <s v="La Tierra de los Adioses"/>
    <s v="Help us finish a documentary about four teens coming-of-age in a small, rural Mexican town that has suffered 50% migration to the U.S."/>
    <n v="5000"/>
    <n v="5570"/>
    <x v="1"/>
    <s v="US"/>
    <s v="USD"/>
    <n v="1320640778"/>
    <n v="1316749178"/>
    <b v="1"/>
    <n v="111"/>
    <b v="1"/>
    <s v="film &amp; video/documentary"/>
    <n v="111.4"/>
    <n v="50.18018018018018"/>
    <x v="1"/>
    <s v="documentary"/>
    <x v="269"/>
    <d v="2011-11-07T04:39:38"/>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s v="film &amp; video/documentary"/>
    <n v="147.23376999999999"/>
    <n v="92.251735588972423"/>
    <x v="1"/>
    <s v="documentary"/>
    <x v="270"/>
    <d v="2017-02-22T04:43:42"/>
  </r>
  <r>
    <n v="270"/>
    <s v="rock on: inside the archive of an unlikely rock photographer"/>
    <s v="Journey behind the lens of the legendary Jini Dellaccio, one of the first women rock â€˜nâ€™ roll photographers."/>
    <n v="2300"/>
    <n v="3510"/>
    <x v="1"/>
    <s v="US"/>
    <s v="USD"/>
    <n v="1306296000"/>
    <n v="1301950070"/>
    <b v="1"/>
    <n v="61"/>
    <b v="1"/>
    <s v="film &amp; video/documentary"/>
    <n v="152.60869565217391"/>
    <n v="57.540983606557376"/>
    <x v="1"/>
    <s v="documentary"/>
    <x v="271"/>
    <d v="2011-05-25T04:00:00"/>
  </r>
  <r>
    <n v="271"/>
    <s v="The Mathare Project"/>
    <s v="A documentary shot over 12 years about the hopes and dreams of five orphans struggling to reach adulthood in Kenya's Mathare slum."/>
    <n v="30000"/>
    <n v="31404"/>
    <x v="1"/>
    <s v="US"/>
    <s v="USD"/>
    <n v="1388649600"/>
    <n v="1386123861"/>
    <b v="1"/>
    <n v="287"/>
    <b v="1"/>
    <s v="film &amp; video/documentary"/>
    <n v="104.67999999999999"/>
    <n v="109.42160278745645"/>
    <x v="1"/>
    <s v="documentary"/>
    <x v="272"/>
    <d v="2014-01-02T08:00:00"/>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s v="film &amp; video/documentary"/>
    <n v="177.43366666666668"/>
    <n v="81.892461538461546"/>
    <x v="1"/>
    <s v="documentary"/>
    <x v="273"/>
    <d v="2010-04-28T18:49:00"/>
  </r>
  <r>
    <n v="273"/>
    <s v="The Man Who Ate New Orleans (and rebuilt it too!)"/>
    <s v="Man vs. Food meets Extreme Home Makeover! A celebration of the food, music, and rebuilding of New Orleans, and a history-making quest."/>
    <n v="5000"/>
    <n v="5388.79"/>
    <x v="1"/>
    <s v="US"/>
    <s v="USD"/>
    <n v="1309694266"/>
    <n v="1307102266"/>
    <b v="1"/>
    <n v="118"/>
    <b v="1"/>
    <s v="film &amp; video/documentary"/>
    <n v="107.7758"/>
    <n v="45.667711864406776"/>
    <x v="1"/>
    <s v="documentary"/>
    <x v="274"/>
    <d v="2011-07-03T11:57:46"/>
  </r>
  <r>
    <n v="274"/>
    <s v="In Search of Nabad (Documentary Film)"/>
    <s v="An intimate documentary sharing the powerful voices of Seattle's Somali refugees and their search for peace in their new home."/>
    <n v="4000"/>
    <n v="6240"/>
    <x v="1"/>
    <s v="US"/>
    <s v="USD"/>
    <n v="1333609140"/>
    <n v="1330638829"/>
    <b v="1"/>
    <n v="113"/>
    <b v="1"/>
    <s v="film &amp; video/documentary"/>
    <n v="156"/>
    <n v="55.221238938053098"/>
    <x v="1"/>
    <s v="documentary"/>
    <x v="275"/>
    <d v="2012-04-05T06:59:00"/>
  </r>
  <r>
    <n v="275"/>
    <s v="Finding the Funk"/>
    <s v="A journey through the origins and influence of funk music from James Brown to D'Angelo we are FINDING THE FUNK!"/>
    <n v="20000"/>
    <n v="21679"/>
    <x v="1"/>
    <s v="US"/>
    <s v="USD"/>
    <n v="1352511966"/>
    <n v="1349916366"/>
    <b v="1"/>
    <n v="332"/>
    <b v="1"/>
    <s v="film &amp; video/documentary"/>
    <n v="108.395"/>
    <n v="65.298192771084331"/>
    <x v="1"/>
    <s v="documentary"/>
    <x v="276"/>
    <d v="2012-11-10T01:46:06"/>
  </r>
  <r>
    <n v="276"/>
    <s v="Abalimi"/>
    <s v="A film about Xhosa women in townships of South Africa micro-farming to fight extreme poverty, gain health, and create food security."/>
    <n v="4000"/>
    <n v="5904"/>
    <x v="1"/>
    <s v="US"/>
    <s v="USD"/>
    <n v="1335574674"/>
    <n v="1330394274"/>
    <b v="1"/>
    <n v="62"/>
    <b v="1"/>
    <s v="film &amp; video/documentary"/>
    <n v="147.6"/>
    <n v="95.225806451612897"/>
    <x v="1"/>
    <s v="documentary"/>
    <x v="277"/>
    <d v="2012-04-28T00:57:54"/>
  </r>
  <r>
    <n v="277"/>
    <s v="Pressing On: The Letterpress Film"/>
    <s v="A documentary about the survival of letterpress and the remarkable printers who preserve the history and knowledge of the craft."/>
    <n v="65000"/>
    <n v="71748"/>
    <x v="1"/>
    <s v="US"/>
    <s v="USD"/>
    <n v="1432416219"/>
    <n v="1429824219"/>
    <b v="1"/>
    <n v="951"/>
    <b v="1"/>
    <s v="film &amp; video/documentary"/>
    <n v="110.38153846153847"/>
    <n v="75.444794952681391"/>
    <x v="1"/>
    <s v="documentary"/>
    <x v="278"/>
    <d v="2015-05-23T21:23:39"/>
  </r>
  <r>
    <n v="278"/>
    <s v="The Babushkas of Chernobyl"/>
    <s v="An unlikely story of spirit, defiance and beauty from the most contaminated place on Earth"/>
    <n v="27000"/>
    <n v="40594"/>
    <x v="1"/>
    <s v="US"/>
    <s v="USD"/>
    <n v="1350003539"/>
    <n v="1347411539"/>
    <b v="1"/>
    <n v="415"/>
    <b v="1"/>
    <s v="film &amp; video/documentary"/>
    <n v="150.34814814814814"/>
    <n v="97.816867469879512"/>
    <x v="1"/>
    <s v="documentary"/>
    <x v="279"/>
    <d v="2012-10-12T00:58:59"/>
  </r>
  <r>
    <n v="279"/>
    <s v="Instructions on Parting"/>
    <s v="This documentary film is an intimate portrait of love and loss that observes family and nature undergoing the cycle of birth to death."/>
    <n v="17000"/>
    <n v="26744.11"/>
    <x v="1"/>
    <s v="US"/>
    <s v="USD"/>
    <n v="1488160860"/>
    <n v="1485237096"/>
    <b v="1"/>
    <n v="305"/>
    <b v="1"/>
    <s v="film &amp; video/documentary"/>
    <n v="157.31829411764707"/>
    <n v="87.685606557377056"/>
    <x v="1"/>
    <s v="documentary"/>
    <x v="280"/>
    <d v="2017-02-27T02:01:00"/>
  </r>
  <r>
    <n v="280"/>
    <s v="Korengal Theatrical Release"/>
    <s v="My latest film Korengal, takes us back to the same valley with the same troops as in my Academy AwardÂ® nominated film Restrepo."/>
    <n v="75000"/>
    <n v="117108"/>
    <x v="1"/>
    <s v="US"/>
    <s v="USD"/>
    <n v="1401459035"/>
    <n v="1397571035"/>
    <b v="1"/>
    <n v="2139"/>
    <b v="1"/>
    <s v="film &amp; video/documentary"/>
    <n v="156.14400000000001"/>
    <n v="54.748948106591868"/>
    <x v="1"/>
    <s v="documentary"/>
    <x v="281"/>
    <d v="2014-05-30T14:10:35"/>
  </r>
  <r>
    <n v="281"/>
    <s v="Do It Again: One Man's Quest to Reunite the Kinks"/>
    <s v="Last May, I created my mission: To reunite the brilliant but (in my opinion) under-appreciated band, the Kinks. I decided to make..."/>
    <n v="5500"/>
    <n v="6632.32"/>
    <x v="1"/>
    <s v="US"/>
    <s v="USD"/>
    <n v="1249932360"/>
    <n v="1242532513"/>
    <b v="1"/>
    <n v="79"/>
    <b v="1"/>
    <s v="film &amp; video/documentary"/>
    <n v="120.58763636363636"/>
    <n v="83.953417721518989"/>
    <x v="1"/>
    <s v="documentary"/>
    <x v="282"/>
    <d v="2009-08-10T19:26:00"/>
  </r>
  <r>
    <n v="282"/>
    <s v="Greenlight the PATROL BASE JAKER Movie"/>
    <s v="See US Marines make counter-insurgency work in Helmand Province--the Taliban's stronghold in Afghanistan."/>
    <n v="45000"/>
    <n v="45535"/>
    <x v="1"/>
    <s v="US"/>
    <s v="USD"/>
    <n v="1266876000"/>
    <n v="1263679492"/>
    <b v="1"/>
    <n v="179"/>
    <b v="1"/>
    <s v="film &amp; video/documentary"/>
    <n v="101.18888888888888"/>
    <n v="254.38547486033519"/>
    <x v="1"/>
    <s v="documentary"/>
    <x v="283"/>
    <d v="2010-02-22T22:00:00"/>
  </r>
  <r>
    <n v="283"/>
    <s v="SOLE SURVIVOR"/>
    <s v="What is the impact of survivorship on the human condition?"/>
    <n v="18000"/>
    <n v="20569.05"/>
    <x v="1"/>
    <s v="US"/>
    <s v="USD"/>
    <n v="1306904340"/>
    <n v="1305219744"/>
    <b v="1"/>
    <n v="202"/>
    <b v="1"/>
    <s v="film &amp; video/documentary"/>
    <n v="114.27249999999999"/>
    <n v="101.8269801980198"/>
    <x v="1"/>
    <s v="documentary"/>
    <x v="284"/>
    <d v="2011-06-01T04:59:00"/>
  </r>
  <r>
    <n v="284"/>
    <s v="Wisconsin Rising"/>
    <s v="A film documenting WI Gov.Scott Walker's attack on working families and how it is reanimating the American labor movement."/>
    <n v="40000"/>
    <n v="41850.46"/>
    <x v="1"/>
    <s v="US"/>
    <s v="USD"/>
    <n v="1327167780"/>
    <n v="1325007780"/>
    <b v="1"/>
    <n v="760"/>
    <b v="1"/>
    <s v="film &amp; video/documentary"/>
    <n v="104.62615"/>
    <n v="55.066394736842106"/>
    <x v="1"/>
    <s v="documentary"/>
    <x v="285"/>
    <d v="2012-01-21T17:43:00"/>
  </r>
  <r>
    <n v="285"/>
    <s v="The Phantom Tollbooth: Beyond Expectations - Final Push"/>
    <s v="A documentary about the classic children's book, its creators, and the lasting impact over half a century and beyond."/>
    <n v="14000"/>
    <n v="32035.51"/>
    <x v="1"/>
    <s v="US"/>
    <s v="USD"/>
    <n v="1379614128"/>
    <n v="1377022128"/>
    <b v="1"/>
    <n v="563"/>
    <b v="1"/>
    <s v="film &amp; video/documentary"/>
    <n v="228.82507142857142"/>
    <n v="56.901438721136763"/>
    <x v="1"/>
    <s v="documentary"/>
    <x v="286"/>
    <d v="2013-09-19T18:08:48"/>
  </r>
  <r>
    <n v="286"/>
    <s v="George Tice: Seeing Beyond the Moment"/>
    <s v="A documentary film on the life of legendary photographer George Tice by Peter Bosco, Bruce Wodder and Douglas Underdahl."/>
    <n v="15000"/>
    <n v="16373"/>
    <x v="1"/>
    <s v="US"/>
    <s v="USD"/>
    <n v="1364236524"/>
    <n v="1360352124"/>
    <b v="1"/>
    <n v="135"/>
    <b v="1"/>
    <s v="film &amp; video/documentary"/>
    <n v="109.15333333333332"/>
    <n v="121.28148148148148"/>
    <x v="1"/>
    <s v="documentary"/>
    <x v="287"/>
    <d v="2013-03-25T18:35:24"/>
  </r>
  <r>
    <n v="287"/>
    <s v="In Country: A Documentary Film (POSTPRODUCTION)"/>
    <s v="War is hell. Why would anyone want to spend their weekends there?"/>
    <n v="15000"/>
    <n v="26445"/>
    <x v="1"/>
    <s v="US"/>
    <s v="USD"/>
    <n v="1351828800"/>
    <n v="1349160018"/>
    <b v="1"/>
    <n v="290"/>
    <b v="1"/>
    <s v="film &amp; video/documentary"/>
    <n v="176.29999999999998"/>
    <n v="91.189655172413794"/>
    <x v="1"/>
    <s v="documentary"/>
    <x v="288"/>
    <d v="2012-11-02T04:00:00"/>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s v="film &amp; video/documentary"/>
    <n v="103.21061999999999"/>
    <n v="115.44812080536913"/>
    <x v="1"/>
    <s v="documentary"/>
    <x v="289"/>
    <d v="2012-06-26T04:03:13"/>
  </r>
  <r>
    <n v="289"/>
    <s v="Audience Unlock: &quot;The UK Gold&quot;"/>
    <s v="A campaign to unlock an award winning film that exposes for the first time the modern British Empire ... and it's terrible cost."/>
    <n v="15000"/>
    <n v="15723"/>
    <x v="1"/>
    <s v="GB"/>
    <s v="GBP"/>
    <n v="1383389834"/>
    <n v="1380797834"/>
    <b v="1"/>
    <n v="232"/>
    <b v="1"/>
    <s v="film &amp; video/documentary"/>
    <n v="104.82000000000001"/>
    <n v="67.771551724137936"/>
    <x v="1"/>
    <s v="documentary"/>
    <x v="290"/>
    <d v="2013-11-02T10:57:14"/>
  </r>
  <r>
    <n v="290"/>
    <s v="INTOTHEWOODS.TV â€“ Music Media from the Pacific Northwest"/>
    <s v="Help INTOTHEWOODS.TV purchase audio and video gear, lighting and BACK UP HARD DRIVES"/>
    <n v="4500"/>
    <n v="4800.8"/>
    <x v="1"/>
    <s v="US"/>
    <s v="USD"/>
    <n v="1296633540"/>
    <n v="1292316697"/>
    <b v="1"/>
    <n v="168"/>
    <b v="1"/>
    <s v="film &amp; video/documentary"/>
    <n v="106.68444444444445"/>
    <n v="28.576190476190476"/>
    <x v="1"/>
    <s v="documentary"/>
    <x v="291"/>
    <d v="2011-02-02T07:59:00"/>
  </r>
  <r>
    <n v="291"/>
    <s v="Zoe Goes Running - The Film: Running The Tour De France"/>
    <s v="ZoÃ« Romano will be the first person to RUN the route of the Tour de France. I will join her to document that adventure."/>
    <n v="5000"/>
    <n v="6001"/>
    <x v="1"/>
    <s v="US"/>
    <s v="USD"/>
    <n v="1367366460"/>
    <n v="1365791246"/>
    <b v="1"/>
    <n v="128"/>
    <b v="1"/>
    <s v="film &amp; video/documentary"/>
    <n v="120.02"/>
    <n v="46.8828125"/>
    <x v="1"/>
    <s v="documentary"/>
    <x v="292"/>
    <d v="2013-05-01T00:01:00"/>
  </r>
  <r>
    <n v="292"/>
    <s v="The Undocumented"/>
    <s v="THE UNDOCUMENTED is a 90 cinema verite documentary that exposes a little known consequence of current U. S. immigration policy."/>
    <n v="75000"/>
    <n v="76130.2"/>
    <x v="1"/>
    <s v="US"/>
    <s v="USD"/>
    <n v="1319860740"/>
    <n v="1317064599"/>
    <b v="1"/>
    <n v="493"/>
    <b v="1"/>
    <s v="film &amp; video/documentary"/>
    <n v="101.50693333333334"/>
    <n v="154.42231237322514"/>
    <x v="1"/>
    <s v="documentary"/>
    <x v="293"/>
    <d v="2011-10-29T03:59:00"/>
  </r>
  <r>
    <n v="293"/>
    <s v="NELL SHIPMAN:GIRL FROM GOD'S COUNTRY FILM"/>
    <s v="The untold story of the first action-adventure heroine who left Hollywood with 70 abused animal actors to make  her films in Idaho"/>
    <n v="26000"/>
    <n v="26360"/>
    <x v="1"/>
    <s v="US"/>
    <s v="USD"/>
    <n v="1398009714"/>
    <n v="1395417714"/>
    <b v="1"/>
    <n v="131"/>
    <b v="1"/>
    <s v="film &amp; video/documentary"/>
    <n v="101.38461538461539"/>
    <n v="201.22137404580153"/>
    <x v="1"/>
    <s v="documentary"/>
    <x v="294"/>
    <d v="2014-04-20T16:01:54"/>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s v="film &amp; video/documentary"/>
    <n v="100"/>
    <n v="100"/>
    <x v="1"/>
    <s v="documentary"/>
    <x v="295"/>
    <d v="2010-07-19T16:00:00"/>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s v="film &amp; video/documentary"/>
    <n v="133.10911999999999"/>
    <n v="100.08204511278196"/>
    <x v="1"/>
    <s v="documentary"/>
    <x v="296"/>
    <d v="2013-11-01T00:00:00"/>
  </r>
  <r>
    <n v="296"/>
    <s v="Bel Borba Is Here!"/>
    <s v="Bel Borba is Here is a feature film about the most inspiring Brazilian artist you've never heard of... until now."/>
    <n v="25000"/>
    <n v="29681.55"/>
    <x v="1"/>
    <s v="US"/>
    <s v="USD"/>
    <n v="1347017083"/>
    <n v="1344857083"/>
    <b v="1"/>
    <n v="129"/>
    <b v="1"/>
    <s v="film &amp; video/documentary"/>
    <n v="118.72620000000001"/>
    <n v="230.08953488372092"/>
    <x v="1"/>
    <s v="documentary"/>
    <x v="297"/>
    <d v="2012-09-07T11:24:43"/>
  </r>
  <r>
    <n v="297"/>
    <s v="Who Owns Yoga?"/>
    <s v="Who Owns Yoga? is a feature length documentary film that explores the changing nature of yoga in the modern world."/>
    <n v="20000"/>
    <n v="20128"/>
    <x v="1"/>
    <s v="US"/>
    <s v="USD"/>
    <n v="1430452740"/>
    <n v="1427390901"/>
    <b v="1"/>
    <n v="142"/>
    <b v="1"/>
    <s v="film &amp; video/documentary"/>
    <n v="100.64"/>
    <n v="141.74647887323943"/>
    <x v="1"/>
    <s v="documentary"/>
    <x v="298"/>
    <d v="2015-05-01T03:59:00"/>
  </r>
  <r>
    <n v="298"/>
    <s v="DisHonesty - A Documentary Feature Film"/>
    <s v="The truth is, we all lie - and by &quot;we,&quot; we mean everyone!"/>
    <n v="126000"/>
    <n v="137254.84"/>
    <x v="1"/>
    <s v="US"/>
    <s v="USD"/>
    <n v="1399669200"/>
    <n v="1394536048"/>
    <b v="1"/>
    <n v="2436"/>
    <b v="1"/>
    <s v="film &amp; video/documentary"/>
    <n v="108.93241269841269"/>
    <n v="56.344351395730705"/>
    <x v="1"/>
    <s v="documentary"/>
    <x v="299"/>
    <d v="2014-05-09T21:00:00"/>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s v="film &amp; video/documentary"/>
    <n v="178.95250000000001"/>
    <n v="73.341188524590166"/>
    <x v="1"/>
    <s v="documentary"/>
    <x v="300"/>
    <d v="2010-11-17T06:24:20"/>
  </r>
  <r>
    <n v="300"/>
    <s v="The Bus "/>
    <s v="THE BUS is a feature-length documentary film celebrating one of the most iconic and beloved vehicles ever produced, the Volkswagen Bus."/>
    <n v="25000"/>
    <n v="25430.66"/>
    <x v="1"/>
    <s v="US"/>
    <s v="USD"/>
    <n v="1303686138"/>
    <n v="1301007738"/>
    <b v="1"/>
    <n v="298"/>
    <b v="1"/>
    <s v="film &amp; video/documentary"/>
    <n v="101.72264"/>
    <n v="85.337785234899329"/>
    <x v="1"/>
    <s v="documentary"/>
    <x v="301"/>
    <d v="2011-04-24T23:02:18"/>
  </r>
  <r>
    <n v="301"/>
    <s v="WORLD FAIR"/>
    <s v="A film about personal memory, amateur cinematography, and visions of the future at the 1939 New York World's Fair."/>
    <n v="13000"/>
    <n v="15435.55"/>
    <x v="1"/>
    <s v="US"/>
    <s v="USD"/>
    <n v="1363711335"/>
    <n v="1360258935"/>
    <b v="1"/>
    <n v="251"/>
    <b v="1"/>
    <s v="film &amp; video/documentary"/>
    <n v="118.73499999999999"/>
    <n v="61.496215139442228"/>
    <x v="1"/>
    <s v="documentary"/>
    <x v="302"/>
    <d v="2013-03-19T16:42:15"/>
  </r>
  <r>
    <n v="302"/>
    <s v="(UN)CUT"/>
    <s v="(UN)CUT explores circumcisionâ€™s medical, sexual &amp; religious complexities against the backdrop of San Franciscoâ€™s latest ban controversy"/>
    <n v="10000"/>
    <n v="10046"/>
    <x v="1"/>
    <s v="US"/>
    <s v="USD"/>
    <n v="1330115638"/>
    <n v="1327523638"/>
    <b v="1"/>
    <n v="108"/>
    <b v="1"/>
    <s v="film &amp; video/documentary"/>
    <n v="100.46"/>
    <n v="93.018518518518519"/>
    <x v="1"/>
    <s v="documentary"/>
    <x v="303"/>
    <d v="2012-02-24T20:33:58"/>
  </r>
  <r>
    <n v="303"/>
    <s v="The Forest for the Trees"/>
    <s v="The story of Jadab Payeng, an Indian man who single handedly planted nearly 1400 acres of forest to save his island, Majuli."/>
    <n v="3000"/>
    <n v="4124"/>
    <x v="1"/>
    <s v="US"/>
    <s v="USD"/>
    <n v="1338601346"/>
    <n v="1336009346"/>
    <b v="1"/>
    <n v="82"/>
    <b v="1"/>
    <s v="film &amp; video/documentary"/>
    <n v="137.46666666666667"/>
    <n v="50.292682926829265"/>
    <x v="1"/>
    <s v="documentary"/>
    <x v="304"/>
    <d v="2012-06-02T01:42:26"/>
  </r>
  <r>
    <n v="304"/>
    <s v="Beyond Iconic: Distribution for film on Dennis Stock"/>
    <s v="A portrait of a life fully realized and a look at what it takes to make great photography."/>
    <n v="3400"/>
    <n v="7876"/>
    <x v="1"/>
    <s v="US"/>
    <s v="USD"/>
    <n v="1346464800"/>
    <n v="1343096197"/>
    <b v="1"/>
    <n v="74"/>
    <b v="1"/>
    <s v="film &amp; video/documentary"/>
    <n v="231.64705882352939"/>
    <n v="106.43243243243244"/>
    <x v="1"/>
    <s v="documentary"/>
    <x v="305"/>
    <d v="2012-09-01T02:00:00"/>
  </r>
  <r>
    <n v="305"/>
    <s v="My Friend Mott-ly"/>
    <s v="A documentary that I am making about the difficult, but inspiring, life of a late friend of mine."/>
    <n v="7500"/>
    <n v="9775"/>
    <x v="1"/>
    <s v="US"/>
    <s v="USD"/>
    <n v="1331392049"/>
    <n v="1328800049"/>
    <b v="1"/>
    <n v="189"/>
    <b v="1"/>
    <s v="film &amp; video/documentary"/>
    <n v="130.33333333333331"/>
    <n v="51.719576719576722"/>
    <x v="1"/>
    <s v="documentary"/>
    <x v="306"/>
    <d v="2012-03-10T15:07:29"/>
  </r>
  <r>
    <n v="306"/>
    <s v="Escape/Artist: The Jason Escape Documentary"/>
    <s v="A feature-length documentary on the life of Boston escape artist Jason Escape."/>
    <n v="1000"/>
    <n v="2929"/>
    <x v="1"/>
    <s v="US"/>
    <s v="USD"/>
    <n v="1363806333"/>
    <n v="1362081933"/>
    <b v="1"/>
    <n v="80"/>
    <b v="1"/>
    <s v="film &amp; video/documentary"/>
    <n v="292.89999999999998"/>
    <n v="36.612499999999997"/>
    <x v="1"/>
    <s v="documentary"/>
    <x v="307"/>
    <d v="2013-03-20T19:05:33"/>
  </r>
  <r>
    <n v="307"/>
    <s v="Grammar Revolution"/>
    <s v="Why is grammar important?"/>
    <n v="22000"/>
    <n v="24490"/>
    <x v="1"/>
    <s v="US"/>
    <s v="USD"/>
    <n v="1360276801"/>
    <n v="1357684801"/>
    <b v="1"/>
    <n v="576"/>
    <b v="1"/>
    <s v="film &amp; video/documentary"/>
    <n v="111.31818181818183"/>
    <n v="42.517361111111114"/>
    <x v="1"/>
    <s v="documentary"/>
    <x v="308"/>
    <d v="2013-02-07T22:40:01"/>
  </r>
  <r>
    <n v="308"/>
    <s v="Before Us - a Feature Length Documentary about Adoption"/>
    <s v="A documentary about discovering my two older sisters who were born on a CA commune in the 60's and placed for adoption."/>
    <n v="12000"/>
    <n v="12668"/>
    <x v="1"/>
    <s v="US"/>
    <s v="USD"/>
    <n v="1299775210"/>
    <n v="1295887210"/>
    <b v="1"/>
    <n v="202"/>
    <b v="1"/>
    <s v="film &amp; video/documentary"/>
    <n v="105.56666666666668"/>
    <n v="62.712871287128714"/>
    <x v="1"/>
    <s v="documentary"/>
    <x v="309"/>
    <d v="2011-03-10T16:40:10"/>
  </r>
  <r>
    <n v="309"/>
    <s v="SOLE SURVIVOR FILM - Finishing Funds"/>
    <s v="A first glimpse into the lives of sole survivors of commercial plane crashes as they struggle to understand their perplexing fate."/>
    <n v="18000"/>
    <n v="21410"/>
    <x v="1"/>
    <s v="US"/>
    <s v="USD"/>
    <n v="1346695334"/>
    <n v="1344880934"/>
    <b v="1"/>
    <n v="238"/>
    <b v="1"/>
    <s v="film &amp; video/documentary"/>
    <n v="118.94444444444446"/>
    <n v="89.957983193277315"/>
    <x v="1"/>
    <s v="documentary"/>
    <x v="310"/>
    <d v="2012-09-03T18:02:14"/>
  </r>
  <r>
    <n v="310"/>
    <s v="Feels Like Coming Home Tour"/>
    <s v="30 day tour to release a compilation CD with 16 original songs about hometowns.  Webisodes and documentary to follow."/>
    <n v="1000"/>
    <n v="1041.29"/>
    <x v="1"/>
    <s v="US"/>
    <s v="USD"/>
    <n v="1319076000"/>
    <n v="1317788623"/>
    <b v="1"/>
    <n v="36"/>
    <b v="1"/>
    <s v="film &amp; video/documentary"/>
    <n v="104.129"/>
    <n v="28.924722222222222"/>
    <x v="1"/>
    <s v="documentary"/>
    <x v="311"/>
    <d v="2011-10-20T02:00:00"/>
  </r>
  <r>
    <n v="311"/>
    <s v="The Sticking Place Interactive Documentary"/>
    <s v="An imaginative interactive documentary about Leah Callahan, a freestyle wrestler and Olympic hopeful."/>
    <n v="20000"/>
    <n v="20820.330000000002"/>
    <x v="1"/>
    <s v="US"/>
    <s v="USD"/>
    <n v="1325404740"/>
    <n v="1321852592"/>
    <b v="1"/>
    <n v="150"/>
    <b v="1"/>
    <s v="film &amp; video/documentary"/>
    <n v="104.10165000000001"/>
    <n v="138.8022"/>
    <x v="1"/>
    <s v="documentary"/>
    <x v="312"/>
    <d v="2012-01-01T07:59:00"/>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s v="film &amp; video/documentary"/>
    <n v="111.87499999999999"/>
    <n v="61.301369863013697"/>
    <x v="1"/>
    <s v="documentary"/>
    <x v="313"/>
    <d v="2013-04-14T21:03:52"/>
  </r>
  <r>
    <n v="313"/>
    <s v="DEVIL MAY CARE"/>
    <s v="Most people have heard Bob Dorough's music over the past 50 years without knowing it. Until now. A story for every artist who refuses to give up."/>
    <n v="17000"/>
    <n v="17805"/>
    <x v="1"/>
    <s v="US"/>
    <s v="USD"/>
    <n v="1281542340"/>
    <n v="1277702894"/>
    <b v="1"/>
    <n v="222"/>
    <b v="1"/>
    <s v="film &amp; video/documentary"/>
    <n v="104.73529411764706"/>
    <n v="80.202702702702709"/>
    <x v="1"/>
    <s v="documentary"/>
    <x v="314"/>
    <d v="2010-08-11T15:59:00"/>
  </r>
  <r>
    <n v="314"/>
    <s v="Making Mail: A Documentary"/>
    <s v="A documentary about artists who embrace the antiquated postal service and use it to send beautiful pieces of mail art across the globe."/>
    <n v="1000"/>
    <n v="3851.5"/>
    <x v="1"/>
    <s v="US"/>
    <s v="USD"/>
    <n v="1362167988"/>
    <n v="1359575988"/>
    <b v="1"/>
    <n v="120"/>
    <b v="1"/>
    <s v="film &amp; video/documentary"/>
    <n v="385.15000000000003"/>
    <n v="32.095833333333331"/>
    <x v="1"/>
    <s v="documentary"/>
    <x v="315"/>
    <d v="2013-03-01T19:59:48"/>
  </r>
  <r>
    <n v="315"/>
    <s v="Arias With A Twist: The Docufantasy"/>
    <s v="A documentary that explores  the magical collaboration between performance artist Joey Arias and puppeteer Basil Twist."/>
    <n v="25000"/>
    <n v="25312"/>
    <x v="1"/>
    <s v="US"/>
    <s v="USD"/>
    <n v="1345660334"/>
    <n v="1343068334"/>
    <b v="1"/>
    <n v="126"/>
    <b v="1"/>
    <s v="film &amp; video/documentary"/>
    <n v="101.248"/>
    <n v="200.88888888888889"/>
    <x v="1"/>
    <s v="documentary"/>
    <x v="316"/>
    <d v="2012-08-22T18:32:14"/>
  </r>
  <r>
    <n v="316"/>
    <s v="THE SECRET TRIAL 5 - GRASSROOTS CROSS-CANADA TOUR"/>
    <s v="Award winning documentary The Secret Trial 5 needs your help for a Cross-Canada Tour!"/>
    <n v="15000"/>
    <n v="17066"/>
    <x v="1"/>
    <s v="CA"/>
    <s v="CAD"/>
    <n v="1418273940"/>
    <n v="1415398197"/>
    <b v="1"/>
    <n v="158"/>
    <b v="1"/>
    <s v="film &amp; video/documentary"/>
    <n v="113.77333333333333"/>
    <n v="108.01265822784811"/>
    <x v="1"/>
    <s v="documentary"/>
    <x v="317"/>
    <d v="2014-12-11T04:59:00"/>
  </r>
  <r>
    <n v="317"/>
    <s v="Good Men, Bad Men, and a Few Rowdy Ladies"/>
    <s v="The story of a cowboy town with a prison problem, and the colorful characters who call it home."/>
    <n v="30000"/>
    <n v="30241"/>
    <x v="1"/>
    <s v="US"/>
    <s v="USD"/>
    <n v="1386778483"/>
    <n v="1384186483"/>
    <b v="1"/>
    <n v="316"/>
    <b v="1"/>
    <s v="film &amp; video/documentary"/>
    <n v="100.80333333333333"/>
    <n v="95.699367088607602"/>
    <x v="1"/>
    <s v="documentary"/>
    <x v="318"/>
    <d v="2013-12-11T16:14:43"/>
  </r>
  <r>
    <n v="318"/>
    <s v="Friend Request: Accepted"/>
    <s v="Photographer, Ty Morin, pays a visit to every single one of his Facebook friends to take their portrait...all 788 of them."/>
    <n v="5000"/>
    <n v="14166"/>
    <x v="1"/>
    <s v="US"/>
    <s v="USD"/>
    <n v="1364342151"/>
    <n v="1361753751"/>
    <b v="1"/>
    <n v="284"/>
    <b v="1"/>
    <s v="film &amp; video/documentary"/>
    <n v="283.32"/>
    <n v="49.880281690140848"/>
    <x v="1"/>
    <s v="documentary"/>
    <x v="319"/>
    <d v="2013-03-26T23:55:51"/>
  </r>
  <r>
    <n v="319"/>
    <s v="EDIBLE CITY - a movie in the making"/>
    <s v="A journey through the Bay Area food movement following farmers, cooks, activists, and educators who are fighting for food justice in their communities"/>
    <n v="5000"/>
    <n v="5634"/>
    <x v="1"/>
    <s v="US"/>
    <s v="USD"/>
    <n v="1265097540"/>
    <n v="1257538029"/>
    <b v="1"/>
    <n v="51"/>
    <b v="1"/>
    <s v="film &amp; video/documentary"/>
    <n v="112.68"/>
    <n v="110.47058823529412"/>
    <x v="1"/>
    <s v="documentary"/>
    <x v="320"/>
    <d v="2010-02-02T07:59:00"/>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s v="film &amp; video/documentary"/>
    <n v="106.58000000000001"/>
    <n v="134.91139240506328"/>
    <x v="1"/>
    <s v="documentary"/>
    <x v="321"/>
    <d v="2015-12-22T23:00:00"/>
  </r>
  <r>
    <n v="321"/>
    <s v="An Impossible Project"/>
    <s v="The more digital the world, the more analog our dreams._x000a_A feature documentary shot on 35mm film."/>
    <n v="35000"/>
    <n v="35932"/>
    <x v="1"/>
    <s v="DE"/>
    <s v="EUR"/>
    <n v="1478605386"/>
    <n v="1475577786"/>
    <b v="1"/>
    <n v="337"/>
    <b v="1"/>
    <s v="film &amp; video/documentary"/>
    <n v="102.66285714285715"/>
    <n v="106.62314540059347"/>
    <x v="1"/>
    <s v="documentary"/>
    <x v="322"/>
    <d v="2016-11-08T11:43:06"/>
  </r>
  <r>
    <n v="322"/>
    <s v="Last of the Big Tuskers"/>
    <s v="A documentary film about the largest elephants on earth and what is being done to ensure their survival."/>
    <n v="25000"/>
    <n v="26978"/>
    <x v="1"/>
    <s v="US"/>
    <s v="USD"/>
    <n v="1463146848"/>
    <n v="1460554848"/>
    <b v="1"/>
    <n v="186"/>
    <b v="1"/>
    <s v="film &amp; video/documentary"/>
    <n v="107.91200000000001"/>
    <n v="145.04301075268816"/>
    <x v="1"/>
    <s v="documentary"/>
    <x v="323"/>
    <d v="2016-05-13T13:40:48"/>
  </r>
  <r>
    <n v="323"/>
    <s v="White Ravens: A feature-length documentary film"/>
    <s v="A documentary focusing on the Haida Nation's resurgence in the wake of colonization and Canada's Indian Residential Schools."/>
    <n v="5400"/>
    <n v="6646"/>
    <x v="1"/>
    <s v="US"/>
    <s v="USD"/>
    <n v="1482307140"/>
    <n v="1479886966"/>
    <b v="1"/>
    <n v="58"/>
    <b v="1"/>
    <s v="film &amp; video/documentary"/>
    <n v="123.07407407407408"/>
    <n v="114.58620689655173"/>
    <x v="1"/>
    <s v="documentary"/>
    <x v="324"/>
    <d v="2016-12-21T07:59:00"/>
  </r>
  <r>
    <n v="324"/>
    <s v="KEEP MOVING FORWARD - Documentary Film"/>
    <s v="A documentary about a Vietnam veteran who finds peace from his PTSD through Disney, rather than medication."/>
    <n v="8500"/>
    <n v="8636"/>
    <x v="1"/>
    <s v="US"/>
    <s v="USD"/>
    <n v="1438441308"/>
    <n v="1435590108"/>
    <b v="1"/>
    <n v="82"/>
    <b v="1"/>
    <s v="film &amp; video/documentary"/>
    <n v="101.6"/>
    <n v="105.3170731707317"/>
    <x v="1"/>
    <s v="documentary"/>
    <x v="325"/>
    <d v="2015-08-01T15:01:48"/>
  </r>
  <r>
    <n v="325"/>
    <s v="NETIZENS - a documentary about women and online harassment"/>
    <s v="NETIZENS follows targets of online harassment as they confront digital abuse and strive for equality and justice online."/>
    <n v="50000"/>
    <n v="52198"/>
    <x v="1"/>
    <s v="US"/>
    <s v="USD"/>
    <n v="1482208233"/>
    <n v="1479184233"/>
    <b v="1"/>
    <n v="736"/>
    <b v="1"/>
    <s v="film &amp; video/documentary"/>
    <n v="104.396"/>
    <n v="70.921195652173907"/>
    <x v="1"/>
    <s v="documentary"/>
    <x v="326"/>
    <d v="2016-12-20T04:30:33"/>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s v="film &amp; video/documentary"/>
    <n v="112.92973333333333"/>
    <n v="147.17167680278018"/>
    <x v="1"/>
    <s v="documentary"/>
    <x v="327"/>
    <d v="2017-03-14T22:57:00"/>
  </r>
  <r>
    <n v="327"/>
    <s v="Finding Beauty In the Rubble"/>
    <s v="A short film documenting the inspirational life of Mrs. Fukuoka, a tsunami survivor helping to bring hope back to her community."/>
    <n v="4000"/>
    <n v="5456"/>
    <x v="1"/>
    <s v="US"/>
    <s v="USD"/>
    <n v="1427011200"/>
    <n v="1424669929"/>
    <b v="1"/>
    <n v="34"/>
    <b v="1"/>
    <s v="film &amp; video/documentary"/>
    <n v="136.4"/>
    <n v="160.47058823529412"/>
    <x v="1"/>
    <s v="documentary"/>
    <x v="328"/>
    <d v="2015-03-22T08:00:00"/>
  </r>
  <r>
    <n v="328"/>
    <s v="Edgar Allan Poe: Buried Alive"/>
    <s v="A documentary that tells the real story of the misunderstood author, and explores the iconic status he still commands today."/>
    <n v="75000"/>
    <n v="77710.8"/>
    <x v="1"/>
    <s v="US"/>
    <s v="USD"/>
    <n v="1446350400"/>
    <n v="1443739388"/>
    <b v="1"/>
    <n v="498"/>
    <b v="1"/>
    <s v="film &amp; video/documentary"/>
    <n v="103.61439999999999"/>
    <n v="156.04578313253012"/>
    <x v="1"/>
    <s v="documentary"/>
    <x v="329"/>
    <d v="2015-11-01T04:00:00"/>
  </r>
  <r>
    <n v="329"/>
    <s v="Struggle &amp; Hope - Documentary Film Music Soundtrack"/>
    <s v="Our documentary about Oklahoma's all-black towns needs a soundtrack that is authentic. Help us make it happen."/>
    <n v="10000"/>
    <n v="10550"/>
    <x v="1"/>
    <s v="US"/>
    <s v="USD"/>
    <n v="1446868800"/>
    <n v="1444821127"/>
    <b v="1"/>
    <n v="167"/>
    <b v="1"/>
    <s v="film &amp; video/documentary"/>
    <n v="105.5"/>
    <n v="63.17365269461078"/>
    <x v="1"/>
    <s v="documentary"/>
    <x v="330"/>
    <d v="2015-11-07T04:00:00"/>
  </r>
  <r>
    <n v="330"/>
    <s v="The Power of Place"/>
    <s v="A film project that will compel decision makers to conserve iconic NH landscapes at risk due to an electricity transmission project."/>
    <n v="35000"/>
    <n v="35640"/>
    <x v="1"/>
    <s v="US"/>
    <s v="USD"/>
    <n v="1368763140"/>
    <n v="1366028563"/>
    <b v="1"/>
    <n v="340"/>
    <b v="1"/>
    <s v="film &amp; video/documentary"/>
    <n v="101.82857142857142"/>
    <n v="104.82352941176471"/>
    <x v="1"/>
    <s v="documentary"/>
    <x v="331"/>
    <d v="2013-05-17T03:59:00"/>
  </r>
  <r>
    <n v="331"/>
    <s v="Living On Soul: The Family Daptone"/>
    <s v="A hybrid music documentary/concert film featuring Sharon Jones, Charles Bradley and the rest of the Daptone Records family."/>
    <n v="40000"/>
    <n v="42642"/>
    <x v="1"/>
    <s v="US"/>
    <s v="USD"/>
    <n v="1466171834"/>
    <n v="1463493434"/>
    <b v="1"/>
    <n v="438"/>
    <b v="1"/>
    <s v="film &amp; video/documentary"/>
    <n v="106.60499999999999"/>
    <n v="97.356164383561648"/>
    <x v="1"/>
    <s v="documentary"/>
    <x v="332"/>
    <d v="2016-06-17T13:57:14"/>
  </r>
  <r>
    <n v="332"/>
    <s v="Changing of the Gods"/>
    <s v="A groundbreaking new film by Kenny Ausubel &amp; Louie Schwartzberg, featuring John Cleese, based on the work of Richard Tarnas."/>
    <n v="100000"/>
    <n v="113015"/>
    <x v="1"/>
    <s v="US"/>
    <s v="USD"/>
    <n v="1446019200"/>
    <n v="1442420377"/>
    <b v="1"/>
    <n v="555"/>
    <b v="1"/>
    <s v="film &amp; video/documentary"/>
    <n v="113.015"/>
    <n v="203.63063063063063"/>
    <x v="1"/>
    <s v="documentary"/>
    <x v="333"/>
    <d v="2015-10-28T08:00:00"/>
  </r>
  <r>
    <n v="333"/>
    <s v="CUBAN FOOD STORIES - A Feature Documentary"/>
    <s v="Enter a unique world of flavors, passion, resourcefulness and breathtaking locations. Join us on this unprecedented journey!"/>
    <n v="40000"/>
    <n v="50091"/>
    <x v="1"/>
    <s v="US"/>
    <s v="USD"/>
    <n v="1460038591"/>
    <n v="1457450191"/>
    <b v="1"/>
    <n v="266"/>
    <b v="1"/>
    <s v="film &amp; video/documentary"/>
    <n v="125.22750000000001"/>
    <n v="188.31203007518798"/>
    <x v="1"/>
    <s v="documentary"/>
    <x v="334"/>
    <d v="2016-04-07T14:16:31"/>
  </r>
  <r>
    <n v="334"/>
    <s v="The Little Girl with the Big Voice"/>
    <s v="An unapologetic portrait of the iconic, pioneering entertainer Mary Small whose voice comforted millions through the Depression &amp; WWII"/>
    <n v="10000"/>
    <n v="10119"/>
    <x v="1"/>
    <s v="US"/>
    <s v="USD"/>
    <n v="1431716400"/>
    <n v="1428423757"/>
    <b v="1"/>
    <n v="69"/>
    <b v="1"/>
    <s v="film &amp; video/documentary"/>
    <n v="101.19"/>
    <n v="146.65217391304347"/>
    <x v="1"/>
    <s v="documentary"/>
    <x v="335"/>
    <d v="2015-05-15T19:00:00"/>
  </r>
  <r>
    <n v="335"/>
    <s v="New Mo' Cut: David Peoples' lost film of Moe's Books"/>
    <s v="Oscar-nominated screenwriter David Peoples' lost film of Moe's Books is recycled into the hands of Moe's daughter, fifty years later."/>
    <n v="8500"/>
    <n v="8735"/>
    <x v="1"/>
    <s v="US"/>
    <s v="USD"/>
    <n v="1431122400"/>
    <n v="1428428515"/>
    <b v="1"/>
    <n v="80"/>
    <b v="1"/>
    <s v="film &amp; video/documentary"/>
    <n v="102.76470588235294"/>
    <n v="109.1875"/>
    <x v="1"/>
    <s v="documentary"/>
    <x v="336"/>
    <d v="2015-05-08T22:00:00"/>
  </r>
  <r>
    <n v="336"/>
    <s v="Celluloid Wizards in the Video Wasteland"/>
    <s v="An epic documentary about the dramatic rise and fall of Empire Pictures, the most ambitious B-movie studio of the 1980â€™s."/>
    <n v="25000"/>
    <n v="29209.78"/>
    <x v="1"/>
    <s v="US"/>
    <s v="USD"/>
    <n v="1447427918"/>
    <n v="1444832318"/>
    <b v="1"/>
    <n v="493"/>
    <b v="1"/>
    <s v="film &amp; video/documentary"/>
    <n v="116.83911999999998"/>
    <n v="59.249046653144013"/>
    <x v="1"/>
    <s v="documentary"/>
    <x v="337"/>
    <d v="2015-11-13T15:18:38"/>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s v="film &amp; video/documentary"/>
    <n v="101.16833333333335"/>
    <n v="97.904838709677421"/>
    <x v="1"/>
    <s v="documentary"/>
    <x v="338"/>
    <d v="2015-03-14T02:05:08"/>
  </r>
  <r>
    <n v="338"/>
    <s v="Queer Genius"/>
    <s v="&quot;Queer Genius&quot; explores the lives of four visionary queer artists: Eileen Myles, Barbara Hammer, Jibz Cameron and Shannon Funchess"/>
    <n v="15000"/>
    <n v="16520.04"/>
    <x v="1"/>
    <s v="US"/>
    <s v="USD"/>
    <n v="1472864400"/>
    <n v="1468001290"/>
    <b v="1"/>
    <n v="236"/>
    <b v="1"/>
    <s v="film &amp; video/documentary"/>
    <n v="110.13360000000002"/>
    <n v="70.000169491525426"/>
    <x v="1"/>
    <s v="documentary"/>
    <x v="339"/>
    <d v="2016-09-03T01:00:00"/>
  </r>
  <r>
    <n v="339"/>
    <s v="A Man, A Plan, A Palindrome (Feature)"/>
    <s v="A documentary film following the world's greatest palindromists leading up to the 2017 World Palindrome Championship."/>
    <n v="6000"/>
    <n v="6485"/>
    <x v="1"/>
    <s v="US"/>
    <s v="USD"/>
    <n v="1430331268"/>
    <n v="1427739268"/>
    <b v="1"/>
    <n v="89"/>
    <b v="1"/>
    <s v="film &amp; video/documentary"/>
    <n v="108.08333333333333"/>
    <n v="72.865168539325836"/>
    <x v="1"/>
    <s v="documentary"/>
    <x v="340"/>
    <d v="2015-04-29T18:14:28"/>
  </r>
  <r>
    <n v="340"/>
    <s v="Somaliland: The Abaarso Story"/>
    <s v="Feature-length documentary about five Somali Muslim students pursuing dreams of education in America"/>
    <n v="35000"/>
    <n v="43758"/>
    <x v="1"/>
    <s v="US"/>
    <s v="USD"/>
    <n v="1489006800"/>
    <n v="1486397007"/>
    <b v="1"/>
    <n v="299"/>
    <b v="1"/>
    <s v="film &amp; video/documentary"/>
    <n v="125.02285714285715"/>
    <n v="146.34782608695653"/>
    <x v="1"/>
    <s v="documentary"/>
    <x v="341"/>
    <d v="2017-03-08T21:00:00"/>
  </r>
  <r>
    <n v="341"/>
    <s v="Video of Connections: A Mural"/>
    <s v="Documentary: Creation of large-scale outdoor mural by young artists. Time lapse. From blank concrete wall to colorful, visual story."/>
    <n v="3500"/>
    <n v="3735"/>
    <x v="1"/>
    <s v="US"/>
    <s v="USD"/>
    <n v="1412135940"/>
    <n v="1410555998"/>
    <b v="1"/>
    <n v="55"/>
    <b v="1"/>
    <s v="film &amp; video/documentary"/>
    <n v="106.71428571428572"/>
    <n v="67.909090909090907"/>
    <x v="1"/>
    <s v="documentary"/>
    <x v="342"/>
    <d v="2014-10-01T03:59:00"/>
  </r>
  <r>
    <n v="342"/>
    <s v="BREAKING A MONSTER a film about the band Unlocking The Truth"/>
    <s v="BREAKING A MONSTER needs your help to play in THEATERS!"/>
    <n v="55000"/>
    <n v="55201.52"/>
    <x v="1"/>
    <s v="US"/>
    <s v="USD"/>
    <n v="1461955465"/>
    <n v="1459363465"/>
    <b v="1"/>
    <n v="325"/>
    <b v="1"/>
    <s v="film &amp; video/documentary"/>
    <n v="100.36639999999998"/>
    <n v="169.85083076923075"/>
    <x v="1"/>
    <s v="documentary"/>
    <x v="343"/>
    <d v="2016-04-29T18:44:25"/>
  </r>
  <r>
    <n v="343"/>
    <s v="Royalty Free: The Music of Kevin MacLeod"/>
    <s v="A documentary on a composer who releases his music for free and ended up in millions of videos, thousands of films, &amp; many odd places."/>
    <n v="30000"/>
    <n v="30608.59"/>
    <x v="1"/>
    <s v="US"/>
    <s v="USD"/>
    <n v="1415934000"/>
    <n v="1413308545"/>
    <b v="1"/>
    <n v="524"/>
    <b v="1"/>
    <s v="film &amp; video/documentary"/>
    <n v="102.02863333333335"/>
    <n v="58.413339694656486"/>
    <x v="1"/>
    <s v="documentary"/>
    <x v="344"/>
    <d v="2014-11-14T03:00:00"/>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s v="film &amp; video/documentary"/>
    <n v="102.08358208955224"/>
    <n v="119.99298245614035"/>
    <x v="1"/>
    <s v="documentary"/>
    <x v="345"/>
    <d v="2015-06-01T02:20:00"/>
  </r>
  <r>
    <n v="345"/>
    <s v="Red Wolf Revival: An Uncertain Tomorrow"/>
    <s v="With the fate of the red wolves at stake, we explore if they can still survive in their last wild home in North Carolina."/>
    <n v="14500"/>
    <n v="17875"/>
    <x v="1"/>
    <s v="US"/>
    <s v="USD"/>
    <n v="1432161590"/>
    <n v="1429569590"/>
    <b v="1"/>
    <n v="179"/>
    <b v="1"/>
    <s v="film &amp; video/documentary"/>
    <n v="123.27586206896552"/>
    <n v="99.860335195530723"/>
    <x v="1"/>
    <s v="documentary"/>
    <x v="346"/>
    <d v="2015-05-20T22:39:50"/>
  </r>
  <r>
    <n v="346"/>
    <s v="THE ABILITY EXCHANGE - a documentary"/>
    <s v="Engineering students and adults with cerebral palsy learn to communicate, connect and cultivate their abilities by making movies."/>
    <n v="10000"/>
    <n v="17028.88"/>
    <x v="1"/>
    <s v="US"/>
    <s v="USD"/>
    <n v="1444824021"/>
    <n v="1442232021"/>
    <b v="1"/>
    <n v="188"/>
    <b v="1"/>
    <s v="film &amp; video/documentary"/>
    <n v="170.28880000000001"/>
    <n v="90.579148936170213"/>
    <x v="1"/>
    <s v="documentary"/>
    <x v="347"/>
    <d v="2015-10-14T12:00:21"/>
  </r>
  <r>
    <n v="347"/>
    <s v="&quot;Getting Naked: A Burlesque Story&quot;"/>
    <s v="&quot;Getting Naked&quot; tells the story of current-day burlesque in New York City through the on and off-stage lives of several performers."/>
    <n v="40000"/>
    <n v="44636.2"/>
    <x v="1"/>
    <s v="US"/>
    <s v="USD"/>
    <n v="1447505609"/>
    <n v="1444910009"/>
    <b v="1"/>
    <n v="379"/>
    <b v="1"/>
    <s v="film &amp; video/documentary"/>
    <n v="111.59049999999999"/>
    <n v="117.77361477572559"/>
    <x v="1"/>
    <s v="documentary"/>
    <x v="348"/>
    <d v="2015-11-14T12:53:29"/>
  </r>
  <r>
    <n v="348"/>
    <s v="Priced Out: Gentrification beyond black and white"/>
    <s v="Documentary about the complexities and contradictions of gentrification as one woman grapples with life after &quot;the Ghetto.&quot;"/>
    <n v="10000"/>
    <n v="10300"/>
    <x v="1"/>
    <s v="US"/>
    <s v="USD"/>
    <n v="1440165916"/>
    <n v="1437573916"/>
    <b v="1"/>
    <n v="119"/>
    <b v="1"/>
    <s v="film &amp; video/documentary"/>
    <n v="103"/>
    <n v="86.554621848739501"/>
    <x v="1"/>
    <s v="documentary"/>
    <x v="349"/>
    <d v="2015-08-21T14:05:16"/>
  </r>
  <r>
    <n v="349"/>
    <s v="Strangers To Peace: A Documentary"/>
    <s v="After 52 years of war, FARC guerrilla soldiers rejoin Colombian society to forge new lives of peace."/>
    <n v="11260"/>
    <n v="12007.18"/>
    <x v="1"/>
    <s v="US"/>
    <s v="USD"/>
    <n v="1487937508"/>
    <n v="1485345508"/>
    <b v="1"/>
    <n v="167"/>
    <b v="1"/>
    <s v="film &amp; video/documentary"/>
    <n v="106.63570159857905"/>
    <n v="71.899281437125751"/>
    <x v="1"/>
    <s v="documentary"/>
    <x v="350"/>
    <d v="2017-02-24T11:58:28"/>
  </r>
  <r>
    <n v="350"/>
    <s v="Mr. Chibbs (Documentary about NBA great Kenny Anderson)"/>
    <s v="NBA All-Star Kenny Anderson's mid-life crisis prompts him to examine his past, as he searches for relevancy in his future."/>
    <n v="25000"/>
    <n v="28690"/>
    <x v="1"/>
    <s v="US"/>
    <s v="USD"/>
    <n v="1473566340"/>
    <n v="1470274509"/>
    <b v="1"/>
    <n v="221"/>
    <b v="1"/>
    <s v="film &amp; video/documentary"/>
    <n v="114.75999999999999"/>
    <n v="129.81900452488688"/>
    <x v="1"/>
    <s v="documentary"/>
    <x v="351"/>
    <d v="2016-09-11T03:59:00"/>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s v="film &amp; video/documentary"/>
    <n v="127.34117647058822"/>
    <n v="44.912863070539416"/>
    <x v="1"/>
    <s v="documentary"/>
    <x v="352"/>
    <d v="2016-04-07T22:09:14"/>
  </r>
  <r>
    <n v="352"/>
    <s v="Art Therapy: The Movie - The Final Push"/>
    <s v="An epic journey around the world, exploring the power of the human spirit and how art can be used to inspire a lifetime."/>
    <n v="10000"/>
    <n v="11656"/>
    <x v="1"/>
    <s v="US"/>
    <s v="USD"/>
    <n v="1412740868"/>
    <n v="1410148868"/>
    <b v="1"/>
    <n v="286"/>
    <b v="1"/>
    <s v="film &amp; video/documentary"/>
    <n v="116.56"/>
    <n v="40.755244755244753"/>
    <x v="1"/>
    <s v="documentary"/>
    <x v="353"/>
    <d v="2014-10-08T04:01:08"/>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s v="film &amp; video/documentary"/>
    <n v="108.61819426615318"/>
    <n v="103.52394779771615"/>
    <x v="1"/>
    <s v="documentary"/>
    <x v="354"/>
    <d v="2015-11-19T20:00:19"/>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s v="film &amp; video/documentary"/>
    <n v="103.94285714285714"/>
    <n v="125.44827586206897"/>
    <x v="1"/>
    <s v="documentary"/>
    <x v="355"/>
    <d v="2016-04-08T18:52:01"/>
  </r>
  <r>
    <n v="355"/>
    <s v="REZA ABDOH -Theatre Visionary"/>
    <s v="A documentary film about the late REZA ABDOH and his performance company DAR A LUZ."/>
    <n v="35000"/>
    <n v="40690"/>
    <x v="1"/>
    <s v="US"/>
    <s v="USD"/>
    <n v="1417420994"/>
    <n v="1414738994"/>
    <b v="1"/>
    <n v="165"/>
    <b v="1"/>
    <s v="film &amp; video/documentary"/>
    <n v="116.25714285714285"/>
    <n v="246.60606060606059"/>
    <x v="1"/>
    <s v="documentary"/>
    <x v="356"/>
    <d v="2014-12-01T08:03:14"/>
  </r>
  <r>
    <n v="356"/>
    <s v="43 and 80"/>
    <s v="A documentary about halibut conservation and how it impacts communities of Southeast Alaska."/>
    <n v="7500"/>
    <n v="7701.93"/>
    <x v="1"/>
    <s v="US"/>
    <s v="USD"/>
    <n v="1458152193"/>
    <n v="1455563793"/>
    <b v="1"/>
    <n v="97"/>
    <b v="1"/>
    <s v="film &amp; video/documentary"/>
    <n v="102.69239999999999"/>
    <n v="79.401340206185566"/>
    <x v="1"/>
    <s v="documentary"/>
    <x v="357"/>
    <d v="2016-03-16T18:16:33"/>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s v="film &amp; video/documentary"/>
    <n v="174"/>
    <n v="86.138613861386133"/>
    <x v="1"/>
    <s v="documentary"/>
    <x v="358"/>
    <d v="2015-04-24T05:19:57"/>
  </r>
  <r>
    <n v="358"/>
    <s v="Nobody Knows Anything (except William Goldman)"/>
    <s v="Screenwriter. Novelist. Playwright. The inside story of famed writer William Goldman. As only he can tell it."/>
    <n v="50000"/>
    <n v="51544"/>
    <x v="1"/>
    <s v="US"/>
    <s v="USD"/>
    <n v="1466002800"/>
    <n v="1463517521"/>
    <b v="1"/>
    <n v="267"/>
    <b v="1"/>
    <s v="film &amp; video/documentary"/>
    <n v="103.08800000000001"/>
    <n v="193.04868913857678"/>
    <x v="1"/>
    <s v="documentary"/>
    <x v="359"/>
    <d v="2016-06-15T15:00:00"/>
  </r>
  <r>
    <n v="359"/>
    <s v="Us, Naked: Trixie &amp; Monkey â€” World Premiere"/>
    <s v="Circus burlesque innovators, Trixie and Monkey seek to balance love and life while pursuing new creative heights."/>
    <n v="24200"/>
    <n v="25375"/>
    <x v="1"/>
    <s v="US"/>
    <s v="USD"/>
    <n v="1415941920"/>
    <n v="1414028490"/>
    <b v="1"/>
    <n v="302"/>
    <b v="1"/>
    <s v="film &amp; video/documentary"/>
    <n v="104.85537190082646"/>
    <n v="84.023178807947019"/>
    <x v="1"/>
    <s v="documentary"/>
    <x v="360"/>
    <d v="2014-11-14T05:12:00"/>
  </r>
  <r>
    <n v="360"/>
    <s v="Faith: A Documentary"/>
    <s v="A brave woman takes her wife and son from New York to visit her hometown in Kenya, where she was persecuted for being a lesbian."/>
    <n v="12000"/>
    <n v="12165"/>
    <x v="1"/>
    <s v="US"/>
    <s v="USD"/>
    <n v="1437621060"/>
    <n v="1433799180"/>
    <b v="0"/>
    <n v="87"/>
    <b v="1"/>
    <s v="film &amp; video/documentary"/>
    <n v="101.375"/>
    <n v="139.82758620689654"/>
    <x v="1"/>
    <s v="documentary"/>
    <x v="361"/>
    <d v="2015-07-23T03:11:00"/>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s v="film &amp; video/documentary"/>
    <n v="111.07699999999998"/>
    <n v="109.82189265536722"/>
    <x v="1"/>
    <s v="documentary"/>
    <x v="362"/>
    <d v="2014-11-23T01:01:46"/>
  </r>
  <r>
    <n v="362"/>
    <s v="THE RIDGE: TEN FOR THIRTY"/>
    <s v="A SHORT FILM celebrating ONE RACE: the Bridger Ridge Run. TEN RUNNERS: the movie-stars. THIRTY YEARS: running wild in the mountains."/>
    <n v="9665"/>
    <n v="12000"/>
    <x v="1"/>
    <s v="US"/>
    <s v="USD"/>
    <n v="1407456000"/>
    <n v="1405573391"/>
    <b v="0"/>
    <n v="86"/>
    <b v="1"/>
    <s v="film &amp; video/documentary"/>
    <n v="124.15933781686496"/>
    <n v="139.53488372093022"/>
    <x v="1"/>
    <s v="documentary"/>
    <x v="36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s v="film &amp; video/documentary"/>
    <n v="101.33333333333334"/>
    <n v="347.84615384615387"/>
    <x v="1"/>
    <s v="documentary"/>
    <x v="364"/>
    <d v="2010-05-02T19:22:00"/>
  </r>
  <r>
    <n v="364"/>
    <s v="Wild Familyâ€”Connecting to Your Calling in Your Family Life."/>
    <s v="This family-focused documentary explores the ways parents connect with the wild inside themselves and their kids. Ow-ow-oWoo!"/>
    <n v="7000"/>
    <n v="7711.3"/>
    <x v="1"/>
    <s v="US"/>
    <s v="USD"/>
    <n v="1403323140"/>
    <n v="1400704672"/>
    <b v="0"/>
    <n v="113"/>
    <b v="1"/>
    <s v="film &amp; video/documentary"/>
    <n v="110.16142857142856"/>
    <n v="68.24159292035398"/>
    <x v="1"/>
    <s v="documentary"/>
    <x v="365"/>
    <d v="2014-06-21T03:59:00"/>
  </r>
  <r>
    <n v="365"/>
    <s v="A QUEER COUNTRY"/>
    <s v="Please help us finish this documentary about how Tel Aviv in Israel became a gay friendly liberal hub in a religious state"/>
    <n v="15000"/>
    <n v="15596"/>
    <x v="1"/>
    <s v="GB"/>
    <s v="GBP"/>
    <n v="1393597999"/>
    <n v="1391005999"/>
    <b v="0"/>
    <n v="65"/>
    <b v="1"/>
    <s v="film &amp; video/documentary"/>
    <n v="103.97333333333334"/>
    <n v="239.93846153846152"/>
    <x v="1"/>
    <s v="documentary"/>
    <x v="366"/>
    <d v="2014-02-28T14:33:19"/>
  </r>
  <r>
    <n v="366"/>
    <s v="A BUSHMAN ODYSSEY"/>
    <s v="One Bushman familyâ€™s struggle to survive genocide, dispossession and post-apartheid freedom in South Africa."/>
    <n v="38000"/>
    <n v="38500"/>
    <x v="1"/>
    <s v="US"/>
    <s v="USD"/>
    <n v="1337540518"/>
    <n v="1334948518"/>
    <b v="0"/>
    <n v="134"/>
    <b v="1"/>
    <s v="film &amp; video/documentary"/>
    <n v="101.31578947368421"/>
    <n v="287.31343283582089"/>
    <x v="1"/>
    <s v="documentary"/>
    <x v="367"/>
    <d v="2012-05-20T19:01:58"/>
  </r>
  <r>
    <n v="367"/>
    <s v="Game Changer: Lithuania's Nonviolent Revolution"/>
    <s v="This film relates how one country's burning desire for independence unified a diverse nation into a successful nonviolent revolution."/>
    <n v="10000"/>
    <n v="10335.01"/>
    <x v="1"/>
    <s v="US"/>
    <s v="USD"/>
    <n v="1367384340"/>
    <n v="1363960278"/>
    <b v="0"/>
    <n v="119"/>
    <b v="1"/>
    <s v="film &amp; video/documentary"/>
    <n v="103.3501"/>
    <n v="86.84882352941176"/>
    <x v="1"/>
    <s v="documentary"/>
    <x v="368"/>
    <d v="2013-05-01T04:59:00"/>
  </r>
  <r>
    <n v="368"/>
    <s v="Swimming with Byron: A Documentary Film"/>
    <s v="Were the Romantics the first backpackers? This film follows them and explores the huge part geography played in their lives and works."/>
    <n v="12500"/>
    <n v="13014"/>
    <x v="1"/>
    <s v="US"/>
    <s v="USD"/>
    <n v="1426426322"/>
    <n v="1423405922"/>
    <b v="0"/>
    <n v="159"/>
    <b v="1"/>
    <s v="film &amp; video/documentary"/>
    <n v="104.11200000000001"/>
    <n v="81.84905660377359"/>
    <x v="1"/>
    <s v="documentary"/>
    <x v="369"/>
    <d v="2015-03-15T13:32:02"/>
  </r>
  <r>
    <n v="369"/>
    <s v="Alpine Zone"/>
    <s v="A documentary of one woman's attempt at solo hiking 2,000 miles, in an effort to understand herself and societal expectations."/>
    <n v="6500"/>
    <n v="7160.12"/>
    <x v="1"/>
    <s v="US"/>
    <s v="USD"/>
    <n v="1326633269"/>
    <n v="1324041269"/>
    <b v="0"/>
    <n v="167"/>
    <b v="1"/>
    <s v="film &amp; video/documentary"/>
    <n v="110.15569230769231"/>
    <n v="42.874970059880241"/>
    <x v="1"/>
    <s v="documentary"/>
    <x v="370"/>
    <d v="2012-01-15T13:14:29"/>
  </r>
  <r>
    <n v="370"/>
    <s v="Hola Mohalla: Festival of Soldier Saints"/>
    <s v="An exploration of what Sikhism is, through the journey of eight pilgrims at Hola Mohalla, a religious festival in Anandpur Sahib, India"/>
    <n v="25000"/>
    <n v="30505"/>
    <x v="1"/>
    <s v="US"/>
    <s v="USD"/>
    <n v="1483729500"/>
    <n v="1481137500"/>
    <b v="0"/>
    <n v="43"/>
    <b v="1"/>
    <s v="film &amp; video/documentary"/>
    <n v="122.02"/>
    <n v="709.41860465116281"/>
    <x v="1"/>
    <s v="documentary"/>
    <x v="371"/>
    <d v="2017-01-06T19:05:00"/>
  </r>
  <r>
    <n v="371"/>
    <s v="Unbranded"/>
    <s v="3,000 Miles. 18 Wild Horses. 6 Months. 5 States. 4 men. A documentary about Conservation, Exploration, and Wild Mustangs."/>
    <n v="150000"/>
    <n v="171253"/>
    <x v="1"/>
    <s v="US"/>
    <s v="USD"/>
    <n v="1359743139"/>
    <n v="1355855139"/>
    <b v="0"/>
    <n v="1062"/>
    <b v="1"/>
    <s v="film &amp; video/documentary"/>
    <n v="114.16866666666667"/>
    <n v="161.25517890772127"/>
    <x v="1"/>
    <s v="documentary"/>
    <x v="372"/>
    <d v="2013-02-01T18:25:39"/>
  </r>
  <r>
    <n v="372"/>
    <s v="Wild Equus"/>
    <s v="A short documentary exploring the uses of 'Natural Horsemanship' across Europe"/>
    <n v="300"/>
    <n v="376"/>
    <x v="1"/>
    <s v="GB"/>
    <s v="GBP"/>
    <n v="1459872000"/>
    <n v="1456408244"/>
    <b v="0"/>
    <n v="9"/>
    <b v="1"/>
    <s v="film &amp; video/documentary"/>
    <n v="125.33333333333334"/>
    <n v="41.777777777777779"/>
    <x v="1"/>
    <s v="documentary"/>
    <x v="373"/>
    <d v="2016-04-05T16:00:00"/>
  </r>
  <r>
    <n v="373"/>
    <s v="The Boing Heard 'Round the World"/>
    <s v="A feature documentary about UPA Pictures, the little studio that changed the course of animation around the world"/>
    <n v="7500"/>
    <n v="8000"/>
    <x v="1"/>
    <s v="US"/>
    <s v="USD"/>
    <n v="1342648398"/>
    <n v="1340056398"/>
    <b v="0"/>
    <n v="89"/>
    <b v="1"/>
    <s v="film &amp; video/documentary"/>
    <n v="106.66666666666667"/>
    <n v="89.887640449438209"/>
    <x v="1"/>
    <s v="documentary"/>
    <x v="374"/>
    <d v="2012-07-18T21:53:18"/>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s v="film &amp; video/documentary"/>
    <n v="130.65"/>
    <n v="45.051724137931032"/>
    <x v="1"/>
    <s v="documentary"/>
    <x v="375"/>
    <d v="2011-09-16T21:20:31"/>
  </r>
  <r>
    <n v="375"/>
    <s v="Project Reconnect: WHERE WE ARE NOW"/>
    <s v="As the videocam &quot;Enrique de Malaca&quot; circumnavigates the globe, it captures stories of friends who have set foot on other lands."/>
    <n v="500"/>
    <n v="600"/>
    <x v="1"/>
    <s v="US"/>
    <s v="USD"/>
    <n v="1393694280"/>
    <n v="1390088311"/>
    <b v="0"/>
    <n v="14"/>
    <b v="1"/>
    <s v="film &amp; video/documentary"/>
    <n v="120"/>
    <n v="42.857142857142854"/>
    <x v="1"/>
    <s v="documentary"/>
    <x v="376"/>
    <d v="2014-03-01T17:18:00"/>
  </r>
  <r>
    <n v="376"/>
    <s v="Quintessential: The Journey"/>
    <s v="A film about the cosmetics industry. Everything you need to know about the ingredients being used and what alternatives are out there."/>
    <n v="2450"/>
    <n v="2596"/>
    <x v="1"/>
    <s v="GB"/>
    <s v="GBP"/>
    <n v="1472122316"/>
    <n v="1469443916"/>
    <b v="0"/>
    <n v="48"/>
    <b v="1"/>
    <s v="film &amp; video/documentary"/>
    <n v="105.9591836734694"/>
    <n v="54.083333333333336"/>
    <x v="1"/>
    <s v="documentary"/>
    <x v="377"/>
    <d v="2016-08-25T10:51:56"/>
  </r>
  <r>
    <n v="377"/>
    <s v="PIN UP! THE MOVIE The documentary with vintage style"/>
    <s v="Dangerous. Sexy. All-American Girl. You know the look. Now meet the women who are making retro style modern."/>
    <n v="12000"/>
    <n v="13728"/>
    <x v="1"/>
    <s v="US"/>
    <s v="USD"/>
    <n v="1447484460"/>
    <n v="1444888868"/>
    <b v="0"/>
    <n v="133"/>
    <b v="1"/>
    <s v="film &amp; video/documentary"/>
    <n v="114.39999999999999"/>
    <n v="103.21804511278195"/>
    <x v="1"/>
    <s v="documentary"/>
    <x v="378"/>
    <d v="2015-11-14T07:01:00"/>
  </r>
  <r>
    <n v="378"/>
    <s v="Where is Home?"/>
    <s v="Ugandan Filmmaker and Activist Kamoga Hassan's new documentary follows Ugandan LGBT asylum seekers asking the question &quot;Where is home?&quot;"/>
    <n v="3000"/>
    <n v="3353"/>
    <x v="1"/>
    <s v="CA"/>
    <s v="CAD"/>
    <n v="1453765920"/>
    <n v="1451655808"/>
    <b v="0"/>
    <n v="83"/>
    <b v="1"/>
    <s v="film &amp; video/documentary"/>
    <n v="111.76666666666665"/>
    <n v="40.397590361445786"/>
    <x v="1"/>
    <s v="documentary"/>
    <x v="379"/>
    <d v="2016-01-25T23:52:00"/>
  </r>
  <r>
    <n v="379"/>
    <s v="The Unknowns"/>
    <s v="The U.S. Army has granted us permission to film a documentary at America's most sacred shrine: The Tomb of the Unknown Soldier."/>
    <n v="15000"/>
    <n v="17412"/>
    <x v="1"/>
    <s v="US"/>
    <s v="USD"/>
    <n v="1336062672"/>
    <n v="1332174672"/>
    <b v="0"/>
    <n v="149"/>
    <b v="1"/>
    <s v="film &amp; video/documentary"/>
    <n v="116.08000000000001"/>
    <n v="116.85906040268456"/>
    <x v="1"/>
    <s v="documentary"/>
    <x v="380"/>
    <d v="2012-05-03T16:31:12"/>
  </r>
  <r>
    <n v="380"/>
    <s v="Steamboat Springs Van Clan"/>
    <s v="The Steamboat Van Clan is a group of three young ski competitors following their dreams and documenting their adventures along the way."/>
    <n v="4000"/>
    <n v="5660"/>
    <x v="1"/>
    <s v="US"/>
    <s v="USD"/>
    <n v="1453569392"/>
    <n v="1451409392"/>
    <b v="0"/>
    <n v="49"/>
    <b v="1"/>
    <s v="film &amp; video/documentary"/>
    <n v="141.5"/>
    <n v="115.51020408163265"/>
    <x v="1"/>
    <s v="documentary"/>
    <x v="381"/>
    <d v="2016-01-23T17:16:32"/>
  </r>
  <r>
    <n v="381"/>
    <s v="Clearwater"/>
    <s v="Set in the ancient waters of the Puget Sound, Clearwater is a universal story about the need to adapt to change."/>
    <n v="25000"/>
    <n v="26182.5"/>
    <x v="1"/>
    <s v="US"/>
    <s v="USD"/>
    <n v="1343624400"/>
    <n v="1340642717"/>
    <b v="0"/>
    <n v="251"/>
    <b v="1"/>
    <s v="film &amp; video/documentary"/>
    <n v="104.72999999999999"/>
    <n v="104.31274900398407"/>
    <x v="1"/>
    <s v="documentary"/>
    <x v="382"/>
    <d v="2012-07-30T05:00:00"/>
  </r>
  <r>
    <n v="382"/>
    <s v="99% Declaration Mini-Doc"/>
    <s v="I went to Philadelphia to find out if The 99% Declaration could take the ideas of OccupyWallSt. and make change from within the system."/>
    <n v="600"/>
    <n v="1535"/>
    <x v="1"/>
    <s v="US"/>
    <s v="USD"/>
    <n v="1346950900"/>
    <n v="1345741300"/>
    <b v="0"/>
    <n v="22"/>
    <b v="1"/>
    <s v="film &amp; video/documentary"/>
    <n v="255.83333333333331"/>
    <n v="69.772727272727266"/>
    <x v="1"/>
    <s v="documentary"/>
    <x v="383"/>
    <d v="2012-09-06T17:01:40"/>
  </r>
  <r>
    <n v="383"/>
    <s v="Tornado Pursuit: 2014 Storm Chasing Web Series"/>
    <s v="An independent documentary web series about storm chasing in tornado alley that features the chase team TornadoRaiders.com"/>
    <n v="999"/>
    <n v="2065"/>
    <x v="1"/>
    <s v="US"/>
    <s v="USD"/>
    <n v="1400467759"/>
    <n v="1398480559"/>
    <b v="0"/>
    <n v="48"/>
    <b v="1"/>
    <s v="film &amp; video/documentary"/>
    <n v="206.70670670670671"/>
    <n v="43.020833333333336"/>
    <x v="1"/>
    <s v="documentary"/>
    <x v="384"/>
    <d v="2014-05-19T02:49:19"/>
  </r>
  <r>
    <n v="384"/>
    <s v="Nurse Mare Foals: Born to Die"/>
    <s v="This documentary is about Last Chance Corral in Athens, Ohio and their heroic work saving nurse mare foals from imminent death."/>
    <n v="20000"/>
    <n v="22421"/>
    <x v="1"/>
    <s v="US"/>
    <s v="USD"/>
    <n v="1420569947"/>
    <n v="1417977947"/>
    <b v="0"/>
    <n v="383"/>
    <b v="1"/>
    <s v="film &amp; video/documentary"/>
    <n v="112.105"/>
    <n v="58.540469973890339"/>
    <x v="1"/>
    <s v="documentary"/>
    <x v="385"/>
    <d v="2015-01-06T18:45:47"/>
  </r>
  <r>
    <n v="385"/>
    <s v="Luke and Jedi"/>
    <s v="A documentary following the incredible story of a brave little boy and his service dog, fighting Type 1 Diabetes one day at a time."/>
    <n v="25000"/>
    <n v="26495.5"/>
    <x v="1"/>
    <s v="US"/>
    <s v="USD"/>
    <n v="1416582101"/>
    <n v="1413986501"/>
    <b v="0"/>
    <n v="237"/>
    <b v="1"/>
    <s v="film &amp; video/documentary"/>
    <n v="105.982"/>
    <n v="111.79535864978902"/>
    <x v="1"/>
    <s v="documentary"/>
    <x v="386"/>
    <d v="2014-11-21T15:01:41"/>
  </r>
  <r>
    <n v="386"/>
    <s v="Submarine: Diving Away From Adulthood"/>
    <s v="Eight friends reunite to achieve their childhood dream of designing, constructing, and launching a homemade submarine."/>
    <n v="600"/>
    <n v="601"/>
    <x v="1"/>
    <s v="US"/>
    <s v="USD"/>
    <n v="1439246991"/>
    <n v="1437950991"/>
    <b v="0"/>
    <n v="13"/>
    <b v="1"/>
    <s v="film &amp; video/documentary"/>
    <n v="100.16666666666667"/>
    <n v="46.230769230769234"/>
    <x v="1"/>
    <s v="documentary"/>
    <x v="387"/>
    <d v="2015-08-10T22:49:51"/>
  </r>
  <r>
    <n v="387"/>
    <s v="On the Back of a Tiger"/>
    <s v="The workings of life revised: Pioneering scientists &amp; health-seekers challenge our understanding of disease, aging and consciousness."/>
    <n v="38000"/>
    <n v="81316"/>
    <x v="1"/>
    <s v="US"/>
    <s v="USD"/>
    <n v="1439618400"/>
    <n v="1436976858"/>
    <b v="0"/>
    <n v="562"/>
    <b v="1"/>
    <s v="film &amp; video/documentary"/>
    <n v="213.98947368421051"/>
    <n v="144.69039145907473"/>
    <x v="1"/>
    <s v="documentary"/>
    <x v="388"/>
    <d v="2015-08-15T06:00:00"/>
  </r>
  <r>
    <n v="388"/>
    <s v="Another Man's Treasure documentary"/>
    <s v="A documentary film featuring the World's Largest Rummage Sale and rumination on the Power and Pleasures of Possessions."/>
    <n v="5000"/>
    <n v="6308"/>
    <x v="1"/>
    <s v="US"/>
    <s v="USD"/>
    <n v="1469670580"/>
    <n v="1467078580"/>
    <b v="0"/>
    <n v="71"/>
    <b v="1"/>
    <s v="film &amp; video/documentary"/>
    <n v="126.16000000000001"/>
    <n v="88.845070422535215"/>
    <x v="1"/>
    <s v="documentary"/>
    <x v="389"/>
    <d v="2016-07-28T01:49:40"/>
  </r>
  <r>
    <n v="389"/>
    <s v="The Food Cure"/>
    <s v="What difference can food really make? A documentary film about six people who make the radical choice to face cancer with their plates."/>
    <n v="68000"/>
    <n v="123444.12"/>
    <x v="1"/>
    <s v="US"/>
    <s v="USD"/>
    <n v="1394233140"/>
    <n v="1391477450"/>
    <b v="0"/>
    <n v="1510"/>
    <b v="1"/>
    <s v="film &amp; video/documentary"/>
    <n v="181.53547058823528"/>
    <n v="81.75107284768211"/>
    <x v="1"/>
    <s v="documentary"/>
    <x v="390"/>
    <d v="2014-03-07T22:59:00"/>
  </r>
  <r>
    <n v="390"/>
    <s v="Built by UCF: St. Vincent and the Grenadines Chapter"/>
    <s v="Join UCF as they dive into the creative and community outreach for the families in St. Vincent and the Grenadines."/>
    <n v="1000"/>
    <n v="1000"/>
    <x v="1"/>
    <s v="US"/>
    <s v="USD"/>
    <n v="1431046372"/>
    <n v="1429318372"/>
    <b v="0"/>
    <n v="14"/>
    <b v="1"/>
    <s v="film &amp; video/documentary"/>
    <n v="100"/>
    <n v="71.428571428571431"/>
    <x v="1"/>
    <s v="documentary"/>
    <x v="391"/>
    <d v="2015-05-08T00:52:52"/>
  </r>
  <r>
    <n v="391"/>
    <s v="Science, Sex and the Ladies"/>
    <s v="Too many women feel confused about their orgasm and shame about their desire. This movie aims to change that."/>
    <n v="20000"/>
    <n v="20122"/>
    <x v="1"/>
    <s v="US"/>
    <s v="USD"/>
    <n v="1324169940"/>
    <n v="1321578051"/>
    <b v="0"/>
    <n v="193"/>
    <b v="1"/>
    <s v="film &amp; video/documentary"/>
    <n v="100.61"/>
    <n v="104.25906735751295"/>
    <x v="1"/>
    <s v="documentary"/>
    <x v="392"/>
    <d v="2011-12-18T00:59:00"/>
  </r>
  <r>
    <n v="392"/>
    <s v="More than Gold: The Rhino Rescue Project"/>
    <s v="Rhinos are the most endangered large animal in the world today, and an epic, global battle is being waged to ensure their survival."/>
    <n v="18500"/>
    <n v="18667"/>
    <x v="1"/>
    <s v="US"/>
    <s v="USD"/>
    <n v="1315450800"/>
    <n v="1312823571"/>
    <b v="0"/>
    <n v="206"/>
    <b v="1"/>
    <s v="film &amp; video/documentary"/>
    <n v="100.9027027027027"/>
    <n v="90.616504854368927"/>
    <x v="1"/>
    <s v="documentary"/>
    <x v="393"/>
    <d v="2011-09-08T03:00:00"/>
  </r>
  <r>
    <n v="393"/>
    <s v="THE PENGUIN COUNTERS Documentary Film"/>
    <s v="This is a story thatâ€™s never been told, about tackling climate change one penguin at a timeâ€¦"/>
    <n v="50000"/>
    <n v="55223"/>
    <x v="1"/>
    <s v="US"/>
    <s v="USD"/>
    <n v="1381424452"/>
    <n v="1378746052"/>
    <b v="0"/>
    <n v="351"/>
    <b v="1"/>
    <s v="film &amp; video/documentary"/>
    <n v="110.446"/>
    <n v="157.33048433048432"/>
    <x v="1"/>
    <s v="documentary"/>
    <x v="394"/>
    <d v="2013-10-10T17:00:52"/>
  </r>
  <r>
    <n v="394"/>
    <s v="Light in Taranto (Luce di Taranto) feature-length film"/>
    <s v="A sweeping portrait of daily life in Taranto in an effort to raise awareness and preserve its cultural and architectural heritage."/>
    <n v="4700"/>
    <n v="5259"/>
    <x v="1"/>
    <s v="ES"/>
    <s v="EUR"/>
    <n v="1460918282"/>
    <n v="1455737882"/>
    <b v="0"/>
    <n v="50"/>
    <b v="1"/>
    <s v="film &amp; video/documentary"/>
    <n v="111.8936170212766"/>
    <n v="105.18"/>
    <x v="1"/>
    <s v="documentary"/>
    <x v="395"/>
    <d v="2016-04-17T18:38:02"/>
  </r>
  <r>
    <n v="395"/>
    <s v="The Peace Agency Documentary Kickstarter Campaign!"/>
    <s v="When the war ends, a woman's fight begins. Bringing to life the most untapped resources in peace making between faiths."/>
    <n v="10000"/>
    <n v="10804.45"/>
    <x v="1"/>
    <s v="US"/>
    <s v="USD"/>
    <n v="1335562320"/>
    <n v="1332452960"/>
    <b v="0"/>
    <n v="184"/>
    <b v="1"/>
    <s v="film &amp; video/documentary"/>
    <n v="108.04450000000001"/>
    <n v="58.719836956521746"/>
    <x v="1"/>
    <s v="documentary"/>
    <x v="396"/>
    <d v="2012-04-27T21:32:00"/>
  </r>
  <r>
    <n v="396"/>
    <s v="No Act of Ours Film"/>
    <s v="Loyalty and morality are questioned as we follow the struggles of Penn State students in wake of the child sexual abuse scandal."/>
    <n v="15000"/>
    <n v="16000"/>
    <x v="1"/>
    <s v="US"/>
    <s v="USD"/>
    <n v="1341668006"/>
    <n v="1340372006"/>
    <b v="0"/>
    <n v="196"/>
    <b v="1"/>
    <s v="film &amp; video/documentary"/>
    <n v="106.66666666666667"/>
    <n v="81.632653061224488"/>
    <x v="1"/>
    <s v="documentary"/>
    <x v="397"/>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s v="film &amp; video/documentary"/>
    <n v="103.90027322404372"/>
    <n v="56.460043668122275"/>
    <x v="1"/>
    <s v="documentary"/>
    <x v="398"/>
    <d v="2010-09-01T03:44:00"/>
  </r>
  <r>
    <n v="398"/>
    <s v="Picking Up the Pieces: Child Holocaust Survivors Rebuild"/>
    <s v="My film tells the stories of Jewish Child Holocaust Survivors and how they rebuilt their lives. STRETCH GOALS ADDED!"/>
    <n v="7500"/>
    <n v="9387"/>
    <x v="1"/>
    <s v="US"/>
    <s v="USD"/>
    <n v="1430334126"/>
    <n v="1426446126"/>
    <b v="0"/>
    <n v="67"/>
    <b v="1"/>
    <s v="film &amp; video/documentary"/>
    <n v="125.16000000000001"/>
    <n v="140.1044776119403"/>
    <x v="1"/>
    <s v="documentary"/>
    <x v="399"/>
    <d v="2015-04-29T19:02:06"/>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s v="film &amp; video/documentary"/>
    <n v="106.80499999999999"/>
    <n v="224.85263157894738"/>
    <x v="1"/>
    <s v="documentary"/>
    <x v="400"/>
    <d v="2016-12-14T12:00:00"/>
  </r>
  <r>
    <n v="400"/>
    <s v="From Two Sticks - the fight against hunger and malnutrition"/>
    <s v="A documentary film on a sustainable, grassroots effort to fight malnutrition in Indonesia.  And it's organic!"/>
    <n v="10000"/>
    <n v="11230.25"/>
    <x v="1"/>
    <s v="US"/>
    <s v="USD"/>
    <n v="1400297400"/>
    <n v="1397661347"/>
    <b v="0"/>
    <n v="62"/>
    <b v="1"/>
    <s v="film &amp; video/documentary"/>
    <n v="112.30249999999999"/>
    <n v="181.13306451612902"/>
    <x v="1"/>
    <s v="documentary"/>
    <x v="401"/>
    <d v="2014-05-17T03:30:00"/>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s v="film &amp; video/documentary"/>
    <n v="103.812"/>
    <n v="711.04109589041093"/>
    <x v="1"/>
    <s v="documentary"/>
    <x v="402"/>
    <d v="2011-08-07T20:12:50"/>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s v="film &amp; video/documentary"/>
    <n v="141.65"/>
    <n v="65.883720930232556"/>
    <x v="1"/>
    <s v="documentary"/>
    <x v="403"/>
    <d v="2015-11-05T13:56:57"/>
  </r>
  <r>
    <n v="403"/>
    <s v="MONDO BANANA"/>
    <s v="A documentary adventure about bananas - and people. Your round-trip ticket into the heart of banana-cultures!!"/>
    <n v="5000"/>
    <n v="5263"/>
    <x v="1"/>
    <s v="US"/>
    <s v="USD"/>
    <n v="1312960080"/>
    <n v="1308900441"/>
    <b v="0"/>
    <n v="70"/>
    <b v="1"/>
    <s v="film &amp; video/documentary"/>
    <n v="105.25999999999999"/>
    <n v="75.185714285714283"/>
    <x v="1"/>
    <s v="documentary"/>
    <x v="404"/>
    <d v="2011-08-10T07:08:00"/>
  </r>
  <r>
    <n v="404"/>
    <s v="The Last One: Unfolding the AIDS MEMORIAL QUILT"/>
    <s v="A feature length documentary, exploring the many lives memorialized by the iconic AIDS Memorial Quilt."/>
    <n v="35000"/>
    <n v="36082"/>
    <x v="1"/>
    <s v="US"/>
    <s v="USD"/>
    <n v="1391641440"/>
    <n v="1389107062"/>
    <b v="0"/>
    <n v="271"/>
    <b v="1"/>
    <s v="film &amp; video/documentary"/>
    <n v="103.09142857142857"/>
    <n v="133.14391143911439"/>
    <x v="1"/>
    <s v="documentary"/>
    <x v="405"/>
    <d v="2014-02-05T23:04:00"/>
  </r>
  <r>
    <n v="405"/>
    <s v="The Healing Effect Movie"/>
    <s v="Come, join our movie movement.  A new documentary about the healing power of food."/>
    <n v="2820"/>
    <n v="3036"/>
    <x v="1"/>
    <s v="US"/>
    <s v="USD"/>
    <n v="1394071339"/>
    <n v="1391479339"/>
    <b v="0"/>
    <n v="55"/>
    <b v="1"/>
    <s v="film &amp; video/documentary"/>
    <n v="107.65957446808511"/>
    <n v="55.2"/>
    <x v="1"/>
    <s v="documentary"/>
    <x v="406"/>
    <d v="2014-03-06T02:02:19"/>
  </r>
  <r>
    <n v="406"/>
    <s v="The Desert River Bends"/>
    <s v="The Desert River Bends is a short documentary following the alternative lifestyles of three middle-age river guides in Moab UT."/>
    <n v="2800"/>
    <n v="3015.73"/>
    <x v="1"/>
    <s v="US"/>
    <s v="USD"/>
    <n v="1304920740"/>
    <n v="1301975637"/>
    <b v="0"/>
    <n v="35"/>
    <b v="1"/>
    <s v="film &amp; video/documentary"/>
    <n v="107.70464285714286"/>
    <n v="86.163714285714292"/>
    <x v="1"/>
    <s v="documentary"/>
    <x v="407"/>
    <d v="2011-05-09T05:59:00"/>
  </r>
  <r>
    <n v="407"/>
    <s v="Haymarket Documentary"/>
    <s v="The story of the 1886 Haymarket Riot explored through the history of the Haymarket Police Memorial Statue."/>
    <n v="2000"/>
    <n v="2031"/>
    <x v="1"/>
    <s v="US"/>
    <s v="USD"/>
    <n v="1321739650"/>
    <n v="1316552050"/>
    <b v="0"/>
    <n v="22"/>
    <b v="1"/>
    <s v="film &amp; video/documentary"/>
    <n v="101.55000000000001"/>
    <n v="92.318181818181813"/>
    <x v="1"/>
    <s v="documentary"/>
    <x v="408"/>
    <d v="2011-11-19T21:54:10"/>
  </r>
  <r>
    <n v="408"/>
    <s v="Reverence: A Documentary Short on Branded Yarmulkes"/>
    <s v="A documentary exploring the phenomenon of custom and branded yarmulkes in Jewish-American communities."/>
    <n v="6000"/>
    <n v="6086.26"/>
    <x v="1"/>
    <s v="US"/>
    <s v="USD"/>
    <n v="1383676790"/>
    <n v="1380217190"/>
    <b v="0"/>
    <n v="38"/>
    <b v="1"/>
    <s v="film &amp; video/documentary"/>
    <n v="101.43766666666667"/>
    <n v="160.16473684210527"/>
    <x v="1"/>
    <s v="documentary"/>
    <x v="409"/>
    <d v="2013-11-05T18:39:50"/>
  </r>
  <r>
    <n v="409"/>
    <s v="The Lost Generation"/>
    <s v="I am working on a project that explores the relationship between education to work for youth within the European Union."/>
    <n v="500"/>
    <n v="684"/>
    <x v="1"/>
    <s v="GB"/>
    <s v="GBP"/>
    <n v="1469220144"/>
    <n v="1466628144"/>
    <b v="0"/>
    <n v="15"/>
    <b v="1"/>
    <s v="film &amp; video/documentary"/>
    <n v="136.80000000000001"/>
    <n v="45.6"/>
    <x v="1"/>
    <s v="documentary"/>
    <x v="410"/>
    <d v="2016-07-22T20:42:24"/>
  </r>
  <r>
    <n v="410"/>
    <s v="January's Story - A One Of A Kind Transgender Woman"/>
    <s v="January was a mentor, advocate, and friend.  Her life tragically came to an end in September 2012.  This film is her story."/>
    <n v="1000"/>
    <n v="1283"/>
    <x v="1"/>
    <s v="CA"/>
    <s v="CAD"/>
    <n v="1434670397"/>
    <n v="1429486397"/>
    <b v="0"/>
    <n v="7"/>
    <b v="1"/>
    <s v="film &amp; video/documentary"/>
    <n v="128.29999999999998"/>
    <n v="183.28571428571428"/>
    <x v="1"/>
    <s v="documentary"/>
    <x v="411"/>
    <d v="2015-06-18T23:33:17"/>
  </r>
  <r>
    <n v="411"/>
    <s v="GO FAR: The Christopher Rush Story (4)"/>
    <s v="An inspirational feature-length documentary that will help those with disabilities achieve their goals despite the obstacles."/>
    <n v="30000"/>
    <n v="30315"/>
    <x v="1"/>
    <s v="US"/>
    <s v="USD"/>
    <n v="1387688400"/>
    <n v="1384920804"/>
    <b v="0"/>
    <n v="241"/>
    <b v="1"/>
    <s v="film &amp; video/documentary"/>
    <n v="101.05"/>
    <n v="125.78838174273859"/>
    <x v="1"/>
    <s v="documentary"/>
    <x v="412"/>
    <d v="2013-12-22T05:00:00"/>
  </r>
  <r>
    <n v="412"/>
    <s v="Southern Oregon VS. LNG"/>
    <s v="A short film about property rights, salmon, and ratepayers in the controversy over exporting natural gas through southern Oregon"/>
    <n v="2500"/>
    <n v="3171"/>
    <x v="1"/>
    <s v="US"/>
    <s v="USD"/>
    <n v="1343238578"/>
    <n v="1341856178"/>
    <b v="0"/>
    <n v="55"/>
    <b v="1"/>
    <s v="film &amp; video/documentary"/>
    <n v="126.84"/>
    <n v="57.654545454545456"/>
    <x v="1"/>
    <s v="documentary"/>
    <x v="413"/>
    <d v="2012-07-25T17:49:38"/>
  </r>
  <r>
    <n v="413"/>
    <s v="Through the Fire: Rebuilding Somalia"/>
    <s v="A journey to discover how Somalis are rebuilding their shattered nation, with a focus on the role that women are playing."/>
    <n v="12800"/>
    <n v="13451"/>
    <x v="1"/>
    <s v="US"/>
    <s v="USD"/>
    <n v="1342731811"/>
    <n v="1340139811"/>
    <b v="0"/>
    <n v="171"/>
    <b v="1"/>
    <s v="film &amp; video/documentary"/>
    <n v="105.0859375"/>
    <n v="78.660818713450297"/>
    <x v="1"/>
    <s v="documentary"/>
    <x v="414"/>
    <d v="2012-07-19T21:03:31"/>
  </r>
  <r>
    <n v="414"/>
    <s v="thisisstuttering: A Documentary"/>
    <s v="thisisstuttering is a found-footage doc that has already changed lives. It is completely done; we need your help to get it out there."/>
    <n v="18500"/>
    <n v="19028"/>
    <x v="1"/>
    <s v="US"/>
    <s v="USD"/>
    <n v="1381541465"/>
    <n v="1378949465"/>
    <b v="0"/>
    <n v="208"/>
    <b v="1"/>
    <s v="film &amp; video/documentary"/>
    <n v="102.85405405405406"/>
    <n v="91.480769230769226"/>
    <x v="1"/>
    <s v="documentary"/>
    <x v="415"/>
    <d v="2013-10-12T01:31:05"/>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s v="film &amp; video/documentary"/>
    <n v="102.14714285714285"/>
    <n v="68.09809523809524"/>
    <x v="1"/>
    <s v="documentary"/>
    <x v="416"/>
    <d v="2014-10-17T12:00:00"/>
  </r>
  <r>
    <n v="416"/>
    <s v="Fire in the Heart of the City"/>
    <s v="35,000 pounds of food to a city. Highlighting the &quot;Convoy New Britain&quot; event from birth to beyond."/>
    <n v="1000"/>
    <n v="1202.17"/>
    <x v="1"/>
    <s v="US"/>
    <s v="USD"/>
    <n v="1391851831"/>
    <n v="1389259831"/>
    <b v="0"/>
    <n v="25"/>
    <b v="1"/>
    <s v="film &amp; video/documentary"/>
    <n v="120.21700000000001"/>
    <n v="48.086800000000004"/>
    <x v="1"/>
    <s v="documentary"/>
    <x v="417"/>
    <d v="2014-02-08T09:30:31"/>
  </r>
  <r>
    <n v="417"/>
    <s v="Cycle of Life"/>
    <s v="An unexpected kidney donor acts on faith in order to rescue a fellow cyclist from his failing body. The true story of Pete and Kelly."/>
    <n v="10500"/>
    <n v="10526"/>
    <x v="1"/>
    <s v="US"/>
    <s v="USD"/>
    <n v="1365395580"/>
    <n v="1364426260"/>
    <b v="0"/>
    <n v="52"/>
    <b v="1"/>
    <s v="film &amp; video/documentary"/>
    <n v="100.24761904761905"/>
    <n v="202.42307692307693"/>
    <x v="1"/>
    <s v="documentary"/>
    <x v="418"/>
    <d v="2013-04-08T04:33:00"/>
  </r>
  <r>
    <n v="418"/>
    <s v="Swim for the Reef"/>
    <s v="A Texas grandfather's extraordinary quest to protect the coral reefs and his challenge to humanity to take care of the things we love."/>
    <n v="22400"/>
    <n v="22542"/>
    <x v="1"/>
    <s v="US"/>
    <s v="USD"/>
    <n v="1437633997"/>
    <n v="1435041997"/>
    <b v="0"/>
    <n v="104"/>
    <b v="1"/>
    <s v="film &amp; video/documentary"/>
    <n v="100.63392857142857"/>
    <n v="216.75"/>
    <x v="1"/>
    <s v="documentary"/>
    <x v="419"/>
    <d v="2015-07-23T06:46:37"/>
  </r>
  <r>
    <n v="419"/>
    <s v="BEYOND LOCAL"/>
    <s v="Beyond Local is a personal journey through an art-centric and musically talented community that fosters creativity."/>
    <n v="8000"/>
    <n v="8035"/>
    <x v="1"/>
    <s v="US"/>
    <s v="USD"/>
    <n v="1372536787"/>
    <n v="1367352787"/>
    <b v="0"/>
    <n v="73"/>
    <b v="1"/>
    <s v="film &amp; video/documentary"/>
    <n v="100.4375"/>
    <n v="110.06849315068493"/>
    <x v="1"/>
    <s v="documentary"/>
    <x v="420"/>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1"/>
    <s v="animation"/>
    <x v="421"/>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1"/>
    <s v="animation"/>
    <x v="422"/>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1"/>
    <s v="animation"/>
    <x v="423"/>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1"/>
    <s v="animation"/>
    <x v="424"/>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1"/>
    <s v="animation"/>
    <x v="425"/>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1"/>
    <s v="animation"/>
    <x v="426"/>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1"/>
    <s v="animation"/>
    <x v="427"/>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1"/>
    <s v="animation"/>
    <x v="428"/>
    <d v="2015-10-22T18:59:00"/>
  </r>
  <r>
    <n v="428"/>
    <s v="Little Clay Bible - Zacchaeus"/>
    <s v="Fresh, fun, entertaining Bible stories on YouTube, stop-motion style."/>
    <n v="12000"/>
    <n v="676"/>
    <x v="2"/>
    <s v="US"/>
    <s v="USD"/>
    <n v="1402956000"/>
    <n v="1400523845"/>
    <b v="0"/>
    <n v="13"/>
    <b v="0"/>
    <s v="film &amp; video/animation"/>
    <n v="5.6333333333333329"/>
    <n v="52"/>
    <x v="1"/>
    <s v="animation"/>
    <x v="429"/>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1"/>
    <s v="animation"/>
    <x v="430"/>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1"/>
    <s v="animation"/>
    <x v="431"/>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1"/>
    <s v="animation"/>
    <x v="432"/>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1"/>
    <s v="animation"/>
    <x v="433"/>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1"/>
    <s v="animation"/>
    <x v="434"/>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1"/>
    <s v="animation"/>
    <x v="435"/>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1"/>
    <s v="animation"/>
    <x v="436"/>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1"/>
    <s v="animation"/>
    <x v="437"/>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1"/>
    <s v="animation"/>
    <x v="438"/>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1"/>
    <s v="animation"/>
    <x v="439"/>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1"/>
    <s v="animation"/>
    <x v="440"/>
    <d v="2014-10-17T18:16:58"/>
  </r>
  <r>
    <n v="440"/>
    <s v="Consumed"/>
    <s v="A stop-motion animation made by a one girl team, with a camera, creativity, and a lot of determination."/>
    <n v="5000"/>
    <n v="5"/>
    <x v="2"/>
    <s v="US"/>
    <s v="USD"/>
    <n v="1458859153"/>
    <n v="1456270753"/>
    <b v="0"/>
    <n v="1"/>
    <b v="0"/>
    <s v="film &amp; video/animation"/>
    <n v="0.1"/>
    <n v="5"/>
    <x v="1"/>
    <s v="animation"/>
    <x v="441"/>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1"/>
    <s v="animation"/>
    <x v="442"/>
    <d v="2013-11-02T19:03:16"/>
  </r>
  <r>
    <n v="442"/>
    <s v="The Paranormal Idiot"/>
    <s v="Doomsday is here"/>
    <n v="17000"/>
    <n v="6691"/>
    <x v="2"/>
    <s v="US"/>
    <s v="USD"/>
    <n v="1424380783"/>
    <n v="1421788783"/>
    <b v="0"/>
    <n v="17"/>
    <b v="0"/>
    <s v="film &amp; video/animation"/>
    <n v="39.358823529411765"/>
    <n v="393.58823529411762"/>
    <x v="1"/>
    <s v="animation"/>
    <x v="443"/>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1"/>
    <s v="animation"/>
    <x v="444"/>
    <d v="2014-02-10T00:21:41"/>
  </r>
  <r>
    <n v="444"/>
    <s v="Discovering the Other Woman"/>
    <s v="An upcoming animated web sitcom series centered around dealing with life, love, and relationships."/>
    <n v="1000"/>
    <n v="50"/>
    <x v="2"/>
    <s v="US"/>
    <s v="USD"/>
    <n v="1329342361"/>
    <n v="1324158361"/>
    <b v="0"/>
    <n v="1"/>
    <b v="0"/>
    <s v="film &amp; video/animation"/>
    <n v="5"/>
    <n v="50"/>
    <x v="1"/>
    <s v="animation"/>
    <x v="445"/>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1"/>
    <s v="animation"/>
    <x v="446"/>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1"/>
    <s v="animation"/>
    <x v="447"/>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1"/>
    <s v="animation"/>
    <x v="448"/>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1"/>
    <s v="animation"/>
    <x v="449"/>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1"/>
    <s v="animation"/>
    <x v="450"/>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1"/>
    <s v="animation"/>
    <x v="451"/>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1"/>
    <s v="animation"/>
    <x v="452"/>
    <d v="2014-01-25T17:09:51"/>
  </r>
  <r>
    <n v="452"/>
    <s v="Lost in the Shadows"/>
    <s v="A man must find his way out of the depths of the shadows by using the aid of a little girl."/>
    <n v="750"/>
    <n v="480"/>
    <x v="2"/>
    <s v="US"/>
    <s v="USD"/>
    <n v="1431536015"/>
    <n v="1428944015"/>
    <b v="0"/>
    <n v="12"/>
    <b v="0"/>
    <s v="film &amp; video/animation"/>
    <n v="64"/>
    <n v="40"/>
    <x v="1"/>
    <s v="animation"/>
    <x v="453"/>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1"/>
    <s v="animation"/>
    <x v="454"/>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1"/>
    <s v="animation"/>
    <x v="455"/>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1"/>
    <s v="animation"/>
    <x v="456"/>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1"/>
    <s v="animation"/>
    <x v="457"/>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1"/>
    <s v="animation"/>
    <x v="458"/>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1"/>
    <s v="animation"/>
    <x v="459"/>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1"/>
    <s v="animation"/>
    <x v="460"/>
    <d v="2011-11-13T16:22:07"/>
  </r>
  <r>
    <n v="460"/>
    <s v="Darwin's Kiss"/>
    <s v="An animated web series about biological evolution gone haywire."/>
    <n v="8500"/>
    <n v="25"/>
    <x v="2"/>
    <s v="US"/>
    <s v="USD"/>
    <n v="1401595200"/>
    <n v="1398862875"/>
    <b v="0"/>
    <n v="2"/>
    <b v="0"/>
    <s v="film &amp; video/animation"/>
    <n v="0.29411764705882354"/>
    <n v="12.5"/>
    <x v="1"/>
    <s v="animation"/>
    <x v="461"/>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1"/>
    <s v="animation"/>
    <x v="462"/>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1"/>
    <s v="animation"/>
    <x v="463"/>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1"/>
    <s v="animation"/>
    <x v="464"/>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1"/>
    <s v="animation"/>
    <x v="465"/>
    <d v="2016-05-18T20:22:15"/>
  </r>
  <r>
    <n v="465"/>
    <s v="&quot;Amp&quot; A Story About a Robot"/>
    <s v="&quot;Amp&quot; is a short film about a robot with needs."/>
    <n v="512"/>
    <n v="138"/>
    <x v="2"/>
    <s v="US"/>
    <s v="USD"/>
    <n v="1403837574"/>
    <n v="1402455174"/>
    <b v="0"/>
    <n v="8"/>
    <b v="0"/>
    <s v="film &amp; video/animation"/>
    <n v="26.953125"/>
    <n v="17.25"/>
    <x v="1"/>
    <s v="animation"/>
    <x v="466"/>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1"/>
    <s v="animation"/>
    <x v="467"/>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1"/>
    <s v="animation"/>
    <x v="468"/>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1"/>
    <s v="animation"/>
    <x v="469"/>
    <d v="2012-07-11T03:51:05"/>
  </r>
  <r>
    <n v="469"/>
    <s v="Dreamland PERSONALISED Animated Shorts Film"/>
    <s v="Create a personalised animation film using your child's name and photo."/>
    <n v="6000"/>
    <n v="0"/>
    <x v="2"/>
    <s v="GB"/>
    <s v="GBP"/>
    <n v="1409960724"/>
    <n v="1404776724"/>
    <b v="0"/>
    <n v="0"/>
    <b v="0"/>
    <s v="film &amp; video/animation"/>
    <n v="0"/>
    <e v="#DIV/0!"/>
    <x v="1"/>
    <s v="animation"/>
    <x v="470"/>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1"/>
    <s v="animation"/>
    <x v="471"/>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1"/>
    <s v="animation"/>
    <x v="472"/>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1"/>
    <s v="animation"/>
    <x v="473"/>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1"/>
    <s v="animation"/>
    <x v="474"/>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1"/>
    <s v="animation"/>
    <x v="475"/>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1"/>
    <s v="animation"/>
    <x v="476"/>
    <d v="2015-05-06T02:04:03"/>
  </r>
  <r>
    <n v="476"/>
    <s v="Sight Word Music Videos"/>
    <s v="Animated Music Videos that teach kids how to read."/>
    <n v="220000"/>
    <n v="4906.59"/>
    <x v="2"/>
    <s v="US"/>
    <s v="USD"/>
    <n v="1401767940"/>
    <n v="1398727441"/>
    <b v="0"/>
    <n v="124"/>
    <b v="0"/>
    <s v="film &amp; video/animation"/>
    <n v="2.230268181818182"/>
    <n v="39.569274193548388"/>
    <x v="1"/>
    <s v="animation"/>
    <x v="477"/>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1"/>
    <s v="animation"/>
    <x v="478"/>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1"/>
    <s v="animation"/>
    <x v="479"/>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1"/>
    <s v="animation"/>
    <x v="480"/>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1"/>
    <s v="animation"/>
    <x v="481"/>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1"/>
    <s v="animation"/>
    <x v="482"/>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1"/>
    <s v="animation"/>
    <x v="483"/>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1"/>
    <s v="animation"/>
    <x v="484"/>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1"/>
    <s v="animation"/>
    <x v="485"/>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1"/>
    <s v="animation"/>
    <x v="486"/>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1"/>
    <s v="animation"/>
    <x v="487"/>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1"/>
    <s v="animation"/>
    <x v="488"/>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1"/>
    <s v="animation"/>
    <x v="489"/>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1"/>
    <s v="animation"/>
    <x v="490"/>
    <d v="2012-01-05T11:33:00"/>
  </r>
  <r>
    <n v="490"/>
    <s v="PROJECT IS CANCELLED"/>
    <s v="Cancelled"/>
    <n v="1000"/>
    <n v="0"/>
    <x v="2"/>
    <s v="US"/>
    <s v="USD"/>
    <n v="1345677285"/>
    <n v="1343085285"/>
    <b v="0"/>
    <n v="0"/>
    <b v="0"/>
    <s v="film &amp; video/animation"/>
    <n v="0"/>
    <e v="#DIV/0!"/>
    <x v="1"/>
    <s v="animation"/>
    <x v="491"/>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1"/>
    <s v="animation"/>
    <x v="492"/>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1"/>
    <s v="animation"/>
    <x v="493"/>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1"/>
    <s v="animation"/>
    <x v="494"/>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1"/>
    <s v="animation"/>
    <x v="495"/>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1"/>
    <s v="animation"/>
    <x v="496"/>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1"/>
    <s v="animation"/>
    <x v="497"/>
    <d v="2014-02-10T22:21:14"/>
  </r>
  <r>
    <n v="497"/>
    <s v="Galaxy Probe Kids"/>
    <s v="live-action/animated series pilot."/>
    <n v="4480"/>
    <n v="30"/>
    <x v="2"/>
    <s v="US"/>
    <s v="USD"/>
    <n v="1419483600"/>
    <n v="1414889665"/>
    <b v="0"/>
    <n v="3"/>
    <b v="0"/>
    <s v="film &amp; video/animation"/>
    <n v="0.6696428571428571"/>
    <n v="10"/>
    <x v="1"/>
    <s v="animation"/>
    <x v="498"/>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1"/>
    <s v="animation"/>
    <x v="499"/>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1"/>
    <s v="animation"/>
    <x v="500"/>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1"/>
    <s v="animation"/>
    <x v="501"/>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1"/>
    <s v="animation"/>
    <x v="502"/>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1"/>
    <s v="animation"/>
    <x v="503"/>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1"/>
    <s v="animation"/>
    <x v="504"/>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1"/>
    <s v="animation"/>
    <x v="505"/>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1"/>
    <s v="animation"/>
    <x v="506"/>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1"/>
    <s v="animation"/>
    <x v="507"/>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1"/>
    <s v="animation"/>
    <x v="508"/>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1"/>
    <s v="animation"/>
    <x v="509"/>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1"/>
    <s v="animation"/>
    <x v="510"/>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1"/>
    <s v="animation"/>
    <x v="511"/>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1"/>
    <s v="animation"/>
    <x v="512"/>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1"/>
    <s v="animation"/>
    <x v="513"/>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1"/>
    <s v="animation"/>
    <x v="514"/>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1"/>
    <s v="animation"/>
    <x v="515"/>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1"/>
    <s v="animation"/>
    <x v="516"/>
    <d v="2015-12-29T11:46:41"/>
  </r>
  <r>
    <n v="516"/>
    <s v="Shipmates"/>
    <s v="A big brother style comedy animation series starring famous seafarers"/>
    <n v="5000"/>
    <n v="0"/>
    <x v="2"/>
    <s v="GB"/>
    <s v="GBP"/>
    <n v="1432752080"/>
    <n v="1427568080"/>
    <b v="0"/>
    <n v="0"/>
    <b v="0"/>
    <s v="film &amp; video/animation"/>
    <n v="0"/>
    <e v="#DIV/0!"/>
    <x v="1"/>
    <s v="animation"/>
    <x v="517"/>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1"/>
    <s v="animation"/>
    <x v="518"/>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1"/>
    <s v="animation"/>
    <x v="519"/>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1"/>
    <s v="animation"/>
    <x v="520"/>
    <d v="2012-12-05T09:23:41"/>
  </r>
  <r>
    <n v="520"/>
    <s v="Darktales The Play"/>
    <s v="Tim Arthur's 21st anniversary sell-out production of his 'chilling' and 'sinister' ghostly thriller returns to the Edinburgh Fringe!"/>
    <n v="5000"/>
    <n v="5105"/>
    <x v="1"/>
    <s v="GB"/>
    <s v="GBP"/>
    <n v="1449766261"/>
    <n v="1447174261"/>
    <b v="0"/>
    <n v="34"/>
    <b v="1"/>
    <s v="theater/plays"/>
    <n v="102.1"/>
    <n v="150.14705882352942"/>
    <x v="2"/>
    <s v="plays"/>
    <x v="521"/>
    <d v="2015-12-10T16:51:01"/>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s v="theater/plays"/>
    <n v="104.64"/>
    <n v="93.428571428571431"/>
    <x v="2"/>
    <s v="plays"/>
    <x v="522"/>
    <d v="2016-11-01T04:59:00"/>
  </r>
  <r>
    <n v="522"/>
    <s v="COMPASS PLAYERS"/>
    <s v="*** TO MAKE DONATIONS IN THE FUTURE                                   GO TO OUR WEBSITE: www.compassplayers.com ***"/>
    <n v="3000"/>
    <n v="3440"/>
    <x v="1"/>
    <s v="US"/>
    <s v="USD"/>
    <n v="1458518325"/>
    <n v="1456793925"/>
    <b v="0"/>
    <n v="31"/>
    <b v="1"/>
    <s v="theater/plays"/>
    <n v="114.66666666666667"/>
    <n v="110.96774193548387"/>
    <x v="2"/>
    <s v="plays"/>
    <x v="523"/>
    <d v="2016-03-20T23:58:45"/>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s v="theater/plays"/>
    <n v="120.6"/>
    <n v="71.785714285714292"/>
    <x v="2"/>
    <s v="plays"/>
    <x v="524"/>
    <d v="2015-09-21T03:11:16"/>
  </r>
  <r>
    <n v="524"/>
    <s v="Zero Down"/>
    <s v="Angel on the Corner need YOUR help to raise Â£3,500 to take Zero Down by Sarah Hehir to the Edinburgh Fringe Festival this August!"/>
    <n v="3500"/>
    <n v="3803.55"/>
    <x v="1"/>
    <s v="GB"/>
    <s v="GBP"/>
    <n v="1464801169"/>
    <n v="1462209169"/>
    <b v="0"/>
    <n v="130"/>
    <b v="1"/>
    <s v="theater/plays"/>
    <n v="108.67285714285715"/>
    <n v="29.258076923076924"/>
    <x v="2"/>
    <s v="plays"/>
    <x v="525"/>
    <d v="2016-06-01T17:12:49"/>
  </r>
  <r>
    <n v="525"/>
    <s v="EUPHORIA! A New Play by John Corigliano"/>
    <s v="EUPHORIA! is a new play about the decriminalization of drugs, and its profound effect on both the criminals in prison and &quot;The Man.&quot;"/>
    <n v="12000"/>
    <n v="12000"/>
    <x v="1"/>
    <s v="US"/>
    <s v="USD"/>
    <n v="1410601041"/>
    <n v="1406713041"/>
    <b v="0"/>
    <n v="12"/>
    <b v="1"/>
    <s v="theater/plays"/>
    <n v="100"/>
    <n v="1000"/>
    <x v="2"/>
    <s v="plays"/>
    <x v="526"/>
    <d v="2014-09-13T09:37:21"/>
  </r>
  <r>
    <n v="526"/>
    <s v="Victory by Madicken Malm"/>
    <s v="We have a brand new play. We urgently need your help to fund our production, which opens at Theatre503 on August 18th."/>
    <n v="1500"/>
    <n v="1710"/>
    <x v="1"/>
    <s v="GB"/>
    <s v="GBP"/>
    <n v="1438966800"/>
    <n v="1436278344"/>
    <b v="0"/>
    <n v="23"/>
    <b v="1"/>
    <s v="theater/plays"/>
    <n v="113.99999999999999"/>
    <n v="74.347826086956516"/>
    <x v="2"/>
    <s v="plays"/>
    <x v="527"/>
    <d v="2015-08-07T17:00:00"/>
  </r>
  <r>
    <n v="527"/>
    <s v="Omega Kids - a new play"/>
    <s v="OMEGA KIDS, a new play by Noah Mease, directed by Jay Stull &amp; produced by New Light Theater Project in association with Access Theater."/>
    <n v="10000"/>
    <n v="10085"/>
    <x v="1"/>
    <s v="US"/>
    <s v="USD"/>
    <n v="1487347500"/>
    <n v="1484715366"/>
    <b v="0"/>
    <n v="158"/>
    <b v="1"/>
    <s v="theater/plays"/>
    <n v="100.85"/>
    <n v="63.829113924050631"/>
    <x v="2"/>
    <s v="plays"/>
    <x v="528"/>
    <d v="2017-02-17T16:05:00"/>
  </r>
  <r>
    <n v="528"/>
    <s v="Devastated No Matter What"/>
    <s v="A Festival Backed Production of a Full-Length Play."/>
    <n v="1150"/>
    <n v="1330"/>
    <x v="1"/>
    <s v="US"/>
    <s v="USD"/>
    <n v="1434921600"/>
    <n v="1433109907"/>
    <b v="0"/>
    <n v="30"/>
    <b v="1"/>
    <s v="theater/plays"/>
    <n v="115.65217391304347"/>
    <n v="44.333333333333336"/>
    <x v="2"/>
    <s v="plays"/>
    <x v="529"/>
    <d v="2015-06-21T21:20:00"/>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s v="theater/plays"/>
    <n v="130.41666666666666"/>
    <n v="86.944444444444443"/>
    <x v="2"/>
    <s v="plays"/>
    <x v="530"/>
    <d v="2017-01-11T05:00:00"/>
  </r>
  <r>
    <n v="530"/>
    <s v="Corners Grove"/>
    <s v="Corners Grove is a coming-of-age play about leaving home, gender identity and the death of Whitney Houston; will benefit Win NYC."/>
    <n v="3405"/>
    <n v="3670"/>
    <x v="1"/>
    <s v="US"/>
    <s v="USD"/>
    <n v="1435111200"/>
    <n v="1433254268"/>
    <b v="0"/>
    <n v="29"/>
    <b v="1"/>
    <s v="theater/plays"/>
    <n v="107.78267254038178"/>
    <n v="126.55172413793103"/>
    <x v="2"/>
    <s v="plays"/>
    <x v="531"/>
    <d v="2015-06-24T02:00:00"/>
  </r>
  <r>
    <n v="531"/>
    <s v="COMPASS PLAYERS presents SYLVIA by A. R. Gurney"/>
    <s v="SYLVIA is a modern romantic comedy about a marriage and a talking dog. Directed by Jeanna Michaels. January 12 through January 29, 2017"/>
    <n v="4000"/>
    <n v="4000"/>
    <x v="1"/>
    <s v="US"/>
    <s v="USD"/>
    <n v="1481957940"/>
    <n v="1478050429"/>
    <b v="0"/>
    <n v="31"/>
    <b v="1"/>
    <s v="theater/plays"/>
    <n v="100"/>
    <n v="129.03225806451613"/>
    <x v="2"/>
    <s v="plays"/>
    <x v="532"/>
    <d v="2016-12-17T06:59:00"/>
  </r>
  <r>
    <n v="532"/>
    <s v="Walken On Sunshine"/>
    <s v="A fast paced, comedic play about an anxiety-ridden filmmaker who lies to investors about having Christopher Walken in his film."/>
    <n v="10000"/>
    <n v="12325"/>
    <x v="1"/>
    <s v="US"/>
    <s v="USD"/>
    <n v="1463098208"/>
    <n v="1460506208"/>
    <b v="0"/>
    <n v="173"/>
    <b v="1"/>
    <s v="theater/plays"/>
    <n v="123.25"/>
    <n v="71.242774566473983"/>
    <x v="2"/>
    <s v="plays"/>
    <x v="533"/>
    <d v="2016-05-13T00:10:08"/>
  </r>
  <r>
    <n v="533"/>
    <s v="Foresight"/>
    <s v="New writing â€¢ Twisty-turny magical realist retro sci-fi â€¢ Human lives â€¢ Storytelling â€¢ The slope our society slips down..."/>
    <n v="2000"/>
    <n v="2004"/>
    <x v="1"/>
    <s v="GB"/>
    <s v="GBP"/>
    <n v="1463394365"/>
    <n v="1461320765"/>
    <b v="0"/>
    <n v="17"/>
    <b v="1"/>
    <s v="theater/plays"/>
    <n v="100.2"/>
    <n v="117.88235294117646"/>
    <x v="2"/>
    <s v="plays"/>
    <x v="534"/>
    <d v="2016-05-16T10:26:05"/>
  </r>
  <r>
    <n v="534"/>
    <s v="Theatre for restorative justice - help us get to Belgium!"/>
    <s v="We're a zero-budget, non-profit theatre group based in Oslo and have been invited to perform at a conference in Belgium. Help!"/>
    <n v="15000"/>
    <n v="15700"/>
    <x v="1"/>
    <s v="NO"/>
    <s v="NOK"/>
    <n v="1446418800"/>
    <n v="1443036470"/>
    <b v="0"/>
    <n v="48"/>
    <b v="1"/>
    <s v="theater/plays"/>
    <n v="104.66666666666666"/>
    <n v="327.08333333333331"/>
    <x v="2"/>
    <s v="plays"/>
    <x v="535"/>
    <d v="2015-11-01T23:00:00"/>
  </r>
  <r>
    <n v="535"/>
    <s v="Astronauts of Hartlepool: a Brexit sci-fi for VAULT 2017"/>
    <s v="Weâ€™re producing a Northern Brexit sci-fi play for VAULT festival 2017 and we need your help!"/>
    <n v="2000"/>
    <n v="2050"/>
    <x v="1"/>
    <s v="GB"/>
    <s v="GBP"/>
    <n v="1483707905"/>
    <n v="1481115905"/>
    <b v="0"/>
    <n v="59"/>
    <b v="1"/>
    <s v="theater/plays"/>
    <n v="102.49999999999999"/>
    <n v="34.745762711864408"/>
    <x v="2"/>
    <s v="plays"/>
    <x v="536"/>
    <d v="2017-01-06T13:05:05"/>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s v="theater/plays"/>
    <n v="118.25757575757576"/>
    <n v="100.06410256410257"/>
    <x v="2"/>
    <s v="plays"/>
    <x v="537"/>
    <d v="2015-08-03T18:00:00"/>
  </r>
  <r>
    <n v="537"/>
    <s v="Be A Buddy Not A Bully (Anti-Bullying Stage Play TOUR)"/>
    <s v="Transforming bystanders into anti-bullies since 2012 thru inclusive learning environments.  Together we can take back our classrooms."/>
    <n v="2000"/>
    <n v="2410"/>
    <x v="1"/>
    <s v="US"/>
    <s v="USD"/>
    <n v="1446665191"/>
    <n v="1444069591"/>
    <b v="0"/>
    <n v="59"/>
    <b v="1"/>
    <s v="theater/plays"/>
    <n v="120.5"/>
    <n v="40.847457627118644"/>
    <x v="2"/>
    <s v="plays"/>
    <x v="538"/>
    <d v="2015-11-04T19:26:31"/>
  </r>
  <r>
    <n v="538"/>
    <s v="Shakespeare Orange County's HAMLET: Match This!"/>
    <s v="SOC produces affordable and accessible theatre in the heart of Orange County, CA, and we need your help to match a $5,000 grant!"/>
    <n v="5000"/>
    <n v="15121"/>
    <x v="1"/>
    <s v="US"/>
    <s v="USD"/>
    <n v="1463166263"/>
    <n v="1460574263"/>
    <b v="0"/>
    <n v="60"/>
    <b v="1"/>
    <s v="theater/plays"/>
    <n v="302.42"/>
    <n v="252.01666666666668"/>
    <x v="2"/>
    <s v="plays"/>
    <x v="539"/>
    <d v="2016-05-13T19:04:23"/>
  </r>
  <r>
    <n v="539"/>
    <s v="&quot;The Tale of The Cockatrice&quot; by Peafrog Puppetry"/>
    <s v="A brand new show that unites puppetry, live music and storytelling to bring a forgotten English legend back to life!"/>
    <n v="500"/>
    <n v="503.22"/>
    <x v="1"/>
    <s v="GB"/>
    <s v="GBP"/>
    <n v="1467681107"/>
    <n v="1465866707"/>
    <b v="0"/>
    <n v="20"/>
    <b v="1"/>
    <s v="theater/plays"/>
    <n v="100.64400000000001"/>
    <n v="25.161000000000001"/>
    <x v="2"/>
    <s v="plays"/>
    <x v="540"/>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3"/>
    <s v="web"/>
    <x v="541"/>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3"/>
    <s v="web"/>
    <x v="542"/>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3"/>
    <s v="web"/>
    <x v="543"/>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3"/>
    <s v="web"/>
    <x v="544"/>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3"/>
    <s v="web"/>
    <x v="545"/>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3"/>
    <s v="web"/>
    <x v="546"/>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3"/>
    <s v="web"/>
    <x v="547"/>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3"/>
    <s v="web"/>
    <x v="548"/>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3"/>
    <s v="web"/>
    <x v="549"/>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3"/>
    <s v="web"/>
    <x v="550"/>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3"/>
    <s v="web"/>
    <x v="551"/>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3"/>
    <s v="web"/>
    <x v="552"/>
    <d v="2015-08-01T17:53:00"/>
  </r>
  <r>
    <n v="552"/>
    <s v="Spinnable Social Media"/>
    <s v="Axoral is a 3d interactive social media interface, with the potential to be so much more, but we need your help!"/>
    <n v="45000"/>
    <n v="0"/>
    <x v="2"/>
    <s v="CA"/>
    <s v="CAD"/>
    <n v="1452350896"/>
    <n v="1447166896"/>
    <b v="0"/>
    <n v="0"/>
    <b v="0"/>
    <s v="technology/web"/>
    <n v="0"/>
    <e v="#DIV/0!"/>
    <x v="3"/>
    <s v="web"/>
    <x v="553"/>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3"/>
    <s v="web"/>
    <x v="554"/>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3"/>
    <s v="web"/>
    <x v="555"/>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3"/>
    <s v="web"/>
    <x v="556"/>
    <d v="2016-06-12T08:29:03"/>
  </r>
  <r>
    <n v="556"/>
    <s v="Braille Academy"/>
    <s v="An educational platform for learning Unified English Braille Code"/>
    <n v="8000"/>
    <n v="200"/>
    <x v="2"/>
    <s v="US"/>
    <s v="USD"/>
    <n v="1452112717"/>
    <n v="1449520717"/>
    <b v="0"/>
    <n v="1"/>
    <b v="0"/>
    <s v="technology/web"/>
    <n v="2.5"/>
    <n v="200"/>
    <x v="3"/>
    <s v="web"/>
    <x v="557"/>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3"/>
    <s v="web"/>
    <x v="558"/>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3"/>
    <s v="web"/>
    <x v="559"/>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3"/>
    <s v="web"/>
    <x v="560"/>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3"/>
    <s v="web"/>
    <x v="561"/>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3"/>
    <s v="web"/>
    <x v="562"/>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3"/>
    <s v="web"/>
    <x v="563"/>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3"/>
    <s v="web"/>
    <x v="564"/>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3"/>
    <s v="web"/>
    <x v="565"/>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3"/>
    <s v="web"/>
    <x v="566"/>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3"/>
    <s v="web"/>
    <x v="567"/>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3"/>
    <s v="web"/>
    <x v="568"/>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3"/>
    <s v="web"/>
    <x v="569"/>
    <d v="2016-01-16T11:00:00"/>
  </r>
  <r>
    <n v="569"/>
    <s v="Mioti"/>
    <s v="Mioti is an indie game marketplace that doubles as a community for developers to join networks and discuss projects."/>
    <n v="2500"/>
    <n v="20"/>
    <x v="2"/>
    <s v="CA"/>
    <s v="CAD"/>
    <n v="1451679612"/>
    <n v="1449087612"/>
    <b v="0"/>
    <n v="1"/>
    <b v="0"/>
    <s v="technology/web"/>
    <n v="0.8"/>
    <n v="20"/>
    <x v="3"/>
    <s v="web"/>
    <x v="570"/>
    <d v="2016-01-01T20:20:12"/>
  </r>
  <r>
    <n v="570"/>
    <s v="Relaunching in May"/>
    <s v="Humans have AM/FM/Satellite radio, kids have radio Disney, pets have DogCatRadio."/>
    <n v="85000"/>
    <n v="142"/>
    <x v="2"/>
    <s v="US"/>
    <s v="USD"/>
    <n v="1455822569"/>
    <n v="1453230569"/>
    <b v="0"/>
    <n v="1"/>
    <b v="0"/>
    <s v="technology/web"/>
    <n v="0.16705882352941176"/>
    <n v="142"/>
    <x v="3"/>
    <s v="web"/>
    <x v="571"/>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3"/>
    <s v="web"/>
    <x v="572"/>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3"/>
    <s v="web"/>
    <x v="573"/>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3"/>
    <s v="web"/>
    <x v="574"/>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3"/>
    <s v="web"/>
    <x v="575"/>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3"/>
    <s v="web"/>
    <x v="576"/>
    <d v="2015-06-13T16:37:23"/>
  </r>
  <r>
    <n v="576"/>
    <s v="Uthtopia"/>
    <s v="UthTopia Is a social media organization that believes in positive online usage, youth mentorship, and youth empowerment."/>
    <n v="80000"/>
    <n v="1"/>
    <x v="2"/>
    <s v="US"/>
    <s v="USD"/>
    <n v="1427537952"/>
    <n v="1422357552"/>
    <b v="0"/>
    <n v="1"/>
    <b v="0"/>
    <s v="technology/web"/>
    <n v="1.25E-3"/>
    <n v="1"/>
    <x v="3"/>
    <s v="web"/>
    <x v="577"/>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3"/>
    <s v="web"/>
    <x v="578"/>
    <d v="2016-05-20T14:08:22"/>
  </r>
  <r>
    <n v="578"/>
    <s v="weBuy Crowdsourced Shopping"/>
    <s v="weBuy trade built on technology and Crowd Sourced Power"/>
    <n v="125000"/>
    <n v="14"/>
    <x v="2"/>
    <s v="GB"/>
    <s v="GBP"/>
    <n v="1441633993"/>
    <n v="1439560393"/>
    <b v="0"/>
    <n v="7"/>
    <b v="0"/>
    <s v="technology/web"/>
    <n v="1.12E-2"/>
    <n v="2"/>
    <x v="3"/>
    <s v="web"/>
    <x v="579"/>
    <d v="2015-09-07T13:53:13"/>
  </r>
  <r>
    <n v="579"/>
    <s v="Course: Learn Cryptography"/>
    <s v="Learn classic and public key cryptography with a full proof-of-concept system in JavaScript."/>
    <n v="12000"/>
    <n v="175"/>
    <x v="2"/>
    <s v="US"/>
    <s v="USD"/>
    <n v="1419539223"/>
    <n v="1416947223"/>
    <b v="0"/>
    <n v="5"/>
    <b v="0"/>
    <s v="technology/web"/>
    <n v="1.4583333333333333"/>
    <n v="35"/>
    <x v="3"/>
    <s v="web"/>
    <x v="580"/>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3"/>
    <s v="web"/>
    <x v="581"/>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3"/>
    <s v="web"/>
    <x v="582"/>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3"/>
    <s v="web"/>
    <x v="583"/>
    <d v="2015-03-15T18:00:00"/>
  </r>
  <r>
    <n v="583"/>
    <s v="HackersArchive.com"/>
    <s v="HackersArchive.com will help rid the web of viruses and scams found everywhere else you look!"/>
    <n v="9000"/>
    <n v="1"/>
    <x v="2"/>
    <s v="US"/>
    <s v="USD"/>
    <n v="1426800687"/>
    <n v="1424212287"/>
    <b v="0"/>
    <n v="1"/>
    <b v="0"/>
    <s v="technology/web"/>
    <n v="1.1111111111111112E-2"/>
    <n v="1"/>
    <x v="3"/>
    <s v="web"/>
    <x v="584"/>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3"/>
    <s v="web"/>
    <x v="585"/>
    <d v="2015-03-16T16:11:56"/>
  </r>
  <r>
    <n v="585"/>
    <s v="Link Card"/>
    <s v="SAVE UP TO 40% WHEN YOU SPEND!_x000a__x000a_PRE-ORDER YOUR LINK CARD TODAY"/>
    <n v="9000"/>
    <n v="0"/>
    <x v="2"/>
    <s v="GB"/>
    <s v="GBP"/>
    <n v="1448928000"/>
    <n v="1444123377"/>
    <b v="0"/>
    <n v="0"/>
    <b v="0"/>
    <s v="technology/web"/>
    <n v="0"/>
    <e v="#DIV/0!"/>
    <x v="3"/>
    <s v="web"/>
    <x v="586"/>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3"/>
    <s v="web"/>
    <x v="587"/>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3"/>
    <s v="web"/>
    <x v="588"/>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3"/>
    <s v="web"/>
    <x v="589"/>
    <d v="2016-11-17T19:28:06"/>
  </r>
  <r>
    <n v="589"/>
    <s v="Get Neighborly"/>
    <s v="Services closer than you think..."/>
    <n v="7500"/>
    <n v="1"/>
    <x v="2"/>
    <s v="US"/>
    <s v="USD"/>
    <n v="1436366699"/>
    <n v="1435070699"/>
    <b v="0"/>
    <n v="1"/>
    <b v="0"/>
    <s v="technology/web"/>
    <n v="1.3333333333333334E-2"/>
    <n v="1"/>
    <x v="3"/>
    <s v="web"/>
    <x v="590"/>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3"/>
    <s v="web"/>
    <x v="591"/>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3"/>
    <s v="web"/>
    <x v="592"/>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3"/>
    <s v="web"/>
    <x v="593"/>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3"/>
    <s v="web"/>
    <x v="594"/>
    <d v="2015-04-06T15:15:45"/>
  </r>
  <r>
    <n v="594"/>
    <s v="Unleashed Fitness"/>
    <s v="Creating a fitness site that will change the fitness game forever!"/>
    <n v="25000"/>
    <n v="26"/>
    <x v="2"/>
    <s v="US"/>
    <s v="USD"/>
    <n v="1460832206"/>
    <n v="1458240206"/>
    <b v="0"/>
    <n v="2"/>
    <b v="0"/>
    <s v="technology/web"/>
    <n v="0.104"/>
    <n v="13"/>
    <x v="3"/>
    <s v="web"/>
    <x v="595"/>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3"/>
    <s v="web"/>
    <x v="596"/>
    <d v="2015-05-04T01:40:38"/>
  </r>
  <r>
    <n v="596"/>
    <s v="DigitaliBook free library"/>
    <s v="We present digitaibook,com site which can become a free electronic library with your help,"/>
    <n v="20000"/>
    <n v="6"/>
    <x v="2"/>
    <s v="US"/>
    <s v="USD"/>
    <n v="1478122292"/>
    <n v="1475530292"/>
    <b v="0"/>
    <n v="2"/>
    <b v="0"/>
    <s v="technology/web"/>
    <n v="0.03"/>
    <n v="3"/>
    <x v="3"/>
    <s v="web"/>
    <x v="597"/>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3"/>
    <s v="web"/>
    <x v="598"/>
    <d v="2016-07-31T16:00:00"/>
  </r>
  <r>
    <n v="598"/>
    <s v="Goals not creeds"/>
    <s v="This is a project to create a crowd-funding site for Urantia Book readers worldwide."/>
    <n v="2500"/>
    <n v="850"/>
    <x v="2"/>
    <s v="US"/>
    <s v="USD"/>
    <n v="1417737781"/>
    <n v="1415145781"/>
    <b v="0"/>
    <n v="7"/>
    <b v="0"/>
    <s v="technology/web"/>
    <n v="34"/>
    <n v="121.42857142857143"/>
    <x v="3"/>
    <s v="web"/>
    <x v="599"/>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3"/>
    <s v="web"/>
    <x v="600"/>
    <d v="2015-03-08T15:16:00"/>
  </r>
  <r>
    <n v="600"/>
    <s v="Anaheim California here we come but we need your help."/>
    <s v="Science Technology Engineering and Math + youth = a brighter tomorrow."/>
    <n v="5000"/>
    <n v="100"/>
    <x v="3"/>
    <s v="US"/>
    <s v="USD"/>
    <n v="1431198562"/>
    <n v="1426014562"/>
    <b v="0"/>
    <n v="1"/>
    <b v="0"/>
    <s v="technology/web"/>
    <n v="2"/>
    <n v="100"/>
    <x v="3"/>
    <s v="web"/>
    <x v="601"/>
    <d v="2015-05-09T19:09:22"/>
  </r>
  <r>
    <n v="601"/>
    <s v="Privster.net - Privacy anywhere, whenever for free."/>
    <s v="In today's day and age every website tracks your IP Address and information, it's time to keep your information private and secure."/>
    <n v="10000"/>
    <n v="140"/>
    <x v="3"/>
    <s v="CA"/>
    <s v="CAD"/>
    <n v="1419626139"/>
    <n v="1417034139"/>
    <b v="0"/>
    <n v="6"/>
    <b v="0"/>
    <s v="technology/web"/>
    <n v="1.4000000000000001"/>
    <n v="23.333333333333332"/>
    <x v="3"/>
    <s v="web"/>
    <x v="602"/>
    <d v="2014-12-26T20:35:39"/>
  </r>
  <r>
    <n v="602"/>
    <s v="EZDoctor Reports a &quot;CarFax&quot; type report on Doctors."/>
    <s v="A &quot;CarFax&quot; type of report for Doctors. We have the right to make informed decisions about who we choose to be our doctor!"/>
    <n v="70000"/>
    <n v="0"/>
    <x v="3"/>
    <s v="US"/>
    <s v="USD"/>
    <n v="1434654215"/>
    <n v="1432062215"/>
    <b v="0"/>
    <n v="0"/>
    <b v="0"/>
    <s v="technology/web"/>
    <n v="0"/>
    <e v="#DIV/0!"/>
    <x v="3"/>
    <s v="web"/>
    <x v="603"/>
    <d v="2015-06-18T19:03:35"/>
  </r>
  <r>
    <n v="603"/>
    <s v="Randompics.net - Make It Fan Owned And Updated! (Canceled)"/>
    <s v="The admin for Randompics has announced they will be shutting down. I want to run, and improve, this great site!"/>
    <n v="15000"/>
    <n v="590.02"/>
    <x v="3"/>
    <s v="US"/>
    <s v="USD"/>
    <n v="1408029623"/>
    <n v="1405437623"/>
    <b v="0"/>
    <n v="13"/>
    <b v="0"/>
    <s v="technology/web"/>
    <n v="3.9334666666666664"/>
    <n v="45.386153846153846"/>
    <x v="3"/>
    <s v="web"/>
    <x v="604"/>
    <d v="2014-08-14T15:20:23"/>
  </r>
  <r>
    <n v="604"/>
    <s v="Don't Shoot the Messenger Chick (Canceled)"/>
    <s v="Bad news is our business. We deliver the news you don't want to and soften the blow with custom designed gifts and personalized verse."/>
    <n v="1500"/>
    <n v="0"/>
    <x v="3"/>
    <s v="US"/>
    <s v="USD"/>
    <n v="1409187056"/>
    <n v="1406595056"/>
    <b v="0"/>
    <n v="0"/>
    <b v="0"/>
    <s v="technology/web"/>
    <n v="0"/>
    <e v="#DIV/0!"/>
    <x v="3"/>
    <s v="web"/>
    <x v="605"/>
    <d v="2014-08-28T00:50:56"/>
  </r>
  <r>
    <n v="605"/>
    <s v="Teach Your Parents iPad (Canceled)"/>
    <s v="An iPad support care package for your parents / seniors."/>
    <n v="5000"/>
    <n v="131"/>
    <x v="3"/>
    <s v="US"/>
    <s v="USD"/>
    <n v="1440318908"/>
    <n v="1436430908"/>
    <b v="0"/>
    <n v="8"/>
    <b v="0"/>
    <s v="technology/web"/>
    <n v="2.62"/>
    <n v="16.375"/>
    <x v="3"/>
    <s v="web"/>
    <x v="606"/>
    <d v="2015-08-23T08:35:08"/>
  </r>
  <r>
    <n v="606"/>
    <s v="All in One Cloud Business Management - Extendix Panel"/>
    <s v="No more expensive, difficult and seperated packages for your business management. It's time for an All-in-One solution for your company"/>
    <n v="5000"/>
    <n v="10"/>
    <x v="3"/>
    <s v="NL"/>
    <s v="EUR"/>
    <n v="1432479600"/>
    <n v="1428507409"/>
    <b v="0"/>
    <n v="1"/>
    <b v="0"/>
    <s v="technology/web"/>
    <n v="0.2"/>
    <n v="10"/>
    <x v="3"/>
    <s v="web"/>
    <x v="607"/>
    <d v="2015-05-24T15:00:00"/>
  </r>
  <r>
    <n v="607"/>
    <s v="An Online Music Venue Awaits (Canceled)"/>
    <s v="Gritty, upfront reality going the distance hard with a proven track record of insatiable artist. Broadcasted live on the Web."/>
    <n v="250"/>
    <n v="0"/>
    <x v="3"/>
    <s v="US"/>
    <s v="USD"/>
    <n v="1448225336"/>
    <n v="1445629736"/>
    <b v="0"/>
    <n v="0"/>
    <b v="0"/>
    <s v="technology/web"/>
    <n v="0"/>
    <e v="#DIV/0!"/>
    <x v="3"/>
    <s v="web"/>
    <x v="608"/>
    <d v="2015-11-22T20:48:56"/>
  </r>
  <r>
    <n v="608"/>
    <s v="Mise En Abyme Cloud Computers - PC inside a Website"/>
    <s v="A website that hosts virtual desktops. Simply log in and the cloud will enhance the power of your local computer or smart device"/>
    <n v="150000"/>
    <n v="1461"/>
    <x v="3"/>
    <s v="US"/>
    <s v="USD"/>
    <n v="1434405980"/>
    <n v="1431813980"/>
    <b v="0"/>
    <n v="5"/>
    <b v="0"/>
    <s v="technology/web"/>
    <n v="0.97400000000000009"/>
    <n v="292.2"/>
    <x v="3"/>
    <s v="web"/>
    <x v="609"/>
    <d v="2015-06-15T22:06:20"/>
  </r>
  <r>
    <n v="609"/>
    <s v="Swap Anything (Canceled)"/>
    <s v="Can we swap, please? - everybody's said it. I want to create a website that enables anybody to trade their items, without money hassle."/>
    <n v="780"/>
    <n v="5"/>
    <x v="3"/>
    <s v="GB"/>
    <s v="GBP"/>
    <n v="1448761744"/>
    <n v="1446166144"/>
    <b v="0"/>
    <n v="1"/>
    <b v="0"/>
    <s v="technology/web"/>
    <n v="0.64102564102564097"/>
    <n v="5"/>
    <x v="3"/>
    <s v="web"/>
    <x v="610"/>
    <d v="2015-11-29T01:49:04"/>
  </r>
  <r>
    <n v="610"/>
    <s v="UniteChrist (Canceled)"/>
    <s v="We are creating a Christian social network to empower, educate, and connect Christians all over the world."/>
    <n v="13803"/>
    <n v="0"/>
    <x v="3"/>
    <s v="US"/>
    <s v="USD"/>
    <n v="1429732586"/>
    <n v="1427140586"/>
    <b v="0"/>
    <n v="0"/>
    <b v="0"/>
    <s v="technology/web"/>
    <n v="0"/>
    <e v="#DIV/0!"/>
    <x v="3"/>
    <s v="web"/>
    <x v="611"/>
    <d v="2015-04-22T19:56:26"/>
  </r>
  <r>
    <n v="611"/>
    <s v="Securivente (Canceled)"/>
    <s v="Finie la peur de vendre ou acheter d'occasion Ã  un inconnu ! Colis ouverts, photographiÃ©s et testÃ©s. Paiements en ligne sÃ©curisÃ©s."/>
    <n v="80000"/>
    <n v="0"/>
    <x v="3"/>
    <s v="FR"/>
    <s v="EUR"/>
    <n v="1453210037"/>
    <n v="1448026037"/>
    <b v="0"/>
    <n v="0"/>
    <b v="0"/>
    <s v="technology/web"/>
    <n v="0"/>
    <e v="#DIV/0!"/>
    <x v="3"/>
    <s v="web"/>
    <x v="612"/>
    <d v="2016-01-19T13:27:17"/>
  </r>
  <r>
    <n v="612"/>
    <s v="Web Streaming 2.0 (Canceled)"/>
    <s v="A Fast and Reliable new Web platform to stream videos from Internet"/>
    <n v="10000"/>
    <n v="0"/>
    <x v="3"/>
    <s v="IT"/>
    <s v="EUR"/>
    <n v="1472777146"/>
    <n v="1470185146"/>
    <b v="0"/>
    <n v="0"/>
    <b v="0"/>
    <s v="technology/web"/>
    <n v="0"/>
    <e v="#DIV/0!"/>
    <x v="3"/>
    <s v="web"/>
    <x v="613"/>
    <d v="2016-09-02T00:45:46"/>
  </r>
  <r>
    <n v="613"/>
    <s v="storieChild: technology + art = your child's storybook"/>
    <s v="A storybook for your child in 15 minutes, exclusively through Kickstarter (pre-sales, not a donation) starting at $15 for a softcover."/>
    <n v="60000"/>
    <n v="12818"/>
    <x v="3"/>
    <s v="US"/>
    <s v="USD"/>
    <n v="1443675540"/>
    <n v="1441022120"/>
    <b v="0"/>
    <n v="121"/>
    <b v="0"/>
    <s v="technology/web"/>
    <n v="21.363333333333333"/>
    <n v="105.93388429752066"/>
    <x v="3"/>
    <s v="web"/>
    <x v="614"/>
    <d v="2015-10-01T04:59:00"/>
  </r>
  <r>
    <n v="614"/>
    <s v="Lets Reinvent Our Election Process (Canceled)"/>
    <s v="Something is wrong when your choices are between a &quot;giant douche and a turd sandwich.&quot;  So, lets make it better."/>
    <n v="10000"/>
    <n v="0"/>
    <x v="3"/>
    <s v="US"/>
    <s v="USD"/>
    <n v="1466731740"/>
    <n v="1464139740"/>
    <b v="0"/>
    <n v="0"/>
    <b v="0"/>
    <s v="technology/web"/>
    <n v="0"/>
    <e v="#DIV/0!"/>
    <x v="3"/>
    <s v="web"/>
    <x v="615"/>
    <d v="2016-06-24T01:29:00"/>
  </r>
  <r>
    <n v="615"/>
    <s v="PixlDir.com - Simple and fast image hosting. (Canceled)"/>
    <s v="The aim of PixlDir is to deliver the most simple, and fast experience when it comes to uploading images to the web."/>
    <n v="515"/>
    <n v="0"/>
    <x v="3"/>
    <s v="NZ"/>
    <s v="NZD"/>
    <n v="1443149759"/>
    <n v="1440557759"/>
    <b v="0"/>
    <n v="0"/>
    <b v="0"/>
    <s v="technology/web"/>
    <n v="0"/>
    <e v="#DIV/0!"/>
    <x v="3"/>
    <s v="web"/>
    <x v="616"/>
    <d v="2015-09-25T02:55:59"/>
  </r>
  <r>
    <n v="616"/>
    <s v="S'time Soirees (Canceled)"/>
    <s v="Hormis la similitude envers d'autres rÃ©seaux socials, celui-ci vous permettra d'organiser / participer Ã  des soirÃ©es trÃ¨s facilement !"/>
    <n v="5000"/>
    <n v="0"/>
    <x v="3"/>
    <s v="FR"/>
    <s v="EUR"/>
    <n v="1488013307"/>
    <n v="1485421307"/>
    <b v="0"/>
    <n v="0"/>
    <b v="0"/>
    <s v="technology/web"/>
    <n v="0"/>
    <e v="#DIV/0!"/>
    <x v="3"/>
    <s v="web"/>
    <x v="617"/>
    <d v="2017-02-25T09:01:47"/>
  </r>
  <r>
    <n v="617"/>
    <s v="Get Affordable Website with Premium Hosting and Domain"/>
    <s v="At beSpider you can create and publish you websites within minutes. 100s of pre-build templates, free domain, free cloud base hosting."/>
    <n v="2000"/>
    <n v="60"/>
    <x v="3"/>
    <s v="GB"/>
    <s v="GBP"/>
    <n v="1431072843"/>
    <n v="1427184843"/>
    <b v="0"/>
    <n v="3"/>
    <b v="0"/>
    <s v="technology/web"/>
    <n v="3"/>
    <n v="20"/>
    <x v="3"/>
    <s v="web"/>
    <x v="618"/>
    <d v="2015-05-08T08:14:03"/>
  </r>
  <r>
    <n v="618"/>
    <s v="Y2Y Tutors (Canceled)"/>
    <s v="With the cost of education seemingly always on the rise, Y2Y aims to ensure that no student will be left behind through peer tutoring."/>
    <n v="400"/>
    <n v="0"/>
    <x v="3"/>
    <s v="US"/>
    <s v="USD"/>
    <n v="1449689203"/>
    <n v="1447097203"/>
    <b v="0"/>
    <n v="0"/>
    <b v="0"/>
    <s v="technology/web"/>
    <n v="0"/>
    <e v="#DIV/0!"/>
    <x v="3"/>
    <s v="web"/>
    <x v="619"/>
    <d v="2015-12-09T19:26:43"/>
  </r>
  <r>
    <n v="619"/>
    <s v="Big Data (Canceled)"/>
    <s v="Big Data Sets for researchers interested in improving the quality of life."/>
    <n v="2500000"/>
    <n v="1"/>
    <x v="3"/>
    <s v="US"/>
    <s v="USD"/>
    <n v="1416933390"/>
    <n v="1411745790"/>
    <b v="0"/>
    <n v="1"/>
    <b v="0"/>
    <s v="technology/web"/>
    <n v="3.9999999999999996E-5"/>
    <n v="1"/>
    <x v="3"/>
    <s v="web"/>
    <x v="620"/>
    <d v="2014-11-25T16:36:30"/>
  </r>
  <r>
    <n v="620"/>
    <s v="iShopGreen.ca - the green product marketplace (Canceled)"/>
    <s v="iShopGreen.ca is an online marketplace that connects consumers and suppliers with green products &amp; services"/>
    <n v="30000"/>
    <n v="300"/>
    <x v="3"/>
    <s v="CA"/>
    <s v="CAD"/>
    <n v="1408986738"/>
    <n v="1405098738"/>
    <b v="0"/>
    <n v="1"/>
    <b v="0"/>
    <s v="technology/web"/>
    <n v="1"/>
    <n v="300"/>
    <x v="3"/>
    <s v="web"/>
    <x v="621"/>
    <d v="2014-08-25T17:12:18"/>
  </r>
  <r>
    <n v="621"/>
    <s v="We CAN End Police Violence Against Our Dog's (Canceled)"/>
    <s v="Creating a web portal to train law enforcement departments on how to handle dogs and a directory and profile system for our dog's."/>
    <n v="25000"/>
    <n v="261"/>
    <x v="3"/>
    <s v="US"/>
    <s v="USD"/>
    <n v="1467934937"/>
    <n v="1465342937"/>
    <b v="0"/>
    <n v="3"/>
    <b v="0"/>
    <s v="technology/web"/>
    <n v="1.044"/>
    <n v="87"/>
    <x v="3"/>
    <s v="web"/>
    <x v="622"/>
    <d v="2016-07-07T23:42:17"/>
  </r>
  <r>
    <n v="622"/>
    <s v="The Animal Shelter Network website (Canceled)"/>
    <s v="The Animal Shelter Network is a free website for collaboration and communication between animal shelters, rescues and humane societies."/>
    <n v="6000"/>
    <n v="341"/>
    <x v="3"/>
    <s v="US"/>
    <s v="USD"/>
    <n v="1467398138"/>
    <n v="1465670138"/>
    <b v="0"/>
    <n v="9"/>
    <b v="0"/>
    <s v="technology/web"/>
    <n v="5.6833333333333336"/>
    <n v="37.888888888888886"/>
    <x v="3"/>
    <s v="web"/>
    <x v="623"/>
    <d v="2016-07-01T18:35:38"/>
  </r>
  <r>
    <n v="623"/>
    <s v="WheelWolf - Swap and borrow cars with fellow car lovers."/>
    <s v="WheelWolf is a subscription based service connecting car lovers to provide a safe and secure platform for swapping and borrowing cars."/>
    <n v="75000"/>
    <n v="0"/>
    <x v="3"/>
    <s v="AU"/>
    <s v="AUD"/>
    <n v="1432771997"/>
    <n v="1430179997"/>
    <b v="0"/>
    <n v="0"/>
    <b v="0"/>
    <s v="technology/web"/>
    <n v="0"/>
    <e v="#DIV/0!"/>
    <x v="3"/>
    <s v="web"/>
    <x v="624"/>
    <d v="2015-05-28T00:13:17"/>
  </r>
  <r>
    <n v="624"/>
    <s v="NeedSomeLoven.com (Canceled)"/>
    <s v="I am designing a fun, high tech dating website, with over 25 cool features. It is innovate as well as user friendly."/>
    <n v="5000"/>
    <n v="0"/>
    <x v="3"/>
    <s v="US"/>
    <s v="USD"/>
    <n v="1431647041"/>
    <n v="1429055041"/>
    <b v="0"/>
    <n v="0"/>
    <b v="0"/>
    <s v="technology/web"/>
    <n v="0"/>
    <e v="#DIV/0!"/>
    <x v="3"/>
    <s v="web"/>
    <x v="625"/>
    <d v="2015-05-14T23:44:01"/>
  </r>
  <r>
    <n v="625"/>
    <s v="SkyRooms.io Virtual Offices (Canceled)"/>
    <s v="SkyRooms.IO is a social network for business people that actually equips them to do work together. Resume, video conferencing and PM."/>
    <n v="25000"/>
    <n v="0"/>
    <x v="3"/>
    <s v="CA"/>
    <s v="CAD"/>
    <n v="1490560177"/>
    <n v="1487971777"/>
    <b v="0"/>
    <n v="0"/>
    <b v="0"/>
    <s v="technology/web"/>
    <n v="0"/>
    <e v="#DIV/0!"/>
    <x v="3"/>
    <s v="web"/>
    <x v="626"/>
    <d v="2017-03-26T20:29:37"/>
  </r>
  <r>
    <n v="626"/>
    <s v="The Story of Life - Writing tomorrow's history today"/>
    <s v="TSOLife is a revolutionary digital platform that allows users to record a personalized legacy to leave behind for future generations."/>
    <n v="25000"/>
    <n v="4345"/>
    <x v="3"/>
    <s v="US"/>
    <s v="USD"/>
    <n v="1439644920"/>
    <n v="1436793939"/>
    <b v="0"/>
    <n v="39"/>
    <b v="0"/>
    <s v="technology/web"/>
    <n v="17.380000000000003"/>
    <n v="111.41025641025641"/>
    <x v="3"/>
    <s v="web"/>
    <x v="627"/>
    <d v="2015-08-15T13:22:00"/>
  </r>
  <r>
    <n v="627"/>
    <s v="Privileged Zone - Premium Social Network (Canceled)"/>
    <s v="Social Network - your new digital social life without ads, monitoring and analyses. Freed from the feeling that every step is followed"/>
    <n v="450000"/>
    <n v="90"/>
    <x v="3"/>
    <s v="SE"/>
    <s v="SEK"/>
    <n v="1457996400"/>
    <n v="1452842511"/>
    <b v="0"/>
    <n v="1"/>
    <b v="0"/>
    <s v="technology/web"/>
    <n v="0.02"/>
    <n v="90"/>
    <x v="3"/>
    <s v="web"/>
    <x v="628"/>
    <d v="2016-03-14T23:00:00"/>
  </r>
  <r>
    <n v="628"/>
    <s v="Website for Firearms Education &amp; Sale of Accessories"/>
    <s v="Funding of website design &amp; materials for education about firearms, firearm safety &amp; firearm related apparel"/>
    <n v="5000"/>
    <n v="0"/>
    <x v="3"/>
    <s v="US"/>
    <s v="USD"/>
    <n v="1405269457"/>
    <n v="1402677457"/>
    <b v="0"/>
    <n v="0"/>
    <b v="0"/>
    <s v="technology/web"/>
    <n v="0"/>
    <e v="#DIV/0!"/>
    <x v="3"/>
    <s v="web"/>
    <x v="629"/>
    <d v="2014-07-13T16:37:37"/>
  </r>
  <r>
    <n v="629"/>
    <s v="Smidlink Fun Ids.....search an Id, then message for free!"/>
    <s v="Global Ids you create for yourself, then the world can connect to you via free online msgs (for Reuniting Lost Property, Dating &amp; more)"/>
    <n v="200000"/>
    <n v="350"/>
    <x v="3"/>
    <s v="AU"/>
    <s v="AUD"/>
    <n v="1463239108"/>
    <n v="1460647108"/>
    <b v="0"/>
    <n v="3"/>
    <b v="0"/>
    <s v="technology/web"/>
    <n v="0.17500000000000002"/>
    <n v="116.66666666666667"/>
    <x v="3"/>
    <s v="web"/>
    <x v="630"/>
    <d v="2016-05-14T15:18:28"/>
  </r>
  <r>
    <n v="630"/>
    <s v="Ecosteader (Canceled)"/>
    <s v="Land development network for an eco-conscious collective. Community portal features ideas on lean design, green building, urban ecology"/>
    <n v="11999"/>
    <n v="10"/>
    <x v="3"/>
    <s v="US"/>
    <s v="USD"/>
    <n v="1441516200"/>
    <n v="1438959121"/>
    <b v="0"/>
    <n v="1"/>
    <b v="0"/>
    <s v="technology/web"/>
    <n v="8.3340278356529712E-2"/>
    <n v="10"/>
    <x v="3"/>
    <s v="web"/>
    <x v="631"/>
    <d v="2015-09-06T05:10:00"/>
  </r>
  <r>
    <n v="631"/>
    <s v="Brevity: A Powerful Online Publishing Software! (Canceled)"/>
    <s v="A Powerful Multimedia-Rich Software that aims at making online publishing very simple."/>
    <n v="50000"/>
    <n v="690"/>
    <x v="3"/>
    <s v="CA"/>
    <s v="CAD"/>
    <n v="1464460329"/>
    <n v="1461954729"/>
    <b v="0"/>
    <n v="9"/>
    <b v="0"/>
    <s v="technology/web"/>
    <n v="1.38"/>
    <n v="76.666666666666671"/>
    <x v="3"/>
    <s v="web"/>
    <x v="632"/>
    <d v="2016-05-28T18:32:09"/>
  </r>
  <r>
    <n v="632"/>
    <s v="UniWherse.com - Bring students future (Canceled)"/>
    <s v="Our goal is to create a system, students can find universities that best match their interests."/>
    <n v="20000"/>
    <n v="0"/>
    <x v="3"/>
    <s v="NL"/>
    <s v="EUR"/>
    <n v="1448470165"/>
    <n v="1445874565"/>
    <b v="0"/>
    <n v="0"/>
    <b v="0"/>
    <s v="technology/web"/>
    <n v="0"/>
    <e v="#DIV/0!"/>
    <x v="3"/>
    <s v="web"/>
    <x v="633"/>
    <d v="2015-11-25T16:49:25"/>
  </r>
  <r>
    <n v="633"/>
    <s v="Uivo-fast,secure emergency contact system for your property"/>
    <s v="Uivo lets police and fire department personnel quickly contact you in the event of an emergency involving your property."/>
    <n v="10000"/>
    <n v="1245"/>
    <x v="3"/>
    <s v="US"/>
    <s v="USD"/>
    <n v="1466204400"/>
    <n v="1463469062"/>
    <b v="0"/>
    <n v="25"/>
    <b v="0"/>
    <s v="technology/web"/>
    <n v="12.45"/>
    <n v="49.8"/>
    <x v="3"/>
    <s v="web"/>
    <x v="634"/>
    <d v="2016-06-17T23:00:00"/>
  </r>
  <r>
    <n v="634"/>
    <s v="pitchtograndma (Canceled)"/>
    <s v="We help companies to explain what they do in simple, grandma-would-understand terms."/>
    <n v="5000"/>
    <n v="1"/>
    <x v="3"/>
    <s v="US"/>
    <s v="USD"/>
    <n v="1424989029"/>
    <n v="1422397029"/>
    <b v="0"/>
    <n v="1"/>
    <b v="0"/>
    <s v="technology/web"/>
    <n v="0.02"/>
    <n v="1"/>
    <x v="3"/>
    <s v="web"/>
    <x v="635"/>
    <d v="2015-02-26T22:17:09"/>
  </r>
  <r>
    <n v="635"/>
    <s v="Pleero, A Technology Team Building Website (Canceled)"/>
    <s v="Network used for building technology development teams."/>
    <n v="25000"/>
    <n v="2"/>
    <x v="3"/>
    <s v="US"/>
    <s v="USD"/>
    <n v="1428804762"/>
    <n v="1426212762"/>
    <b v="0"/>
    <n v="1"/>
    <b v="0"/>
    <s v="technology/web"/>
    <n v="8.0000000000000002E-3"/>
    <n v="2"/>
    <x v="3"/>
    <s v="web"/>
    <x v="636"/>
    <d v="2015-04-12T02:12:42"/>
  </r>
  <r>
    <n v="636"/>
    <s v="Keto Advice (Canceled)"/>
    <s v="With no central location for keto knowledge, keto advice will be a community run knowledge base."/>
    <n v="2000"/>
    <n v="4"/>
    <x v="3"/>
    <s v="GB"/>
    <s v="GBP"/>
    <n v="1433587620"/>
    <n v="1430996150"/>
    <b v="0"/>
    <n v="1"/>
    <b v="0"/>
    <s v="technology/web"/>
    <n v="0.2"/>
    <n v="4"/>
    <x v="3"/>
    <s v="web"/>
    <x v="637"/>
    <d v="2015-06-06T10:47:00"/>
  </r>
  <r>
    <n v="637"/>
    <s v="Unique online start up, Art and Technology together (Canceled)"/>
    <s v="It will enable deprived children to make artistic work for selling online/illustrating their work in our exhibitions around the world."/>
    <n v="100000"/>
    <n v="0"/>
    <x v="3"/>
    <s v="GB"/>
    <s v="GBP"/>
    <n v="1488063840"/>
    <n v="1485558318"/>
    <b v="0"/>
    <n v="0"/>
    <b v="0"/>
    <s v="technology/web"/>
    <n v="0"/>
    <e v="#DIV/0!"/>
    <x v="3"/>
    <s v="web"/>
    <x v="638"/>
    <d v="2017-02-25T23:04:00"/>
  </r>
  <r>
    <n v="638"/>
    <s v="W (Canceled)"/>
    <s v="O0"/>
    <n v="200000"/>
    <n v="18"/>
    <x v="3"/>
    <s v="DE"/>
    <s v="EUR"/>
    <n v="1490447662"/>
    <n v="1485267262"/>
    <b v="0"/>
    <n v="6"/>
    <b v="0"/>
    <s v="technology/web"/>
    <n v="9.0000000000000011E-3"/>
    <n v="3"/>
    <x v="3"/>
    <s v="web"/>
    <x v="639"/>
    <d v="2017-03-25T13:14:22"/>
  </r>
  <r>
    <n v="639"/>
    <s v="Kids Educational Social Media Site (Canceled)"/>
    <s v="Development of a Safe and Educational Social Media site for kids."/>
    <n v="1000000"/>
    <n v="1"/>
    <x v="3"/>
    <s v="US"/>
    <s v="USD"/>
    <n v="1413208795"/>
    <n v="1408024795"/>
    <b v="0"/>
    <n v="1"/>
    <b v="0"/>
    <s v="technology/web"/>
    <n v="9.9999999999999991E-5"/>
    <n v="1"/>
    <x v="3"/>
    <s v="web"/>
    <x v="640"/>
    <d v="2014-10-13T13:59:55"/>
  </r>
  <r>
    <n v="640"/>
    <s v="Carbon mini bikes / race / MTB / FAT ~ Carbon tow placement"/>
    <s v="Mountain, fat and race bikes made from high grade aero carbon fibers by tow placement and tow folding technology (no fibres cutting)."/>
    <n v="70"/>
    <n v="101"/>
    <x v="1"/>
    <s v="FR"/>
    <s v="EUR"/>
    <n v="1480028400"/>
    <n v="1478685915"/>
    <b v="0"/>
    <n v="2"/>
    <b v="1"/>
    <s v="technology/wearables"/>
    <n v="144.28571428571428"/>
    <n v="50.5"/>
    <x v="3"/>
    <s v="wearables"/>
    <x v="641"/>
    <d v="2016-11-24T23:00:00"/>
  </r>
  <r>
    <n v="641"/>
    <s v="Help fund research of dual action compression breast pump"/>
    <s v="Innovative new compression-based breast pump gives mothers unprecedented freedom, enabling efficient and discreet pumping"/>
    <n v="40000"/>
    <n v="47665"/>
    <x v="1"/>
    <s v="US"/>
    <s v="USD"/>
    <n v="1439473248"/>
    <n v="1436881248"/>
    <b v="0"/>
    <n v="315"/>
    <b v="1"/>
    <s v="technology/wearables"/>
    <n v="119.16249999999999"/>
    <n v="151.31746031746033"/>
    <x v="3"/>
    <s v="wearables"/>
    <x v="642"/>
    <d v="2015-08-13T13:40:48"/>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s v="technology/wearables"/>
    <n v="1460.4850000000001"/>
    <n v="134.3592456301748"/>
    <x v="3"/>
    <s v="wearables"/>
    <x v="643"/>
    <d v="2015-08-19T15:37:54"/>
  </r>
  <r>
    <n v="643"/>
    <s v="Phone Silks - The best way to carry your smart phone!"/>
    <s v="Stylish new phone carrier allows instant access to your smart phone while freeing up your hands."/>
    <n v="25000"/>
    <n v="26452"/>
    <x v="1"/>
    <s v="US"/>
    <s v="USD"/>
    <n v="1433085875"/>
    <n v="1428333875"/>
    <b v="0"/>
    <n v="152"/>
    <b v="1"/>
    <s v="technology/wearables"/>
    <n v="105.80799999999999"/>
    <n v="174.02631578947367"/>
    <x v="3"/>
    <s v="wearables"/>
    <x v="644"/>
    <d v="2015-05-31T15:24:35"/>
  </r>
  <r>
    <n v="644"/>
    <s v="Sofft: Blocks Stains &amp; Softens Clothes!"/>
    <s v="Sofft...it's Soft with an Off! A stain-blocking fabric softener that simplifies your laundry and helps the environment at the same time"/>
    <n v="25000"/>
    <n v="75029.48"/>
    <x v="1"/>
    <s v="US"/>
    <s v="USD"/>
    <n v="1414544400"/>
    <n v="1410883139"/>
    <b v="0"/>
    <n v="1021"/>
    <b v="1"/>
    <s v="technology/wearables"/>
    <n v="300.11791999999997"/>
    <n v="73.486268364348675"/>
    <x v="3"/>
    <s v="wearables"/>
    <x v="645"/>
    <d v="2014-10-29T01:00:00"/>
  </r>
  <r>
    <n v="645"/>
    <s v="Carbon Fiber Collar Stays"/>
    <s v="Ever wanted to own something made out of carbon fiber? Now you can!"/>
    <n v="2000"/>
    <n v="5574"/>
    <x v="1"/>
    <s v="US"/>
    <s v="USD"/>
    <n v="1470962274"/>
    <n v="1468370274"/>
    <b v="0"/>
    <n v="237"/>
    <b v="1"/>
    <s v="technology/wearables"/>
    <n v="278.7"/>
    <n v="23.518987341772153"/>
    <x v="3"/>
    <s v="wearables"/>
    <x v="646"/>
    <d v="2016-08-12T00:37:54"/>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s v="technology/wearables"/>
    <n v="131.87625"/>
    <n v="39.074444444444445"/>
    <x v="3"/>
    <s v="wearables"/>
    <x v="647"/>
    <d v="2014-08-11T20:27:47"/>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s v="technology/wearables"/>
    <n v="107.05"/>
    <n v="125.94117647058823"/>
    <x v="3"/>
    <s v="wearables"/>
    <x v="648"/>
    <d v="2016-03-17T17:25:49"/>
  </r>
  <r>
    <n v="648"/>
    <s v="Audio Jacket"/>
    <s v="Get ready for the next product that you canâ€™t live without"/>
    <n v="35000"/>
    <n v="44388"/>
    <x v="1"/>
    <s v="US"/>
    <s v="USD"/>
    <n v="1413304708"/>
    <n v="1410280708"/>
    <b v="0"/>
    <n v="27"/>
    <b v="1"/>
    <s v="technology/wearables"/>
    <n v="126.82285714285715"/>
    <n v="1644"/>
    <x v="3"/>
    <s v="wearables"/>
    <x v="649"/>
    <d v="2014-10-14T16:38:28"/>
  </r>
  <r>
    <n v="649"/>
    <s v="VIVO Solar Bag"/>
    <s v="A backpack with a built in solar panel to charge any USB device. Includes removable battery pack, USB cable, and 7 different adapters!"/>
    <n v="2500"/>
    <n v="3499"/>
    <x v="1"/>
    <s v="US"/>
    <s v="USD"/>
    <n v="1410904413"/>
    <n v="1409090013"/>
    <b v="0"/>
    <n v="82"/>
    <b v="1"/>
    <s v="technology/wearables"/>
    <n v="139.96"/>
    <n v="42.670731707317074"/>
    <x v="3"/>
    <s v="wearables"/>
    <x v="650"/>
    <d v="2014-09-16T21:53:33"/>
  </r>
  <r>
    <n v="650"/>
    <s v="Jake Lazarow's Eagle Project"/>
    <s v="This project is designed to obtain flash drive bracelets with a child's information on it for parents to wear in case of emergencies"/>
    <n v="1500"/>
    <n v="1686"/>
    <x v="1"/>
    <s v="US"/>
    <s v="USD"/>
    <n v="1418953984"/>
    <n v="1413766384"/>
    <b v="0"/>
    <n v="48"/>
    <b v="1"/>
    <s v="technology/wearables"/>
    <n v="112.4"/>
    <n v="35.125"/>
    <x v="3"/>
    <s v="wearables"/>
    <x v="651"/>
    <d v="2014-12-19T01:53:04"/>
  </r>
  <r>
    <n v="651"/>
    <s v="Pacha's Pajamas: Award-Winning Healthy Kids Entertainment!"/>
    <s v="Pacha's Pajamas is an epic story told through books, music, videos and now augmented PJs that's uplifting kids everywhere!"/>
    <n v="25000"/>
    <n v="25132"/>
    <x v="1"/>
    <s v="US"/>
    <s v="USD"/>
    <n v="1418430311"/>
    <n v="1415838311"/>
    <b v="0"/>
    <n v="105"/>
    <b v="1"/>
    <s v="technology/wearables"/>
    <n v="100.52799999999999"/>
    <n v="239.35238095238094"/>
    <x v="3"/>
    <s v="wearables"/>
    <x v="652"/>
    <d v="2014-12-13T00:25:11"/>
  </r>
  <r>
    <n v="652"/>
    <s v="The Zossom Phone Case"/>
    <s v="Zossom is a smart phone case with a strap. Forget the days of shattered screens and scratches. The Zossom case keeps your phone safe."/>
    <n v="3000"/>
    <n v="3014"/>
    <x v="1"/>
    <s v="US"/>
    <s v="USD"/>
    <n v="1480613650"/>
    <n v="1478018050"/>
    <b v="0"/>
    <n v="28"/>
    <b v="1"/>
    <s v="technology/wearables"/>
    <n v="100.46666666666665"/>
    <n v="107.64285714285714"/>
    <x v="3"/>
    <s v="wearables"/>
    <x v="653"/>
    <d v="2016-12-01T17:34:10"/>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s v="technology/wearables"/>
    <n v="141.446"/>
    <n v="95.830623306233065"/>
    <x v="3"/>
    <s v="wearables"/>
    <x v="654"/>
    <d v="2015-08-20T14:50:40"/>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s v="technology/wearables"/>
    <n v="267.29166666666669"/>
    <n v="31.663376110562684"/>
    <x v="3"/>
    <s v="wearables"/>
    <x v="655"/>
    <d v="2015-07-08T22:58:33"/>
  </r>
  <r>
    <n v="655"/>
    <s v="Spark: The Watch That Keeps You Awake"/>
    <s v="Meet Spark: The friendly companion that helps you stay awake during the day. Re-released with new features!"/>
    <n v="8000"/>
    <n v="11751"/>
    <x v="1"/>
    <s v="US"/>
    <s v="USD"/>
    <n v="1426197512"/>
    <n v="1423609112"/>
    <b v="0"/>
    <n v="274"/>
    <b v="1"/>
    <s v="technology/wearables"/>
    <n v="146.88749999999999"/>
    <n v="42.886861313868614"/>
    <x v="3"/>
    <s v="wearables"/>
    <x v="656"/>
    <d v="2015-03-12T21:58:32"/>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s v="technology/wearables"/>
    <n v="213.56"/>
    <n v="122.73563218390805"/>
    <x v="3"/>
    <s v="wearables"/>
    <x v="657"/>
    <d v="2016-04-17T18:18:39"/>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s v="technology/wearables"/>
    <n v="125.69999999999999"/>
    <n v="190.45454545454547"/>
    <x v="3"/>
    <s v="wearables"/>
    <x v="658"/>
    <d v="2015-12-23T20:17:52"/>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s v="technology/wearables"/>
    <n v="104.46206037108834"/>
    <n v="109.33695652173913"/>
    <x v="3"/>
    <s v="wearables"/>
    <x v="659"/>
    <d v="2015-07-26T18:00:00"/>
  </r>
  <r>
    <n v="659"/>
    <s v="Lulu Watch Designs - Apple Watch"/>
    <s v="Sync up your lifestyle"/>
    <n v="3000"/>
    <n v="3017"/>
    <x v="1"/>
    <s v="US"/>
    <s v="USD"/>
    <n v="1440339295"/>
    <n v="1437747295"/>
    <b v="0"/>
    <n v="21"/>
    <b v="1"/>
    <s v="technology/wearables"/>
    <n v="100.56666666666668"/>
    <n v="143.66666666666666"/>
    <x v="3"/>
    <s v="wearables"/>
    <x v="660"/>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3"/>
    <s v="wearables"/>
    <x v="661"/>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3"/>
    <s v="wearables"/>
    <x v="662"/>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3"/>
    <s v="wearables"/>
    <x v="663"/>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3"/>
    <s v="wearables"/>
    <x v="664"/>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3"/>
    <s v="wearables"/>
    <x v="665"/>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3"/>
    <s v="wearables"/>
    <x v="666"/>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3"/>
    <s v="wearables"/>
    <x v="667"/>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3"/>
    <s v="wearables"/>
    <x v="668"/>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3"/>
    <s v="wearables"/>
    <x v="669"/>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3"/>
    <s v="wearables"/>
    <x v="670"/>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3"/>
    <s v="wearables"/>
    <x v="671"/>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3"/>
    <s v="wearables"/>
    <x v="672"/>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3"/>
    <s v="wearables"/>
    <x v="673"/>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3"/>
    <s v="wearables"/>
    <x v="674"/>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3"/>
    <s v="wearables"/>
    <x v="675"/>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3"/>
    <s v="wearables"/>
    <x v="676"/>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3"/>
    <s v="wearables"/>
    <x v="677"/>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3"/>
    <s v="wearables"/>
    <x v="678"/>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3"/>
    <s v="wearables"/>
    <x v="679"/>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3"/>
    <s v="wearables"/>
    <x v="680"/>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3"/>
    <s v="wearables"/>
    <x v="681"/>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3"/>
    <s v="wearables"/>
    <x v="682"/>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3"/>
    <s v="wearables"/>
    <x v="683"/>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3"/>
    <s v="wearables"/>
    <x v="684"/>
    <d v="2016-10-31T21:36:04"/>
  </r>
  <r>
    <n v="684"/>
    <s v="Arcus Motion Analyzer | The Versatile Smart Ring"/>
    <s v="Arcus gives your fingers super powers."/>
    <n v="320000"/>
    <n v="23948"/>
    <x v="2"/>
    <s v="US"/>
    <s v="USD"/>
    <n v="1406257200"/>
    <n v="1403176891"/>
    <b v="0"/>
    <n v="135"/>
    <b v="0"/>
    <s v="technology/wearables"/>
    <n v="7.4837500000000006"/>
    <n v="177.39259259259259"/>
    <x v="3"/>
    <s v="wearables"/>
    <x v="685"/>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3"/>
    <s v="wearables"/>
    <x v="686"/>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3"/>
    <s v="wearables"/>
    <x v="687"/>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3"/>
    <s v="wearables"/>
    <x v="688"/>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3"/>
    <s v="wearables"/>
    <x v="689"/>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3"/>
    <s v="wearables"/>
    <x v="690"/>
    <d v="2016-12-08T04:59:00"/>
  </r>
  <r>
    <n v="690"/>
    <s v="BLOXSHIELD"/>
    <s v="A radiation shield for your fitness tracker, smartwatch or other wearable smart device"/>
    <n v="20000"/>
    <n v="2468"/>
    <x v="2"/>
    <s v="US"/>
    <s v="USD"/>
    <n v="1473400800"/>
    <n v="1469718841"/>
    <b v="0"/>
    <n v="34"/>
    <b v="0"/>
    <s v="technology/wearables"/>
    <n v="12.34"/>
    <n v="72.588235294117652"/>
    <x v="3"/>
    <s v="wearables"/>
    <x v="691"/>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3"/>
    <s v="wearables"/>
    <x v="692"/>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3"/>
    <s v="wearables"/>
    <x v="693"/>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3"/>
    <s v="wearables"/>
    <x v="694"/>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3"/>
    <s v="wearables"/>
    <x v="695"/>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3"/>
    <s v="wearables"/>
    <x v="696"/>
    <d v="2014-10-31T12:30:20"/>
  </r>
  <r>
    <n v="696"/>
    <s v="trustee"/>
    <s v="Show your fidelity by wearing the Trustee rings! Show where you are (at)!"/>
    <n v="175000"/>
    <n v="1"/>
    <x v="2"/>
    <s v="NL"/>
    <s v="EUR"/>
    <n v="1406326502"/>
    <n v="1403734502"/>
    <b v="0"/>
    <n v="1"/>
    <b v="0"/>
    <s v="technology/wearables"/>
    <n v="5.7142857142857147E-4"/>
    <n v="1"/>
    <x v="3"/>
    <s v="wearables"/>
    <x v="697"/>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3"/>
    <s v="wearables"/>
    <x v="698"/>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3"/>
    <s v="wearables"/>
    <x v="699"/>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3"/>
    <s v="wearables"/>
    <x v="700"/>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3"/>
    <s v="wearables"/>
    <x v="701"/>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3"/>
    <s v="wearables"/>
    <x v="702"/>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3"/>
    <s v="wearables"/>
    <x v="703"/>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3"/>
    <s v="wearables"/>
    <x v="704"/>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3"/>
    <s v="wearables"/>
    <x v="705"/>
    <d v="2017-02-20T04:37:48"/>
  </r>
  <r>
    <n v="705"/>
    <s v="SomnoScope"/>
    <s v="The closest thing ever to the Holy Grail of wearables technology"/>
    <n v="100000"/>
    <n v="977"/>
    <x v="2"/>
    <s v="NL"/>
    <s v="EUR"/>
    <n v="1484999278"/>
    <n v="1482407278"/>
    <b v="0"/>
    <n v="5"/>
    <b v="0"/>
    <s v="technology/wearables"/>
    <n v="0.97699999999999987"/>
    <n v="195.4"/>
    <x v="3"/>
    <s v="wearables"/>
    <x v="706"/>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3"/>
    <s v="wearables"/>
    <x v="707"/>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3"/>
    <s v="wearables"/>
    <x v="708"/>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3"/>
    <s v="wearables"/>
    <x v="709"/>
    <d v="2014-09-13T13:56:40"/>
  </r>
  <r>
    <n v="709"/>
    <s v="lumiglove"/>
    <s v="A &quot;handheld&quot; light, which eases the way you illuminate objects and/or paths."/>
    <n v="15000"/>
    <n v="61"/>
    <x v="2"/>
    <s v="US"/>
    <s v="USD"/>
    <n v="1417741159"/>
    <n v="1415149159"/>
    <b v="0"/>
    <n v="2"/>
    <b v="0"/>
    <s v="technology/wearables"/>
    <n v="0.40666666666666662"/>
    <n v="30.5"/>
    <x v="3"/>
    <s v="wearables"/>
    <x v="710"/>
    <d v="2014-12-05T00:59:19"/>
  </r>
  <r>
    <n v="710"/>
    <s v="Hate York Shirt 2.0"/>
    <s v="Shirts, so technologically advanced, they connect mentally to their audience upon sight."/>
    <n v="1200"/>
    <n v="0"/>
    <x v="2"/>
    <s v="CA"/>
    <s v="CAD"/>
    <n v="1408495440"/>
    <n v="1405640302"/>
    <b v="0"/>
    <n v="0"/>
    <b v="0"/>
    <s v="technology/wearables"/>
    <n v="0"/>
    <e v="#DIV/0!"/>
    <x v="3"/>
    <s v="wearables"/>
    <x v="711"/>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3"/>
    <s v="wearables"/>
    <x v="712"/>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3"/>
    <s v="wearables"/>
    <x v="713"/>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3"/>
    <s v="wearables"/>
    <x v="714"/>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3"/>
    <s v="wearables"/>
    <x v="715"/>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3"/>
    <s v="wearables"/>
    <x v="716"/>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3"/>
    <s v="wearables"/>
    <x v="717"/>
    <d v="2014-12-01T00:00:00"/>
  </r>
  <r>
    <n v="717"/>
    <s v="cool air belt"/>
    <s v="Cool air flowing under clothing keeps you cool."/>
    <n v="100000"/>
    <n v="305"/>
    <x v="2"/>
    <s v="US"/>
    <s v="USD"/>
    <n v="1409949002"/>
    <n v="1407357002"/>
    <b v="0"/>
    <n v="4"/>
    <b v="0"/>
    <s v="technology/wearables"/>
    <n v="0.30499999999999999"/>
    <n v="76.25"/>
    <x v="3"/>
    <s v="wearables"/>
    <x v="718"/>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3"/>
    <s v="wearables"/>
    <x v="719"/>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3"/>
    <s v="wearables"/>
    <x v="720"/>
    <d v="2016-02-23T00:57:56"/>
  </r>
  <r>
    <n v="720"/>
    <s v="Without Utterance: Tales from the Other Side of Language"/>
    <s v="Without Utterance, a crushingly intimate literary memoir told from the inside of losing language, self, and world."/>
    <n v="1900"/>
    <n v="2735"/>
    <x v="1"/>
    <s v="US"/>
    <s v="USD"/>
    <n v="1327851291"/>
    <n v="1325432091"/>
    <b v="0"/>
    <n v="41"/>
    <b v="1"/>
    <s v="publishing/nonfiction"/>
    <n v="143.94736842105263"/>
    <n v="66.707317073170728"/>
    <x v="4"/>
    <s v="nonfiction"/>
    <x v="721"/>
    <d v="2012-01-29T15:34:51"/>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s v="publishing/nonfiction"/>
    <n v="122.10975609756099"/>
    <n v="84.142857142857139"/>
    <x v="4"/>
    <s v="nonfiction"/>
    <x v="722"/>
    <d v="2014-08-01T13:43:27"/>
  </r>
  <r>
    <n v="722"/>
    <s v="The BANGGAI Rescue Project"/>
    <s v="BANGGAI RESCUE is a beautiful, must-read book and a project setting out to answer some critical questions about the species' future."/>
    <n v="25000"/>
    <n v="33006"/>
    <x v="1"/>
    <s v="US"/>
    <s v="USD"/>
    <n v="1333909178"/>
    <n v="1331320778"/>
    <b v="0"/>
    <n v="153"/>
    <b v="1"/>
    <s v="publishing/nonfiction"/>
    <n v="132.024"/>
    <n v="215.72549019607843"/>
    <x v="4"/>
    <s v="nonfiction"/>
    <x v="723"/>
    <d v="2012-04-08T18:19:38"/>
  </r>
  <r>
    <n v="723"/>
    <s v="The 2015 Pro Football Beast Book"/>
    <s v="The Definitive (and Slightly Ridiculous) Guide to Enjoying the 2015 Pro Football Season"/>
    <n v="5000"/>
    <n v="5469"/>
    <x v="1"/>
    <s v="US"/>
    <s v="USD"/>
    <n v="1438228740"/>
    <n v="1435606549"/>
    <b v="0"/>
    <n v="100"/>
    <b v="1"/>
    <s v="publishing/nonfiction"/>
    <n v="109.38000000000001"/>
    <n v="54.69"/>
    <x v="4"/>
    <s v="nonfiction"/>
    <x v="724"/>
    <d v="2015-07-30T03:59:00"/>
  </r>
  <r>
    <n v="724"/>
    <s v="The Adventure Access Guide: How to Walk Across America"/>
    <s v="We are creating the Adventure Access Trail, a new walking trail from Boston to San Francisco.  _x000a_http://adventureaccess.org"/>
    <n v="7000"/>
    <n v="7383.01"/>
    <x v="1"/>
    <s v="US"/>
    <s v="USD"/>
    <n v="1309447163"/>
    <n v="1306855163"/>
    <b v="0"/>
    <n v="143"/>
    <b v="1"/>
    <s v="publishing/nonfiction"/>
    <n v="105.47157142857144"/>
    <n v="51.62944055944056"/>
    <x v="4"/>
    <s v="nonfiction"/>
    <x v="725"/>
    <d v="2011-06-30T15:19:23"/>
  </r>
  <r>
    <n v="725"/>
    <s v="The Year It All Made Sense"/>
    <s v="A true story about inspiration and survival - David Alfred George turns his powerful experience into a compelling vBook."/>
    <n v="20000"/>
    <n v="20070"/>
    <x v="1"/>
    <s v="US"/>
    <s v="USD"/>
    <n v="1450018912"/>
    <n v="1447426912"/>
    <b v="0"/>
    <n v="140"/>
    <b v="1"/>
    <s v="publishing/nonfiction"/>
    <n v="100.35000000000001"/>
    <n v="143.35714285714286"/>
    <x v="4"/>
    <s v="nonfiction"/>
    <x v="726"/>
    <d v="2015-12-13T15:01:52"/>
  </r>
  <r>
    <n v="726"/>
    <s v="60 Days to a Radiating Faith"/>
    <s v="&quot;60 Days to a Radiating Faith&quot; is a collection of carefully selected Bible verses to encourage those undergoing cancer treatments."/>
    <n v="2500"/>
    <n v="2535"/>
    <x v="1"/>
    <s v="US"/>
    <s v="USD"/>
    <n v="1365728487"/>
    <n v="1363136487"/>
    <b v="0"/>
    <n v="35"/>
    <b v="1"/>
    <s v="publishing/nonfiction"/>
    <n v="101.4"/>
    <n v="72.428571428571431"/>
    <x v="4"/>
    <s v="nonfiction"/>
    <x v="727"/>
    <d v="2013-04-12T01:01:27"/>
  </r>
  <r>
    <n v="727"/>
    <s v="CHRISTIAN MERCY: Compassion, Proclamation, and Power"/>
    <s v="A surgeon's call for today's Christians to practice biblical compassion. Pre-order now and turn the tide towards the model Christ gave!"/>
    <n v="3500"/>
    <n v="5443"/>
    <x v="1"/>
    <s v="US"/>
    <s v="USD"/>
    <n v="1358198400"/>
    <n v="1354580949"/>
    <b v="0"/>
    <n v="149"/>
    <b v="1"/>
    <s v="publishing/nonfiction"/>
    <n v="155.51428571428571"/>
    <n v="36.530201342281877"/>
    <x v="4"/>
    <s v="nonfiction"/>
    <x v="728"/>
    <d v="2013-01-14T21:20:00"/>
  </r>
  <r>
    <n v="728"/>
    <s v="The Age of the Platform: My Fourth Book"/>
    <s v="A big idea non-fiction book by an impatient three-time author and insomniac willing to bet on himself."/>
    <n v="7500"/>
    <n v="7917.45"/>
    <x v="1"/>
    <s v="US"/>
    <s v="USD"/>
    <n v="1313957157"/>
    <n v="1310069157"/>
    <b v="0"/>
    <n v="130"/>
    <b v="1"/>
    <s v="publishing/nonfiction"/>
    <n v="105.566"/>
    <n v="60.903461538461535"/>
    <x v="4"/>
    <s v="nonfiction"/>
    <x v="729"/>
    <d v="2011-08-21T20:05:57"/>
  </r>
  <r>
    <n v="729"/>
    <s v="The Malformation of Health Care"/>
    <s v="A true David vs.Goliath story about a young adult battling the U.S. health care system to survive and become an advocate for change."/>
    <n v="4000"/>
    <n v="5226"/>
    <x v="1"/>
    <s v="US"/>
    <s v="USD"/>
    <n v="1348028861"/>
    <n v="1342844861"/>
    <b v="0"/>
    <n v="120"/>
    <b v="1"/>
    <s v="publishing/nonfiction"/>
    <n v="130.65"/>
    <n v="43.55"/>
    <x v="4"/>
    <s v="nonfiction"/>
    <x v="730"/>
    <d v="2012-09-19T04:27:41"/>
  </r>
  <r>
    <n v="730"/>
    <s v="Encyclopedia of Surfing"/>
    <s v="A Massive but Cheerful Online Digital Archive of Surfing"/>
    <n v="20000"/>
    <n v="26438"/>
    <x v="1"/>
    <s v="US"/>
    <s v="USD"/>
    <n v="1323280391"/>
    <n v="1320688391"/>
    <b v="0"/>
    <n v="265"/>
    <b v="1"/>
    <s v="publishing/nonfiction"/>
    <n v="132.19"/>
    <n v="99.766037735849054"/>
    <x v="4"/>
    <s v="nonfiction"/>
    <x v="731"/>
    <d v="2011-12-07T17:53:11"/>
  </r>
  <r>
    <n v="731"/>
    <s v="Portland Boat Tours:  From Dream to Business"/>
    <s v="Be part of the excitement by supporting our first season offering unique perspectives of Portland from the water."/>
    <n v="5000"/>
    <n v="6300"/>
    <x v="1"/>
    <s v="US"/>
    <s v="USD"/>
    <n v="1327212000"/>
    <n v="1322852747"/>
    <b v="0"/>
    <n v="71"/>
    <b v="1"/>
    <s v="publishing/nonfiction"/>
    <n v="126"/>
    <n v="88.732394366197184"/>
    <x v="4"/>
    <s v="nonfiction"/>
    <x v="732"/>
    <d v="2012-01-22T06:00:00"/>
  </r>
  <r>
    <n v="732"/>
    <s v="Chess puzzles in your pocket: a new eBook"/>
    <s v="A great collection of puzzles to take and enjoy anywhere in the world - have fun, challenge yourself, and become a better chess player!"/>
    <n v="40"/>
    <n v="64"/>
    <x v="1"/>
    <s v="GB"/>
    <s v="GBP"/>
    <n v="1380449461"/>
    <n v="1375265461"/>
    <b v="0"/>
    <n v="13"/>
    <b v="1"/>
    <s v="publishing/nonfiction"/>
    <n v="160"/>
    <n v="4.9230769230769234"/>
    <x v="4"/>
    <s v="nonfiction"/>
    <x v="733"/>
    <d v="2013-09-29T10:11:01"/>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s v="publishing/nonfiction"/>
    <n v="120.48"/>
    <n v="17.822485207100591"/>
    <x v="4"/>
    <s v="nonfiction"/>
    <x v="734"/>
    <d v="2013-12-20T10:04:52"/>
  </r>
  <r>
    <n v="734"/>
    <s v="Sideswiped"/>
    <s v="Sideswiped is my story of growing in and trusting God through the mess and mysteries of life."/>
    <n v="8500"/>
    <n v="10670"/>
    <x v="1"/>
    <s v="CA"/>
    <s v="CAD"/>
    <n v="1431147600"/>
    <n v="1428465420"/>
    <b v="0"/>
    <n v="57"/>
    <b v="1"/>
    <s v="publishing/nonfiction"/>
    <n v="125.52941176470588"/>
    <n v="187.19298245614036"/>
    <x v="4"/>
    <s v="nonfiction"/>
    <x v="735"/>
    <d v="2015-05-09T05:00:00"/>
  </r>
  <r>
    <n v="735"/>
    <s v="TOP FUEL FOR LIFE - Life Lessons from a Crew Chief"/>
    <s v="TOP FUEL FOR LIFE â€¦ a true story of victory, unimaginable loss_x000a_and the epiphany that changed everything."/>
    <n v="47000"/>
    <n v="53771"/>
    <x v="1"/>
    <s v="US"/>
    <s v="USD"/>
    <n v="1417653540"/>
    <n v="1414975346"/>
    <b v="0"/>
    <n v="229"/>
    <b v="1"/>
    <s v="publishing/nonfiction"/>
    <n v="114.40638297872341"/>
    <n v="234.80786026200875"/>
    <x v="4"/>
    <s v="nonfiction"/>
    <x v="736"/>
    <d v="2014-12-04T00:39:00"/>
  </r>
  <r>
    <n v="736"/>
    <s v="What Happens in Vegas Stays on YouTube"/>
    <s v="I'm writing a new book! Topic: Privacy is Dead. What does a world without privacy mean for humanity? Our reputations? Our kids?"/>
    <n v="3600"/>
    <n v="11345"/>
    <x v="1"/>
    <s v="US"/>
    <s v="USD"/>
    <n v="1385009940"/>
    <n v="1383327440"/>
    <b v="0"/>
    <n v="108"/>
    <b v="1"/>
    <s v="publishing/nonfiction"/>
    <n v="315.13888888888891"/>
    <n v="105.04629629629629"/>
    <x v="4"/>
    <s v="nonfiction"/>
    <x v="737"/>
    <d v="2013-11-21T04:59:00"/>
  </r>
  <r>
    <n v="737"/>
    <s v="Eat Mendocino: Writing the Book"/>
    <s v="For one year, two women exclusively ate food produced within Mendocino County, CA. Now, they will write a book about their adventures."/>
    <n v="5000"/>
    <n v="6120"/>
    <x v="1"/>
    <s v="US"/>
    <s v="USD"/>
    <n v="1392408000"/>
    <n v="1390890987"/>
    <b v="0"/>
    <n v="108"/>
    <b v="1"/>
    <s v="publishing/nonfiction"/>
    <n v="122.39999999999999"/>
    <n v="56.666666666666664"/>
    <x v="4"/>
    <s v="nonfiction"/>
    <x v="738"/>
    <d v="2014-02-14T20:00:00"/>
  </r>
  <r>
    <n v="738"/>
    <s v="Under the Sour Sun: Hunger through the Eyes of a Child"/>
    <s v="The true story of a child's struggle with hunger, poverty, and war in El Salvador."/>
    <n v="1500"/>
    <n v="1601"/>
    <x v="1"/>
    <s v="US"/>
    <s v="USD"/>
    <n v="1417409940"/>
    <n v="1414765794"/>
    <b v="0"/>
    <n v="41"/>
    <b v="1"/>
    <s v="publishing/nonfiction"/>
    <n v="106.73333333333332"/>
    <n v="39.048780487804876"/>
    <x v="4"/>
    <s v="nonfiction"/>
    <x v="739"/>
    <d v="2014-12-01T04:59:00"/>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s v="publishing/nonfiction"/>
    <n v="158.33333333333331"/>
    <n v="68.345323741007192"/>
    <x v="4"/>
    <s v="nonfiction"/>
    <x v="740"/>
    <d v="2014-08-11T12:03:49"/>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s v="publishing/nonfiction"/>
    <n v="107.4"/>
    <n v="169.57894736842104"/>
    <x v="4"/>
    <s v="nonfiction"/>
    <x v="741"/>
    <d v="2015-06-21T03:31:22"/>
  </r>
  <r>
    <n v="741"/>
    <s v="reVILNA: the vilna ghetto project"/>
    <s v="A revolutionary digital mapping project of the Vilna Ghetto"/>
    <n v="13000"/>
    <n v="13293.8"/>
    <x v="1"/>
    <s v="US"/>
    <s v="USD"/>
    <n v="1370964806"/>
    <n v="1367940806"/>
    <b v="0"/>
    <n v="94"/>
    <b v="1"/>
    <s v="publishing/nonfiction"/>
    <n v="102.25999999999999"/>
    <n v="141.42340425531913"/>
    <x v="4"/>
    <s v="nonfiction"/>
    <x v="742"/>
    <d v="2013-06-11T15:33:26"/>
  </r>
  <r>
    <n v="742"/>
    <s v="&quot;My Life As Julia Roberts, Snapshots Of A LIfe"/>
    <s v="Thats right &quot;My Life As Julia Robertsâ€¦Snapshots Of A Life&quot; is going on the road! The first book tour! With Author Liane Langford!"/>
    <n v="1400"/>
    <n v="1550"/>
    <x v="1"/>
    <s v="US"/>
    <s v="USD"/>
    <n v="1395435712"/>
    <n v="1392847312"/>
    <b v="0"/>
    <n v="23"/>
    <b v="1"/>
    <s v="publishing/nonfiction"/>
    <n v="110.71428571428572"/>
    <n v="67.391304347826093"/>
    <x v="4"/>
    <s v="nonfiction"/>
    <x v="743"/>
    <d v="2014-03-21T21:01:52"/>
  </r>
  <r>
    <n v="743"/>
    <s v="A Tale as Rich as Soil: Preserving Valmont's History"/>
    <s v="Valmont is a town with a fertile history and a vibrant community. We aim to capture the magic in our People's History of Valmont!"/>
    <n v="550"/>
    <n v="814"/>
    <x v="1"/>
    <s v="US"/>
    <s v="USD"/>
    <n v="1334610000"/>
    <n v="1332435685"/>
    <b v="0"/>
    <n v="15"/>
    <b v="1"/>
    <s v="publishing/nonfiction"/>
    <n v="148"/>
    <n v="54.266666666666666"/>
    <x v="4"/>
    <s v="nonfiction"/>
    <x v="744"/>
    <d v="2012-04-16T21:00:00"/>
  </r>
  <r>
    <n v="744"/>
    <s v="A Revolutionary Leadership Resource Book"/>
    <s v="Join others to help create a world that is possible -- in your workplace, community and society!"/>
    <n v="5000"/>
    <n v="5116"/>
    <x v="1"/>
    <s v="US"/>
    <s v="USD"/>
    <n v="1355439503"/>
    <n v="1352847503"/>
    <b v="0"/>
    <n v="62"/>
    <b v="1"/>
    <s v="publishing/nonfiction"/>
    <n v="102.32000000000001"/>
    <n v="82.516129032258064"/>
    <x v="4"/>
    <s v="nonfiction"/>
    <x v="745"/>
    <d v="2012-12-13T22:58:23"/>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s v="publishing/nonfiction"/>
    <n v="179.09909909909908"/>
    <n v="53.729729729729726"/>
    <x v="4"/>
    <s v="nonfiction"/>
    <x v="746"/>
    <d v="2013-05-03T13:44:05"/>
  </r>
  <r>
    <n v="746"/>
    <s v="Attention: People With Body Parts"/>
    <s v="This is a book of letters. Letters to our body parts."/>
    <n v="2987"/>
    <n v="3318"/>
    <x v="1"/>
    <s v="US"/>
    <s v="USD"/>
    <n v="1348372740"/>
    <n v="1346806909"/>
    <b v="0"/>
    <n v="97"/>
    <b v="1"/>
    <s v="publishing/nonfiction"/>
    <n v="111.08135252761969"/>
    <n v="34.206185567010309"/>
    <x v="4"/>
    <s v="nonfiction"/>
    <x v="747"/>
    <d v="2012-09-23T03:59:00"/>
  </r>
  <r>
    <n v="747"/>
    <s v="Trash is Treasure"/>
    <s v="My creations are born in different cultural environment around the globe with Â« what is already there Â» and act as a social impulse"/>
    <n v="7000"/>
    <n v="7003"/>
    <x v="1"/>
    <s v="NL"/>
    <s v="EUR"/>
    <n v="1421319240"/>
    <n v="1418649019"/>
    <b v="0"/>
    <n v="55"/>
    <b v="1"/>
    <s v="publishing/nonfiction"/>
    <n v="100.04285714285714"/>
    <n v="127.32727272727273"/>
    <x v="4"/>
    <s v="nonfiction"/>
    <x v="748"/>
    <d v="2015-01-15T10:54:00"/>
  </r>
  <r>
    <n v="748"/>
    <s v="Meditations for the Childbearing Year - a Book"/>
    <s v="Peace on Earth begins with birth. Educating pregnant women to create a more peaceful world is what this book is all about."/>
    <n v="2000"/>
    <n v="2005"/>
    <x v="1"/>
    <s v="US"/>
    <s v="USD"/>
    <n v="1407701966"/>
    <n v="1405109966"/>
    <b v="0"/>
    <n v="44"/>
    <b v="1"/>
    <s v="publishing/nonfiction"/>
    <n v="100.25"/>
    <n v="45.56818181818182"/>
    <x v="4"/>
    <s v="nonfiction"/>
    <x v="749"/>
    <d v="2014-08-10T20:19:26"/>
  </r>
  <r>
    <n v="749"/>
    <s v="chartwellwest.com"/>
    <s v="A place for rational, fact and data based non-partisan political and societal commentary on things that matter to Americans."/>
    <n v="10000"/>
    <n v="10556"/>
    <x v="1"/>
    <s v="US"/>
    <s v="USD"/>
    <n v="1485642930"/>
    <n v="1483050930"/>
    <b v="0"/>
    <n v="110"/>
    <b v="1"/>
    <s v="publishing/nonfiction"/>
    <n v="105.56"/>
    <n v="95.963636363636368"/>
    <x v="4"/>
    <s v="nonfiction"/>
    <x v="750"/>
    <d v="2017-01-28T22:35:30"/>
  </r>
  <r>
    <n v="750"/>
    <s v="A book no one should have to write-but everyone should read."/>
    <s v="The epic adventure of a 33 year journey surviving 4 open heart surgeries- emotionally powerful. Graphic. Honest. Funny"/>
    <n v="4444"/>
    <n v="4559"/>
    <x v="1"/>
    <s v="US"/>
    <s v="USD"/>
    <n v="1361739872"/>
    <n v="1359147872"/>
    <b v="0"/>
    <n v="59"/>
    <b v="1"/>
    <s v="publishing/nonfiction"/>
    <n v="102.58775877587757"/>
    <n v="77.271186440677965"/>
    <x v="4"/>
    <s v="nonfiction"/>
    <x v="751"/>
    <d v="2013-02-24T21:04:32"/>
  </r>
  <r>
    <n v="751"/>
    <s v="Surviving the Journey: Letters from the Railroad"/>
    <s v="A young cancer survivor embarks on a cross country railroad adventure while writing her memoir through letters."/>
    <n v="3000"/>
    <n v="3555"/>
    <x v="1"/>
    <s v="US"/>
    <s v="USD"/>
    <n v="1312470475"/>
    <n v="1308496075"/>
    <b v="0"/>
    <n v="62"/>
    <b v="1"/>
    <s v="publishing/nonfiction"/>
    <n v="118.5"/>
    <n v="57.338709677419352"/>
    <x v="4"/>
    <s v="nonfiction"/>
    <x v="752"/>
    <d v="2011-08-04T15:07:55"/>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s v="publishing/nonfiction"/>
    <n v="111.7"/>
    <n v="53.19047619047619"/>
    <x v="4"/>
    <s v="nonfiction"/>
    <x v="753"/>
    <d v="2016-10-16T11:00:00"/>
  </r>
  <r>
    <n v="753"/>
    <s v="Dirshuni: Israeli Women Writing Midrash, volume 2"/>
    <s v="Finally, Jewish sacred texts by Israeli women, volume 2 of an  acclaimed, revolutionary series of powerful, witty, diverse Midrashim."/>
    <n v="10000"/>
    <n v="12800"/>
    <x v="1"/>
    <s v="US"/>
    <s v="USD"/>
    <n v="1423922991"/>
    <n v="1421330991"/>
    <b v="0"/>
    <n v="26"/>
    <b v="1"/>
    <s v="publishing/nonfiction"/>
    <n v="128"/>
    <n v="492.30769230769232"/>
    <x v="4"/>
    <s v="nonfiction"/>
    <x v="754"/>
    <d v="2015-02-14T14:09:51"/>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s v="publishing/nonfiction"/>
    <n v="103.75000000000001"/>
    <n v="42.346938775510203"/>
    <x v="4"/>
    <s v="nonfiction"/>
    <x v="755"/>
    <d v="2013-01-05T17:58:41"/>
  </r>
  <r>
    <n v="755"/>
    <s v="Rumble Yell: Discovering America's Biggest Bike Ride"/>
    <s v="The hilarious new book about RAGBRAI, America's greatest event that you've never heard of. Crotch lube is entirely optional."/>
    <n v="2500"/>
    <n v="2547.69"/>
    <x v="1"/>
    <s v="US"/>
    <s v="USD"/>
    <n v="1369010460"/>
    <n v="1366381877"/>
    <b v="0"/>
    <n v="68"/>
    <b v="1"/>
    <s v="publishing/nonfiction"/>
    <n v="101.9076"/>
    <n v="37.466029411764708"/>
    <x v="4"/>
    <s v="nonfiction"/>
    <x v="756"/>
    <d v="2013-05-20T00:41:00"/>
  </r>
  <r>
    <n v="756"/>
    <s v="Shemdegi Sadguri: photopoetic commentary on Eastern Europe"/>
    <s v="A mixed media (poetry, photo, prose and sound) text focusing on/inspired by rural life in former Communist republics. "/>
    <n v="700"/>
    <n v="824"/>
    <x v="1"/>
    <s v="US"/>
    <s v="USD"/>
    <n v="1303147459"/>
    <n v="1297880659"/>
    <b v="0"/>
    <n v="22"/>
    <b v="1"/>
    <s v="publishing/nonfiction"/>
    <n v="117.71428571428571"/>
    <n v="37.454545454545453"/>
    <x v="4"/>
    <s v="nonfiction"/>
    <x v="757"/>
    <d v="2011-04-18T17:24:19"/>
  </r>
  <r>
    <n v="757"/>
    <s v="Celebrating Orlando's Historic Haunts Release"/>
    <s v="This is for the book release event/photo gallery show. Funds will go to buy gallery prints &amp; copies of Orlando's Historic Haunts."/>
    <n v="250"/>
    <n v="595"/>
    <x v="1"/>
    <s v="US"/>
    <s v="USD"/>
    <n v="1354756714"/>
    <n v="1353547114"/>
    <b v="0"/>
    <n v="18"/>
    <b v="1"/>
    <s v="publishing/nonfiction"/>
    <n v="238"/>
    <n v="33.055555555555557"/>
    <x v="4"/>
    <s v="nonfiction"/>
    <x v="758"/>
    <d v="2012-12-06T01:18:34"/>
  </r>
  <r>
    <n v="758"/>
    <s v="Publish Waiting On Humanity"/>
    <s v="I am publishing my book, Waiting on Humanity and need some finishing funds to do so."/>
    <n v="2500"/>
    <n v="2550"/>
    <x v="1"/>
    <s v="US"/>
    <s v="USD"/>
    <n v="1286568268"/>
    <n v="1283976268"/>
    <b v="0"/>
    <n v="19"/>
    <b v="1"/>
    <s v="publishing/nonfiction"/>
    <n v="102"/>
    <n v="134.21052631578948"/>
    <x v="4"/>
    <s v="nonfiction"/>
    <x v="759"/>
    <d v="2010-10-08T20:04:28"/>
  </r>
  <r>
    <n v="759"/>
    <s v="Wild Ruins"/>
    <s v="Help me search for the lost ruins of the UK. A unique guide to  lesser known and somewhat known ruins of Britain."/>
    <n v="5000"/>
    <n v="5096"/>
    <x v="1"/>
    <s v="GB"/>
    <s v="GBP"/>
    <n v="1404892539"/>
    <n v="1401436539"/>
    <b v="0"/>
    <n v="99"/>
    <b v="1"/>
    <s v="publishing/nonfiction"/>
    <n v="101.92000000000002"/>
    <n v="51.474747474747474"/>
    <x v="4"/>
    <s v="nonfiction"/>
    <x v="760"/>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4"/>
    <s v="fiction"/>
    <x v="761"/>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4"/>
    <s v="fiction"/>
    <x v="762"/>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4"/>
    <s v="fiction"/>
    <x v="763"/>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4"/>
    <s v="fiction"/>
    <x v="764"/>
    <d v="2013-08-15T10:43:28"/>
  </r>
  <r>
    <n v="764"/>
    <s v="[JOE]KES"/>
    <s v="[JOE]KES is a book full of over 200 original, sometimes funny, pun-ish Joekes. If you hate the book, use it as a coster!"/>
    <n v="5000"/>
    <n v="0"/>
    <x v="2"/>
    <s v="US"/>
    <s v="USD"/>
    <n v="1441858161"/>
    <n v="1439266161"/>
    <b v="0"/>
    <n v="0"/>
    <b v="0"/>
    <s v="publishing/fiction"/>
    <n v="0"/>
    <e v="#DIV/0!"/>
    <x v="4"/>
    <s v="fiction"/>
    <x v="765"/>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4"/>
    <s v="fiction"/>
    <x v="766"/>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4"/>
    <s v="fiction"/>
    <x v="767"/>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4"/>
    <s v="fiction"/>
    <x v="768"/>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4"/>
    <s v="fiction"/>
    <x v="769"/>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4"/>
    <s v="fiction"/>
    <x v="770"/>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4"/>
    <s v="fiction"/>
    <x v="771"/>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4"/>
    <s v="fiction"/>
    <x v="772"/>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4"/>
    <s v="fiction"/>
    <x v="773"/>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4"/>
    <s v="fiction"/>
    <x v="774"/>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4"/>
    <s v="fiction"/>
    <x v="775"/>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4"/>
    <s v="fiction"/>
    <x v="776"/>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4"/>
    <s v="fiction"/>
    <x v="777"/>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4"/>
    <s v="fiction"/>
    <x v="778"/>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4"/>
    <s v="fiction"/>
    <x v="779"/>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4"/>
    <s v="fiction"/>
    <x v="780"/>
    <d v="2010-10-15T04:00:00"/>
  </r>
  <r>
    <n v="780"/>
    <s v="Wess Meets West - Press Our New Album on CD!"/>
    <s v="We are finishing up recording our new record and we would like help with its physical CD release."/>
    <n v="1000"/>
    <n v="1040"/>
    <x v="1"/>
    <s v="US"/>
    <s v="USD"/>
    <n v="1304439025"/>
    <n v="1301847025"/>
    <b v="0"/>
    <n v="27"/>
    <b v="1"/>
    <s v="music/rock"/>
    <n v="104"/>
    <n v="38.518518518518519"/>
    <x v="0"/>
    <s v="rock"/>
    <x v="781"/>
    <d v="2011-05-03T16:10:25"/>
  </r>
  <r>
    <n v="781"/>
    <s v="Touring the United States This July"/>
    <s v="&quot;WE ARE ON A MISSION TO TOUR THE UNITED STATES NON-STOP. TO DO SO WE NEED TO PURCHASE A NEW VAN.&quot;"/>
    <n v="800"/>
    <n v="1065.23"/>
    <x v="1"/>
    <s v="US"/>
    <s v="USD"/>
    <n v="1370649674"/>
    <n v="1368057674"/>
    <b v="0"/>
    <n v="25"/>
    <b v="1"/>
    <s v="music/rock"/>
    <n v="133.15375"/>
    <n v="42.609200000000001"/>
    <x v="0"/>
    <s v="rock"/>
    <x v="782"/>
    <d v="2013-06-08T00:01:14"/>
  </r>
  <r>
    <n v="782"/>
    <s v="Richie Ray finally records a new record!"/>
    <s v="After almost three years of being out of music, I've decided to finally make the solo record I've wanted to do for years."/>
    <n v="700"/>
    <n v="700"/>
    <x v="1"/>
    <s v="US"/>
    <s v="USD"/>
    <n v="1345918302"/>
    <n v="1343326302"/>
    <b v="0"/>
    <n v="14"/>
    <b v="1"/>
    <s v="music/rock"/>
    <n v="100"/>
    <n v="50"/>
    <x v="0"/>
    <s v="rock"/>
    <x v="783"/>
    <d v="2012-08-25T18:11:42"/>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s v="music/rock"/>
    <n v="148.13333333333333"/>
    <n v="63.485714285714288"/>
    <x v="0"/>
    <s v="rock"/>
    <x v="784"/>
    <d v="2012-04-27T22:00:00"/>
  </r>
  <r>
    <n v="784"/>
    <s v="STEELcyclopedia - The Titans of Hard Rock"/>
    <s v="The book I am working on now is the third is a series of rock encyclopedias. However, I am in need of funding to cover the photo costs."/>
    <n v="1000"/>
    <n v="1025"/>
    <x v="1"/>
    <s v="US"/>
    <s v="USD"/>
    <n v="1395023719"/>
    <n v="1391571319"/>
    <b v="0"/>
    <n v="10"/>
    <b v="1"/>
    <s v="music/rock"/>
    <n v="102.49999999999999"/>
    <n v="102.5"/>
    <x v="0"/>
    <s v="rock"/>
    <x v="785"/>
    <d v="2014-03-17T02:35:19"/>
  </r>
  <r>
    <n v="785"/>
    <s v="Treedom's NEW album fund!"/>
    <s v="Treedom wants to record a second album! We have a lot of new material, and we wanted to capture our new sound in a record for our fans."/>
    <n v="500"/>
    <n v="903.14"/>
    <x v="1"/>
    <s v="US"/>
    <s v="USD"/>
    <n v="1362060915"/>
    <n v="1359468915"/>
    <b v="0"/>
    <n v="29"/>
    <b v="1"/>
    <s v="music/rock"/>
    <n v="180.62799999999999"/>
    <n v="31.142758620689655"/>
    <x v="0"/>
    <s v="rock"/>
    <x v="786"/>
    <d v="2013-02-28T14:15:15"/>
  </r>
  <r>
    <n v="786"/>
    <s v="New Album: BRICK AND MORTAR. New Book: HITLESS WONDER."/>
    <s v="In June, Columbus rock veterans, Watershed, will release and tour behind a new album, BRICK AND MORTAR."/>
    <n v="5000"/>
    <n v="7140"/>
    <x v="1"/>
    <s v="US"/>
    <s v="USD"/>
    <n v="1336751220"/>
    <n v="1331774434"/>
    <b v="0"/>
    <n v="44"/>
    <b v="1"/>
    <s v="music/rock"/>
    <n v="142.79999999999998"/>
    <n v="162.27272727272728"/>
    <x v="0"/>
    <s v="rock"/>
    <x v="787"/>
    <d v="2012-05-11T15:47:00"/>
  </r>
  <r>
    <n v="787"/>
    <s v="Mahayla CD Pressing"/>
    <s v="We've made our goal with your help. Thanks so much! This is a great time to pre-purchase the album and get some extra perks."/>
    <n v="1200"/>
    <n v="1370"/>
    <x v="1"/>
    <s v="US"/>
    <s v="USD"/>
    <n v="1383318226"/>
    <n v="1380726226"/>
    <b v="0"/>
    <n v="17"/>
    <b v="1"/>
    <s v="music/rock"/>
    <n v="114.16666666666666"/>
    <n v="80.588235294117652"/>
    <x v="0"/>
    <s v="rock"/>
    <x v="788"/>
    <d v="2013-11-01T15:03:46"/>
  </r>
  <r>
    <n v="788"/>
    <s v="HELP UNRB GO ON TOUR!"/>
    <s v="With all of our money going towards our new full-length album and merch, we need your help so we don't end up stranded on tour."/>
    <n v="1000"/>
    <n v="2035.05"/>
    <x v="1"/>
    <s v="US"/>
    <s v="USD"/>
    <n v="1341633540"/>
    <n v="1338336588"/>
    <b v="0"/>
    <n v="34"/>
    <b v="1"/>
    <s v="music/rock"/>
    <n v="203.505"/>
    <n v="59.85441176470588"/>
    <x v="0"/>
    <s v="rock"/>
    <x v="789"/>
    <d v="2012-07-07T03:59:00"/>
  </r>
  <r>
    <n v="789"/>
    <s v="Reluctant Hero's &quot;All As One&quot; EP"/>
    <s v="Reluctant Hero is getting ready to record their next EP titled All As One! Studio dates are set for January 18th-22nd! Let's work!"/>
    <n v="1700"/>
    <n v="1860"/>
    <x v="1"/>
    <s v="US"/>
    <s v="USD"/>
    <n v="1358755140"/>
    <n v="1357187280"/>
    <b v="0"/>
    <n v="14"/>
    <b v="1"/>
    <s v="music/rock"/>
    <n v="109.41176470588236"/>
    <n v="132.85714285714286"/>
    <x v="0"/>
    <s v="rock"/>
    <x v="790"/>
    <d v="2013-01-21T07:59:00"/>
  </r>
  <r>
    <n v="790"/>
    <s v="3 Years Hollow is Going On Their First Ever Tour!"/>
    <s v="A regional band reaching to their fans. Reaching to become a national band with no label support. This is the chance of a lifetime."/>
    <n v="10000"/>
    <n v="14437.46"/>
    <x v="1"/>
    <s v="US"/>
    <s v="USD"/>
    <n v="1359680939"/>
    <n v="1357088939"/>
    <b v="0"/>
    <n v="156"/>
    <b v="1"/>
    <s v="music/rock"/>
    <n v="144.37459999999999"/>
    <n v="92.547820512820508"/>
    <x v="0"/>
    <s v="rock"/>
    <x v="791"/>
    <d v="2013-02-01T01:08:59"/>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s v="music/rock"/>
    <n v="103.86666666666666"/>
    <n v="60.859375"/>
    <x v="0"/>
    <s v="rock"/>
    <x v="792"/>
    <d v="2013-11-13T05:59:00"/>
  </r>
  <r>
    <n v="792"/>
    <s v="&quot;Believable Lies&quot; - The Album"/>
    <s v="Rock n' Roll about the intersection of lies and belief: the Believable Lie."/>
    <n v="2500"/>
    <n v="2511.11"/>
    <x v="1"/>
    <s v="US"/>
    <s v="USD"/>
    <n v="1383861483"/>
    <n v="1381265883"/>
    <b v="0"/>
    <n v="60"/>
    <b v="1"/>
    <s v="music/rock"/>
    <n v="100.44440000000002"/>
    <n v="41.851833333333339"/>
    <x v="0"/>
    <s v="rock"/>
    <x v="793"/>
    <d v="2013-11-07T21:58:03"/>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s v="music/rock"/>
    <n v="102.77927272727271"/>
    <n v="88.325937499999995"/>
    <x v="0"/>
    <s v="rock"/>
    <x v="794"/>
    <d v="2013-07-03T04:59:00"/>
  </r>
  <r>
    <n v="794"/>
    <s v="Begins Again"/>
    <s v="The Brian Davis Band is a group of friends that want to share their lives and experiences through music that connects with people."/>
    <n v="8000"/>
    <n v="8425"/>
    <x v="1"/>
    <s v="US"/>
    <s v="USD"/>
    <n v="1315242360"/>
    <n v="1310438737"/>
    <b v="0"/>
    <n v="53"/>
    <b v="1"/>
    <s v="music/rock"/>
    <n v="105.31250000000001"/>
    <n v="158.96226415094338"/>
    <x v="0"/>
    <s v="rock"/>
    <x v="795"/>
    <d v="2011-09-05T17:06:00"/>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s v="music/rock"/>
    <n v="111.78571428571429"/>
    <n v="85.054347826086953"/>
    <x v="0"/>
    <s v="rock"/>
    <x v="796"/>
    <d v="2012-04-07T04:59:00"/>
  </r>
  <r>
    <n v="796"/>
    <s v="Madrone: New Album for 2013"/>
    <s v="Madrone is an independent band creating melodic, emotional, _x000a_alternative-rock needing your help to finish their new album."/>
    <n v="10000"/>
    <n v="10135"/>
    <x v="1"/>
    <s v="US"/>
    <s v="USD"/>
    <n v="1379279400"/>
    <n v="1376687485"/>
    <b v="0"/>
    <n v="90"/>
    <b v="1"/>
    <s v="music/rock"/>
    <n v="101.35000000000001"/>
    <n v="112.61111111111111"/>
    <x v="0"/>
    <s v="rock"/>
    <x v="797"/>
    <d v="2013-09-15T21:10:00"/>
  </r>
  <r>
    <n v="797"/>
    <s v="Lust Control NEW CD!!!"/>
    <s v="Help Lust Control Kickstart their first cd in 20 years!!  To be mixed by Rocky Gray (Living Sacrifice, Soul Embraced, Evanescence)!!"/>
    <n v="3000"/>
    <n v="3226"/>
    <x v="1"/>
    <s v="US"/>
    <s v="USD"/>
    <n v="1335672000"/>
    <n v="1332978688"/>
    <b v="0"/>
    <n v="71"/>
    <b v="1"/>
    <s v="music/rock"/>
    <n v="107.53333333333333"/>
    <n v="45.436619718309856"/>
    <x v="0"/>
    <s v="rock"/>
    <x v="798"/>
    <d v="2012-04-29T04:00:00"/>
  </r>
  <r>
    <n v="798"/>
    <s v="Eric Stuart Band 4 Song EP &quot;Character&quot;"/>
    <s v="We have some great new songs and want to record a special edition 4 song EP as our next Eric Stuart Band release"/>
    <n v="3500"/>
    <n v="4021"/>
    <x v="1"/>
    <s v="US"/>
    <s v="USD"/>
    <n v="1412086187"/>
    <n v="1409494187"/>
    <b v="0"/>
    <n v="87"/>
    <b v="1"/>
    <s v="music/rock"/>
    <n v="114.88571428571429"/>
    <n v="46.218390804597703"/>
    <x v="0"/>
    <s v="rock"/>
    <x v="799"/>
    <d v="2014-09-30T14:09:47"/>
  </r>
  <r>
    <n v="799"/>
    <s v="Ryan Caskey's BREAKOUT ALBUM, ready to CHARGE"/>
    <s v="Los Angeles-based recording artist Ryan Caskey joined forces with producer Eddie Hedges to record alternative rock masterworks."/>
    <n v="5000"/>
    <n v="5001"/>
    <x v="1"/>
    <s v="US"/>
    <s v="USD"/>
    <n v="1335542446"/>
    <n v="1332950446"/>
    <b v="0"/>
    <n v="28"/>
    <b v="1"/>
    <s v="music/rock"/>
    <n v="100.02"/>
    <n v="178.60714285714286"/>
    <x v="0"/>
    <s v="rock"/>
    <x v="800"/>
    <d v="2012-04-27T16:00:46"/>
  </r>
  <r>
    <n v="800"/>
    <s v="LF4 WildFire"/>
    <s v="Scotland's premier classic rock and metal festival, 3 days, 3-4 stages, family friendly,  for people of all ages"/>
    <n v="1500"/>
    <n v="2282"/>
    <x v="1"/>
    <s v="GB"/>
    <s v="GBP"/>
    <n v="1410431054"/>
    <n v="1407839054"/>
    <b v="0"/>
    <n v="56"/>
    <b v="1"/>
    <s v="music/rock"/>
    <n v="152.13333333333335"/>
    <n v="40.75"/>
    <x v="0"/>
    <s v="rock"/>
    <x v="801"/>
    <d v="2014-09-11T10:24:14"/>
  </r>
  <r>
    <n v="801"/>
    <s v="SLUTEVER DO AMERICA TOUR"/>
    <s v="ALL WE WANT TO DO IS DRIVE AROUND AMERICA AND PLAY A BUNCH OF SHOWS, BUT WE DON'T HAVE ANY MONEY..."/>
    <n v="2000"/>
    <n v="2230.4299999999998"/>
    <x v="1"/>
    <s v="US"/>
    <s v="USD"/>
    <n v="1309547120"/>
    <n v="1306955120"/>
    <b v="0"/>
    <n v="51"/>
    <b v="1"/>
    <s v="music/rock"/>
    <n v="111.52149999999999"/>
    <n v="43.733921568627444"/>
    <x v="0"/>
    <s v="rock"/>
    <x v="802"/>
    <d v="2011-07-01T19:05:20"/>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s v="music/rock"/>
    <n v="101.33333333333334"/>
    <n v="81.066666666666663"/>
    <x v="0"/>
    <s v="rock"/>
    <x v="803"/>
    <d v="2012-09-17T04:05:00"/>
  </r>
  <r>
    <n v="803"/>
    <s v="The Beautiful Refrain's &quot;Page One&quot; Project"/>
    <s v="We're recording our first single in Nashville this summer and sending it to radio with Shamrock Media Group.  We need your help!!"/>
    <n v="2300"/>
    <n v="2835"/>
    <x v="1"/>
    <s v="US"/>
    <s v="USD"/>
    <n v="1306630800"/>
    <n v="1304376478"/>
    <b v="0"/>
    <n v="38"/>
    <b v="1"/>
    <s v="music/rock"/>
    <n v="123.2608695652174"/>
    <n v="74.60526315789474"/>
    <x v="0"/>
    <s v="rock"/>
    <x v="804"/>
    <d v="2011-05-29T01:00:00"/>
  </r>
  <r>
    <n v="804"/>
    <s v="City of Sound - A city full of stories untold"/>
    <s v="Hope and Inspiration.  That is what this project is all about. In the midst of a dark and broken world our stories can speak life."/>
    <n v="5500"/>
    <n v="5500"/>
    <x v="1"/>
    <s v="US"/>
    <s v="USD"/>
    <n v="1311393540"/>
    <n v="1309919526"/>
    <b v="0"/>
    <n v="18"/>
    <b v="1"/>
    <s v="music/rock"/>
    <n v="100"/>
    <n v="305.55555555555554"/>
    <x v="0"/>
    <s v="rock"/>
    <x v="805"/>
    <d v="2011-07-23T03:59:00"/>
  </r>
  <r>
    <n v="805"/>
    <s v="Virtual CH - The One-Man-Mixed-Media-Rock-Band Debut"/>
    <s v="Be a part of Virtual CH's debut Video and Record release.  Help fund their debut music video and record mixing expenses."/>
    <n v="3000"/>
    <n v="3150"/>
    <x v="1"/>
    <s v="US"/>
    <s v="USD"/>
    <n v="1310857200"/>
    <n v="1306525512"/>
    <b v="0"/>
    <n v="54"/>
    <b v="1"/>
    <s v="music/rock"/>
    <n v="105"/>
    <n v="58.333333333333336"/>
    <x v="0"/>
    <s v="rock"/>
    <x v="806"/>
    <d v="2011-07-16T23:00:00"/>
  </r>
  <r>
    <n v="806"/>
    <s v="Golden Animals NEW Album!"/>
    <s v="Help Golden Animals finish their NEW Album!"/>
    <n v="8000"/>
    <n v="8355"/>
    <x v="1"/>
    <s v="US"/>
    <s v="USD"/>
    <n v="1315413339"/>
    <n v="1312821339"/>
    <b v="0"/>
    <n v="71"/>
    <b v="1"/>
    <s v="music/rock"/>
    <n v="104.4375"/>
    <n v="117.67605633802818"/>
    <x v="0"/>
    <s v="rock"/>
    <x v="807"/>
    <d v="2011-09-07T16:35:39"/>
  </r>
  <r>
    <n v="807"/>
    <s v="Sic Vita - New EP Release - 2017"/>
    <s v="Join the Sic Vita family and lend a hand as we create a new album!"/>
    <n v="4000"/>
    <n v="4205"/>
    <x v="1"/>
    <s v="US"/>
    <s v="USD"/>
    <n v="1488333600"/>
    <n v="1485270311"/>
    <b v="0"/>
    <n v="57"/>
    <b v="1"/>
    <s v="music/rock"/>
    <n v="105.125"/>
    <n v="73.771929824561397"/>
    <x v="0"/>
    <s v="rock"/>
    <x v="808"/>
    <d v="2017-03-01T02:00:00"/>
  </r>
  <r>
    <n v="808"/>
    <s v="The Micronite Filters | Wizard Blood Vinyl"/>
    <s v="The Micronite Filters have a blood curdling sonic adventure ready for psychedelic swirled vinyl for the best possible auditory journey."/>
    <n v="4500"/>
    <n v="4500"/>
    <x v="1"/>
    <s v="CA"/>
    <s v="CAD"/>
    <n v="1419224340"/>
    <n v="1416363886"/>
    <b v="0"/>
    <n v="43"/>
    <b v="1"/>
    <s v="music/rock"/>
    <n v="100"/>
    <n v="104.65116279069767"/>
    <x v="0"/>
    <s v="rock"/>
    <x v="809"/>
    <d v="2014-12-22T04:59:00"/>
  </r>
  <r>
    <n v="809"/>
    <s v="Peter's New Album!!"/>
    <s v="Acknowledged songwriter looking to record album of new songs to secure a Publishing Contract"/>
    <n v="4000"/>
    <n v="4151"/>
    <x v="1"/>
    <s v="US"/>
    <s v="USD"/>
    <n v="1390161630"/>
    <n v="1387569630"/>
    <b v="0"/>
    <n v="52"/>
    <b v="1"/>
    <s v="music/rock"/>
    <n v="103.77499999999999"/>
    <n v="79.82692307692308"/>
    <x v="0"/>
    <s v="rock"/>
    <x v="810"/>
    <d v="2014-01-19T20:00:30"/>
  </r>
  <r>
    <n v="810"/>
    <s v="Help us get our music into the hands of our fans!"/>
    <s v="Please help us reach both a short term and lifetime goal! We can't do this without your help. thank you a ton from all of us at P.T.R.."/>
    <n v="1500"/>
    <n v="1575"/>
    <x v="1"/>
    <s v="US"/>
    <s v="USD"/>
    <n v="1346462462"/>
    <n v="1343870462"/>
    <b v="0"/>
    <n v="27"/>
    <b v="1"/>
    <s v="music/rock"/>
    <n v="105"/>
    <n v="58.333333333333336"/>
    <x v="0"/>
    <s v="rock"/>
    <x v="811"/>
    <d v="2012-09-01T01:21:02"/>
  </r>
  <r>
    <n v="811"/>
    <s v="Love Water Tour"/>
    <s v="We need your financial support to cover the tour costs!  (Sound, lights, travel, stage design)"/>
    <n v="1000"/>
    <n v="1040"/>
    <x v="1"/>
    <s v="US"/>
    <s v="USD"/>
    <n v="1373475120"/>
    <n v="1371569202"/>
    <b v="0"/>
    <n v="12"/>
    <b v="1"/>
    <s v="music/rock"/>
    <n v="104"/>
    <n v="86.666666666666671"/>
    <x v="0"/>
    <s v="rock"/>
    <x v="812"/>
    <d v="2013-07-10T16:52:00"/>
  </r>
  <r>
    <n v="812"/>
    <s v="Don Walrus wants to press a record!!"/>
    <s v="Gainesville's pop punk 3 piece Assassinate The Scientist started a new band and they want to release a 7&quot;, but they need your help!!"/>
    <n v="600"/>
    <n v="911"/>
    <x v="1"/>
    <s v="US"/>
    <s v="USD"/>
    <n v="1362146280"/>
    <n v="1357604752"/>
    <b v="0"/>
    <n v="33"/>
    <b v="1"/>
    <s v="music/rock"/>
    <n v="151.83333333333334"/>
    <n v="27.606060606060606"/>
    <x v="0"/>
    <s v="rock"/>
    <x v="813"/>
    <d v="2013-03-01T13:58:00"/>
  </r>
  <r>
    <n v="813"/>
    <s v="Rules of Civility and Decent Behavior"/>
    <s v="A pre order campaign to fund the pressing of our second full length vinyl LP"/>
    <n v="1500"/>
    <n v="2399.94"/>
    <x v="1"/>
    <s v="US"/>
    <s v="USD"/>
    <n v="1342825365"/>
    <n v="1340233365"/>
    <b v="0"/>
    <n v="96"/>
    <b v="1"/>
    <s v="music/rock"/>
    <n v="159.99600000000001"/>
    <n v="24.999375000000001"/>
    <x v="0"/>
    <s v="rock"/>
    <x v="814"/>
    <d v="2012-07-20T23:02:45"/>
  </r>
  <r>
    <n v="814"/>
    <s v="Help Pat The Human Get A Tour Van!"/>
    <s v="We have been a band since 2007, but we've never hit the road. That's messed up... So this summer, we're trying to and need your help!"/>
    <n v="1000"/>
    <n v="1273"/>
    <x v="1"/>
    <s v="US"/>
    <s v="USD"/>
    <n v="1306865040"/>
    <n v="1305568201"/>
    <b v="0"/>
    <n v="28"/>
    <b v="1"/>
    <s v="music/rock"/>
    <n v="127.3"/>
    <n v="45.464285714285715"/>
    <x v="0"/>
    <s v="rock"/>
    <x v="815"/>
    <d v="2011-05-31T18:04:00"/>
  </r>
  <r>
    <n v="815"/>
    <s v="Some Late Help for The Early Reset"/>
    <s v="Be a part of helping The Early Reset finish their new 7 song EP."/>
    <n v="4000"/>
    <n v="4280"/>
    <x v="1"/>
    <s v="US"/>
    <s v="USD"/>
    <n v="1414879303"/>
    <n v="1412287303"/>
    <b v="0"/>
    <n v="43"/>
    <b v="1"/>
    <s v="music/rock"/>
    <n v="107"/>
    <n v="99.534883720930239"/>
    <x v="0"/>
    <s v="rock"/>
    <x v="816"/>
    <d v="2014-11-01T22:01:43"/>
  </r>
  <r>
    <n v="816"/>
    <s v="Help Friends and Family Release Their Debut Album"/>
    <s v="Friends and Family have an album for you. They need your help to release it to the world."/>
    <n v="7000"/>
    <n v="8058.55"/>
    <x v="1"/>
    <s v="US"/>
    <s v="USD"/>
    <n v="1365489000"/>
    <n v="1362776043"/>
    <b v="0"/>
    <n v="205"/>
    <b v="1"/>
    <s v="music/rock"/>
    <n v="115.12214285714286"/>
    <n v="39.31"/>
    <x v="0"/>
    <s v="rock"/>
    <x v="817"/>
    <d v="2013-04-09T06:30:00"/>
  </r>
  <r>
    <n v="817"/>
    <s v="Dead Fish Handshake - follow up record to Across State Lines"/>
    <s v="Dead Fish Handshake is a rock band based out of New Jersey. We are in the process of raising funds for our second record."/>
    <n v="1500"/>
    <n v="2056.66"/>
    <x v="1"/>
    <s v="US"/>
    <s v="USD"/>
    <n v="1331441940"/>
    <n v="1326810211"/>
    <b v="0"/>
    <n v="23"/>
    <b v="1"/>
    <s v="music/rock"/>
    <n v="137.11066666666665"/>
    <n v="89.419999999999987"/>
    <x v="0"/>
    <s v="rock"/>
    <x v="818"/>
    <d v="2012-03-11T04:59:00"/>
  </r>
  <r>
    <n v="818"/>
    <s v="Repair Orwell's tour van for a West Coast Tour!"/>
    <s v="Orwell is hitting the road this August for a West Coast tour and we need substantial van repairs in order to get there.  Dates booked."/>
    <n v="350"/>
    <n v="545"/>
    <x v="1"/>
    <s v="US"/>
    <s v="USD"/>
    <n v="1344358860"/>
    <n v="1343682681"/>
    <b v="0"/>
    <n v="19"/>
    <b v="1"/>
    <s v="music/rock"/>
    <n v="155.71428571428572"/>
    <n v="28.684210526315791"/>
    <x v="0"/>
    <s v="rock"/>
    <x v="819"/>
    <d v="2012-08-07T17:01:00"/>
  </r>
  <r>
    <n v="819"/>
    <s v="Winter Tour"/>
    <s v="We are touring the Southeast in support of our new EP"/>
    <n v="400"/>
    <n v="435"/>
    <x v="1"/>
    <s v="US"/>
    <s v="USD"/>
    <n v="1387601040"/>
    <n v="1386806254"/>
    <b v="0"/>
    <n v="14"/>
    <b v="1"/>
    <s v="music/rock"/>
    <n v="108.74999999999999"/>
    <n v="31.071428571428573"/>
    <x v="0"/>
    <s v="rock"/>
    <x v="820"/>
    <d v="2013-12-21T04:44:00"/>
  </r>
  <r>
    <n v="820"/>
    <s v="Wyatt Lowe &amp; the Ottomatics Summer 2014 Tour!"/>
    <s v="Wyatt Lowe &amp; the Ottomatics will be hitting the road this June on a North and Southwest Summer 2014 tour!"/>
    <n v="2000"/>
    <n v="2681"/>
    <x v="1"/>
    <s v="US"/>
    <s v="USD"/>
    <n v="1402290000"/>
    <n v="1399666342"/>
    <b v="0"/>
    <n v="38"/>
    <b v="1"/>
    <s v="music/rock"/>
    <n v="134.05000000000001"/>
    <n v="70.55263157894737"/>
    <x v="0"/>
    <s v="rock"/>
    <x v="821"/>
    <d v="2014-06-09T05:00:00"/>
  </r>
  <r>
    <n v="821"/>
    <s v="&quot;Grey Sky Blues&quot; - Help make Bizness Suit's new album!"/>
    <s v="Bizness Suit - NEW ALBUM - We're going to LA to record the best rock album ever - bluesy funky Rock n Roll with soul"/>
    <n v="17482"/>
    <n v="17482"/>
    <x v="1"/>
    <s v="US"/>
    <s v="USD"/>
    <n v="1430712060"/>
    <n v="1427753265"/>
    <b v="0"/>
    <n v="78"/>
    <b v="1"/>
    <s v="music/rock"/>
    <n v="100"/>
    <n v="224.12820512820514"/>
    <x v="0"/>
    <s v="rock"/>
    <x v="822"/>
    <d v="2015-05-04T04:01:00"/>
  </r>
  <r>
    <n v="822"/>
    <s v="Soul Easy - Making music for our friends."/>
    <s v="Soul Easy recording our first full length CD.  Inspired by lots of friends and lots of good times."/>
    <n v="3000"/>
    <n v="3575"/>
    <x v="1"/>
    <s v="US"/>
    <s v="USD"/>
    <n v="1349477050"/>
    <n v="1346885050"/>
    <b v="0"/>
    <n v="69"/>
    <b v="1"/>
    <s v="music/rock"/>
    <n v="119.16666666666667"/>
    <n v="51.811594202898547"/>
    <x v="0"/>
    <s v="rock"/>
    <x v="823"/>
    <d v="2012-10-05T22:44:10"/>
  </r>
  <r>
    <n v="823"/>
    <s v="Debut Album"/>
    <s v="Eyes For Fire is finally ready to release their Debut Album but we need YOU to help us put the final touches on it."/>
    <n v="800"/>
    <n v="1436"/>
    <x v="1"/>
    <s v="US"/>
    <s v="USD"/>
    <n v="1427062852"/>
    <n v="1424474452"/>
    <b v="0"/>
    <n v="33"/>
    <b v="1"/>
    <s v="music/rock"/>
    <n v="179.5"/>
    <n v="43.515151515151516"/>
    <x v="0"/>
    <s v="rock"/>
    <x v="824"/>
    <d v="2015-03-22T22:20:52"/>
  </r>
  <r>
    <n v="824"/>
    <s v="Hi Ho Silver Oh - The West Coast Tour"/>
    <s v="Hi Ho Silver Oh is going on a West Coast tour! We'll be starting in Santa Barbara, and spreading our tunes all the way to Seattle and back."/>
    <n v="1600"/>
    <n v="2150.1"/>
    <x v="1"/>
    <s v="US"/>
    <s v="USD"/>
    <n v="1271573940"/>
    <n v="1268459318"/>
    <b v="0"/>
    <n v="54"/>
    <b v="1"/>
    <s v="music/rock"/>
    <n v="134.38124999999999"/>
    <n v="39.816666666666663"/>
    <x v="0"/>
    <s v="rock"/>
    <x v="825"/>
    <d v="2010-04-18T06:59:00"/>
  </r>
  <r>
    <n v="825"/>
    <s v="KILL FREEMAN"/>
    <s v="Kickstarting Kill Freeman independently. Help fund the New Record, Video and Live Shows."/>
    <n v="12500"/>
    <n v="12554"/>
    <x v="1"/>
    <s v="US"/>
    <s v="USD"/>
    <n v="1351495284"/>
    <n v="1349335284"/>
    <b v="0"/>
    <n v="99"/>
    <b v="1"/>
    <s v="music/rock"/>
    <n v="100.43200000000002"/>
    <n v="126.8080808080808"/>
    <x v="0"/>
    <s v="rock"/>
    <x v="826"/>
    <d v="2012-10-29T07:21:24"/>
  </r>
  <r>
    <n v="826"/>
    <s v="Protect The Dream Debut Album"/>
    <s v="Protect The Dream is preparing to record their debut album 8 years in the making. Lets make it happen Kickstarter!"/>
    <n v="5500"/>
    <n v="5580"/>
    <x v="1"/>
    <s v="US"/>
    <s v="USD"/>
    <n v="1332719730"/>
    <n v="1330908930"/>
    <b v="0"/>
    <n v="49"/>
    <b v="1"/>
    <s v="music/rock"/>
    <n v="101.45454545454547"/>
    <n v="113.87755102040816"/>
    <x v="0"/>
    <s v="rock"/>
    <x v="827"/>
    <d v="2012-03-25T23:55:30"/>
  </r>
  <r>
    <n v="827"/>
    <s v="Losing Wings EP Release &amp; Our First Tour"/>
    <s v="We want to release our Losing Wings EP on a week-long tour of California's music scene!  We've got the EP made, we just need gas money!"/>
    <n v="300"/>
    <n v="310"/>
    <x v="1"/>
    <s v="US"/>
    <s v="USD"/>
    <n v="1329248940"/>
    <n v="1326972107"/>
    <b v="0"/>
    <n v="11"/>
    <b v="1"/>
    <s v="music/rock"/>
    <n v="103.33333333333334"/>
    <n v="28.181818181818183"/>
    <x v="0"/>
    <s v="rock"/>
    <x v="828"/>
    <d v="2012-02-14T19:49:00"/>
  </r>
  <r>
    <n v="828"/>
    <s v="It's Now or Never for the Icarus Witch Project!"/>
    <s v="Our new CD comes out July 3. We have self-financed the project with money from our shows but now need additional funding for video."/>
    <n v="1300"/>
    <n v="1391"/>
    <x v="1"/>
    <s v="US"/>
    <s v="USD"/>
    <n v="1340641440"/>
    <n v="1339549982"/>
    <b v="0"/>
    <n v="38"/>
    <b v="1"/>
    <s v="music/rock"/>
    <n v="107"/>
    <n v="36.60526315789474"/>
    <x v="0"/>
    <s v="rock"/>
    <x v="829"/>
    <d v="2012-06-25T16:24:00"/>
  </r>
  <r>
    <n v="829"/>
    <s v="Monk"/>
    <s v="We are a band from South East London- each member is19 years OA. We have been together for two years. Taking pride in making good music"/>
    <n v="500"/>
    <n v="520"/>
    <x v="1"/>
    <s v="GB"/>
    <s v="GBP"/>
    <n v="1468437240"/>
    <n v="1463253240"/>
    <b v="0"/>
    <n v="16"/>
    <b v="1"/>
    <s v="music/rock"/>
    <n v="104"/>
    <n v="32.5"/>
    <x v="0"/>
    <s v="rock"/>
    <x v="830"/>
    <d v="2016-07-13T19:14:00"/>
  </r>
  <r>
    <n v="830"/>
    <s v="Dark Disco Club's new album"/>
    <s v="We're making a high energy, fist pumpin', pelvis-thrusting new Rock n Roll album and we'd love for you to be a part of it."/>
    <n v="1800"/>
    <n v="1941"/>
    <x v="1"/>
    <s v="US"/>
    <s v="USD"/>
    <n v="1363952225"/>
    <n v="1361363825"/>
    <b v="0"/>
    <n v="32"/>
    <b v="1"/>
    <s v="music/rock"/>
    <n v="107.83333333333334"/>
    <n v="60.65625"/>
    <x v="0"/>
    <s v="rock"/>
    <x v="831"/>
    <d v="2013-03-22T11:37:05"/>
  </r>
  <r>
    <n v="831"/>
    <s v="Let The 7Horse Run!"/>
    <s v="7Horse is a new band with a self-funded album and a show they want to rock in your town!"/>
    <n v="1500"/>
    <n v="3500"/>
    <x v="1"/>
    <s v="US"/>
    <s v="USD"/>
    <n v="1335540694"/>
    <n v="1332948694"/>
    <b v="0"/>
    <n v="20"/>
    <b v="1"/>
    <s v="music/rock"/>
    <n v="233.33333333333334"/>
    <n v="175"/>
    <x v="0"/>
    <s v="rock"/>
    <x v="832"/>
    <d v="2012-04-27T15:31:34"/>
  </r>
  <r>
    <n v="832"/>
    <s v="OMG! You Can Help Hello Kelly Make Their New Record!"/>
    <s v="Being in a band can make you feel like clowns, but we've got the best fans so we're not too worried. You are the new record labels!!"/>
    <n v="15000"/>
    <n v="15091.06"/>
    <x v="1"/>
    <s v="US"/>
    <s v="USD"/>
    <n v="1327133580"/>
    <n v="1321978335"/>
    <b v="0"/>
    <n v="154"/>
    <b v="1"/>
    <s v="music/rock"/>
    <n v="100.60706666666665"/>
    <n v="97.993896103896105"/>
    <x v="0"/>
    <s v="rock"/>
    <x v="833"/>
    <d v="2012-01-21T08:13:00"/>
  </r>
  <r>
    <n v="833"/>
    <s v="Ragman Rolls"/>
    <s v="This is an American rock album."/>
    <n v="6000"/>
    <n v="6100"/>
    <x v="1"/>
    <s v="US"/>
    <s v="USD"/>
    <n v="1397941475"/>
    <n v="1395349475"/>
    <b v="0"/>
    <n v="41"/>
    <b v="1"/>
    <s v="music/rock"/>
    <n v="101.66666666666666"/>
    <n v="148.78048780487805"/>
    <x v="0"/>
    <s v="rock"/>
    <x v="834"/>
    <d v="2014-04-19T21:04:35"/>
  </r>
  <r>
    <n v="834"/>
    <s v="VANS Warped Tour or BUST!"/>
    <s v="We were selected out of 4,000 bands to play on VANS Warped Tour! Amazing opportunity, but touring costs $$$!  We REALLY need your help!"/>
    <n v="5500"/>
    <n v="7206"/>
    <x v="1"/>
    <s v="US"/>
    <s v="USD"/>
    <n v="1372651140"/>
    <n v="1369770292"/>
    <b v="0"/>
    <n v="75"/>
    <b v="1"/>
    <s v="music/rock"/>
    <n v="131.0181818181818"/>
    <n v="96.08"/>
    <x v="0"/>
    <s v="rock"/>
    <x v="835"/>
    <d v="2013-07-01T03:59:00"/>
  </r>
  <r>
    <n v="835"/>
    <s v="Samuel B. Lupowitz &amp; The Ego Band - first album release"/>
    <s v="Help composer and musician Samuel B. Lupowitz release his first solo piano rock effort featuring the hard-grooving Ego Band."/>
    <n v="2000"/>
    <n v="2345"/>
    <x v="1"/>
    <s v="US"/>
    <s v="USD"/>
    <n v="1337396400"/>
    <n v="1333709958"/>
    <b v="0"/>
    <n v="40"/>
    <b v="1"/>
    <s v="music/rock"/>
    <n v="117.25000000000001"/>
    <n v="58.625"/>
    <x v="0"/>
    <s v="rock"/>
    <x v="836"/>
    <d v="2012-05-19T03:00:00"/>
  </r>
  <r>
    <n v="836"/>
    <s v="DESMADRE Full Album + Press Kit"/>
    <s v="An album you can bring home to mom."/>
    <n v="5000"/>
    <n v="5046.5200000000004"/>
    <x v="1"/>
    <s v="US"/>
    <s v="USD"/>
    <n v="1381108918"/>
    <n v="1378516918"/>
    <b v="0"/>
    <n v="46"/>
    <b v="1"/>
    <s v="music/rock"/>
    <n v="100.93039999999999"/>
    <n v="109.70695652173914"/>
    <x v="0"/>
    <s v="rock"/>
    <x v="837"/>
    <d v="2013-10-07T01:21:58"/>
  </r>
  <r>
    <n v="837"/>
    <s v="Take 147 - Nothin' to Lose CD Project"/>
    <s v="Take 147 is currently in the process of recording the debut album called, &quot;Nothin' to Lose&quot;."/>
    <n v="2500"/>
    <n v="3045"/>
    <x v="1"/>
    <s v="US"/>
    <s v="USD"/>
    <n v="1398988662"/>
    <n v="1396396662"/>
    <b v="0"/>
    <n v="62"/>
    <b v="1"/>
    <s v="music/rock"/>
    <n v="121.8"/>
    <n v="49.112903225806448"/>
    <x v="0"/>
    <s v="rock"/>
    <x v="838"/>
    <d v="2014-05-01T23:57:42"/>
  </r>
  <r>
    <n v="838"/>
    <s v="Be a part of The Paper Melody's next chapter: EP and Videos"/>
    <s v="The Paper Melody wants YOU to be a part of the next chapter! Be a part of the process of our brand new EP and Music Videos!"/>
    <n v="2000"/>
    <n v="2908"/>
    <x v="1"/>
    <s v="US"/>
    <s v="USD"/>
    <n v="1326835985"/>
    <n v="1324243985"/>
    <b v="0"/>
    <n v="61"/>
    <b v="1"/>
    <s v="music/rock"/>
    <n v="145.4"/>
    <n v="47.672131147540981"/>
    <x v="0"/>
    <s v="rock"/>
    <x v="839"/>
    <d v="2012-01-17T21:33:05"/>
  </r>
  <r>
    <n v="839"/>
    <s v="The Waffle Stompers - We'll Never Die"/>
    <s v="The Waffle Stompers need your support to keep doing what we love--go on tour, make music and music videos."/>
    <n v="5000"/>
    <n v="5830.83"/>
    <x v="1"/>
    <s v="US"/>
    <s v="USD"/>
    <n v="1348337956"/>
    <n v="1345745956"/>
    <b v="0"/>
    <n v="96"/>
    <b v="1"/>
    <s v="music/rock"/>
    <n v="116.61660000000001"/>
    <n v="60.737812499999997"/>
    <x v="0"/>
    <s v="rock"/>
    <x v="840"/>
    <d v="2012-09-22T18:19:16"/>
  </r>
  <r>
    <n v="840"/>
    <s v="Carl King's New Album: Grand Architects Of The Universe"/>
    <s v="Carl King / Sir Millard Mulch / Dr. Zoltan Ã˜belisk is making a new 45-minute instrumental sci-fi album!"/>
    <n v="10000"/>
    <n v="12041.66"/>
    <x v="1"/>
    <s v="US"/>
    <s v="USD"/>
    <n v="1474694787"/>
    <n v="1472102787"/>
    <b v="0"/>
    <n v="190"/>
    <b v="1"/>
    <s v="music/metal"/>
    <n v="120.4166"/>
    <n v="63.37715789473684"/>
    <x v="0"/>
    <s v="metal"/>
    <x v="841"/>
    <d v="2016-09-24T05:26:27"/>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s v="music/metal"/>
    <n v="101.32000000000001"/>
    <n v="53.893617021276597"/>
    <x v="0"/>
    <s v="metal"/>
    <x v="842"/>
    <d v="2014-11-10T21:07:43"/>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s v="music/metal"/>
    <n v="104.32"/>
    <n v="66.871794871794876"/>
    <x v="0"/>
    <s v="metal"/>
    <x v="843"/>
    <d v="2013-10-14T03:59:00"/>
  </r>
  <r>
    <n v="843"/>
    <s v="The New Album: Dig Deeper"/>
    <s v="Five metal heads dedicated to our passion for music. We believe music is Freedom, Unity &amp; Escape. Join us on our mission to Dig Deeper."/>
    <n v="3000"/>
    <n v="8014"/>
    <x v="1"/>
    <s v="US"/>
    <s v="USD"/>
    <n v="1481184000"/>
    <n v="1479708680"/>
    <b v="0"/>
    <n v="127"/>
    <b v="1"/>
    <s v="music/metal"/>
    <n v="267.13333333333333"/>
    <n v="63.102362204724407"/>
    <x v="0"/>
    <s v="metal"/>
    <x v="844"/>
    <d v="2016-12-08T08:00:00"/>
  </r>
  <r>
    <n v="844"/>
    <s v="FROSTBURN - Lords of the Trident's new album!"/>
    <s v="The NEW ALBUM from the MOST METAL BAND ON EARTH is here! (WARNING: May cause melted faces and headbanging-related spinal trauma!)"/>
    <n v="3000"/>
    <n v="5824"/>
    <x v="1"/>
    <s v="US"/>
    <s v="USD"/>
    <n v="1414817940"/>
    <n v="1411489552"/>
    <b v="1"/>
    <n v="159"/>
    <b v="1"/>
    <s v="music/metal"/>
    <n v="194.13333333333333"/>
    <n v="36.628930817610062"/>
    <x v="0"/>
    <s v="metal"/>
    <x v="845"/>
    <d v="2014-11-01T04:59:00"/>
  </r>
  <r>
    <n v="845"/>
    <s v="Shadow and Steel: The new album from Master Sword"/>
    <s v="Help Legend of Zelda tribute band Master Sword complete their latest heavy metal album: Shadow and Steel!"/>
    <n v="5000"/>
    <n v="6019.01"/>
    <x v="1"/>
    <s v="US"/>
    <s v="USD"/>
    <n v="1473047940"/>
    <n v="1469595396"/>
    <b v="0"/>
    <n v="177"/>
    <b v="1"/>
    <s v="music/metal"/>
    <n v="120.3802"/>
    <n v="34.005706214689269"/>
    <x v="0"/>
    <s v="metal"/>
    <x v="846"/>
    <d v="2016-09-05T03:59:00"/>
  </r>
  <r>
    <n v="846"/>
    <s v="CURVE: The debut album from Miroist needs awesome merch"/>
    <s v="Pre-order and help me fund new merchandise so we can make the album release something amazing."/>
    <n v="1100"/>
    <n v="1342.01"/>
    <x v="1"/>
    <s v="GB"/>
    <s v="GBP"/>
    <n v="1394460000"/>
    <n v="1393233855"/>
    <b v="0"/>
    <n v="47"/>
    <b v="1"/>
    <s v="music/metal"/>
    <n v="122.00090909090908"/>
    <n v="28.553404255319148"/>
    <x v="0"/>
    <s v="metal"/>
    <x v="847"/>
    <d v="2014-03-10T14:00:00"/>
  </r>
  <r>
    <n v="847"/>
    <s v="CENTROPYMUSIC"/>
    <s v="MUSIC WITH MEANING!  MUSIC THAT MATTERS!!!"/>
    <n v="10"/>
    <n v="10"/>
    <x v="1"/>
    <s v="US"/>
    <s v="USD"/>
    <n v="1436555376"/>
    <n v="1433963376"/>
    <b v="0"/>
    <n v="1"/>
    <b v="1"/>
    <s v="music/metal"/>
    <n v="100"/>
    <n v="10"/>
    <x v="0"/>
    <s v="metal"/>
    <x v="848"/>
    <d v="2015-07-10T19:09:36"/>
  </r>
  <r>
    <n v="848"/>
    <s v="God Am"/>
    <s v="God Am, a Grunge/Doom metal band, who have been trying to fund the production of our EP to bring you a unique aural assault."/>
    <n v="300"/>
    <n v="300"/>
    <x v="1"/>
    <s v="US"/>
    <s v="USD"/>
    <n v="1429038033"/>
    <n v="1426446033"/>
    <b v="0"/>
    <n v="16"/>
    <b v="1"/>
    <s v="music/metal"/>
    <n v="100"/>
    <n v="18.75"/>
    <x v="0"/>
    <s v="metal"/>
    <x v="849"/>
    <d v="2015-04-14T19:00:33"/>
  </r>
  <r>
    <n v="849"/>
    <s v="The Nightingale: A Gothic Fairytale"/>
    <s v="&quot;Guard your passion as if your life depended on it, for well it might!&quot;_x000a_Join Nightingale in her journey through the Poison Garden."/>
    <n v="4000"/>
    <n v="4796"/>
    <x v="1"/>
    <s v="US"/>
    <s v="USD"/>
    <n v="1426473264"/>
    <n v="1424057664"/>
    <b v="0"/>
    <n v="115"/>
    <b v="1"/>
    <s v="music/metal"/>
    <n v="119.9"/>
    <n v="41.704347826086959"/>
    <x v="0"/>
    <s v="metal"/>
    <x v="850"/>
    <d v="2015-03-16T02:34:24"/>
  </r>
  <r>
    <n v="850"/>
    <s v="Yet Further: Sioum's Second Full-Length Album"/>
    <s v="Help Chicago-based instrumental group Sioum complete the production of their 2nd full-length album."/>
    <n v="4000"/>
    <n v="6207"/>
    <x v="1"/>
    <s v="US"/>
    <s v="USD"/>
    <n v="1461560340"/>
    <n v="1458762717"/>
    <b v="0"/>
    <n v="133"/>
    <b v="1"/>
    <s v="music/metal"/>
    <n v="155.17499999999998"/>
    <n v="46.669172932330824"/>
    <x v="0"/>
    <s v="metal"/>
    <x v="851"/>
    <d v="2016-04-25T04:59:00"/>
  </r>
  <r>
    <n v="851"/>
    <s v="M.F.Crew, 1er Album &quot;First Ride&quot;"/>
    <s v="Salut, nous c'est M.F.Crew, on a besoin de vous pour produire notre premier album &quot;First Ride&quot; ! :)"/>
    <n v="2000"/>
    <n v="2609"/>
    <x v="1"/>
    <s v="FR"/>
    <s v="EUR"/>
    <n v="1469994300"/>
    <n v="1464815253"/>
    <b v="0"/>
    <n v="70"/>
    <b v="1"/>
    <s v="music/metal"/>
    <n v="130.44999999999999"/>
    <n v="37.271428571428572"/>
    <x v="0"/>
    <s v="metal"/>
    <x v="852"/>
    <d v="2016-07-31T19:45:00"/>
  </r>
  <r>
    <n v="852"/>
    <s v="Covers Album - Limited Vinyl Pressing"/>
    <s v="Limited edition 2x12&quot; vinyl pressing of our latest album &quot;Who Do You Think We Are?&quot;"/>
    <n v="3500"/>
    <n v="3674"/>
    <x v="1"/>
    <s v="US"/>
    <s v="USD"/>
    <n v="1477342800"/>
    <n v="1476386395"/>
    <b v="0"/>
    <n v="62"/>
    <b v="1"/>
    <s v="music/metal"/>
    <n v="104.97142857142859"/>
    <n v="59.258064516129032"/>
    <x v="0"/>
    <s v="metal"/>
    <x v="853"/>
    <d v="2016-10-24T21:00:00"/>
  </r>
  <r>
    <n v="853"/>
    <s v="sloggoth"/>
    <s v="Help release a CD of sloggoth's first album &quot;sloggoth&quot;.  All contributors of $5 or more get a CD when the goal is met!"/>
    <n v="300"/>
    <n v="300"/>
    <x v="1"/>
    <s v="US"/>
    <s v="USD"/>
    <n v="1424116709"/>
    <n v="1421524709"/>
    <b v="0"/>
    <n v="10"/>
    <b v="1"/>
    <s v="music/metal"/>
    <n v="100"/>
    <n v="30"/>
    <x v="0"/>
    <s v="metal"/>
    <x v="854"/>
    <d v="2015-02-16T19:58:29"/>
  </r>
  <r>
    <n v="854"/>
    <s v="Westfield Massacre - Sophomore Album &amp; Tour"/>
    <s v="Writing and Recording Sophomore record, and funding Tour to support Spring 2017 album release."/>
    <n v="27800"/>
    <n v="32865.300000000003"/>
    <x v="1"/>
    <s v="US"/>
    <s v="USD"/>
    <n v="1482901546"/>
    <n v="1480309546"/>
    <b v="0"/>
    <n v="499"/>
    <b v="1"/>
    <s v="music/metal"/>
    <n v="118.2205035971223"/>
    <n v="65.8623246492986"/>
    <x v="0"/>
    <s v="metal"/>
    <x v="855"/>
    <d v="2016-12-28T05:05:46"/>
  </r>
  <r>
    <n v="855"/>
    <s v="AtteroTerra's Sophomore Album - Pray for Apocalypse"/>
    <s v="AtteroTerra's &quot;Pray for Apocalypse&quot; is fully completed, and only being held up by funding."/>
    <n v="1450"/>
    <n v="1500"/>
    <x v="1"/>
    <s v="US"/>
    <s v="USD"/>
    <n v="1469329217"/>
    <n v="1466737217"/>
    <b v="0"/>
    <n v="47"/>
    <b v="1"/>
    <s v="music/metal"/>
    <n v="103.44827586206897"/>
    <n v="31.914893617021278"/>
    <x v="0"/>
    <s v="metal"/>
    <x v="856"/>
    <d v="2016-07-24T03:00:17"/>
  </r>
  <r>
    <n v="856"/>
    <s v="POWERHEAD - Wir wollen ins Studio!!!"/>
    <s v="Wir, die Heavy/Thrash Band &quot;Powerhead&quot; wollen ins Studio und eine Promo CD aufnehmen. Songs haben wir, Geld nicht ;-) ... und los!! :-)"/>
    <n v="250"/>
    <n v="545"/>
    <x v="1"/>
    <s v="DE"/>
    <s v="EUR"/>
    <n v="1477422000"/>
    <n v="1472282956"/>
    <b v="0"/>
    <n v="28"/>
    <b v="1"/>
    <s v="music/metal"/>
    <n v="218.00000000000003"/>
    <n v="19.464285714285715"/>
    <x v="0"/>
    <s v="metal"/>
    <x v="857"/>
    <d v="2016-10-25T19:00:00"/>
  </r>
  <r>
    <n v="857"/>
    <s v="A Reason To Breathe - DEBUT ALBUM"/>
    <s v="Modern Post-Hardcore/Electro music (Hardstyle, EDM, Trap, Dubstep, Dembow, House)."/>
    <n v="1200"/>
    <n v="1200"/>
    <x v="1"/>
    <s v="ES"/>
    <s v="EUR"/>
    <n v="1448463431"/>
    <n v="1444831031"/>
    <b v="0"/>
    <n v="24"/>
    <b v="1"/>
    <s v="music/metal"/>
    <n v="100"/>
    <n v="50"/>
    <x v="0"/>
    <s v="metal"/>
    <x v="858"/>
    <d v="2015-11-25T14:57:11"/>
  </r>
  <r>
    <n v="858"/>
    <s v="Gehtika - New Album - A Monster in Mourning"/>
    <s v="The album is written &amp; sounding epic, dark &amp; heavy! We now need your help to fund the release &amp; some spiffing limited edition merch!"/>
    <n v="1200"/>
    <n v="1728.07"/>
    <x v="1"/>
    <s v="GB"/>
    <s v="GBP"/>
    <n v="1429138740"/>
    <n v="1426528418"/>
    <b v="0"/>
    <n v="76"/>
    <b v="1"/>
    <s v="music/metal"/>
    <n v="144.00583333333333"/>
    <n v="22.737763157894737"/>
    <x v="0"/>
    <s v="metal"/>
    <x v="859"/>
    <d v="2015-04-15T22:59:00"/>
  </r>
  <r>
    <n v="859"/>
    <s v="Rise With Us Campaign"/>
    <s v="We are heading to the studio to create our second album and we want you to be right there with us!"/>
    <n v="4000"/>
    <n v="4187"/>
    <x v="1"/>
    <s v="US"/>
    <s v="USD"/>
    <n v="1433376000"/>
    <n v="1430768468"/>
    <b v="0"/>
    <n v="98"/>
    <b v="1"/>
    <s v="music/metal"/>
    <n v="104.67500000000001"/>
    <n v="42.724489795918366"/>
    <x v="0"/>
    <s v="metal"/>
    <x v="860"/>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0"/>
    <s v="jazz"/>
    <x v="861"/>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0"/>
    <s v="jazz"/>
    <x v="862"/>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0"/>
    <s v="jazz"/>
    <x v="863"/>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0"/>
    <s v="jazz"/>
    <x v="864"/>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0"/>
    <s v="jazz"/>
    <x v="865"/>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0"/>
    <s v="jazz"/>
    <x v="866"/>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0"/>
    <s v="jazz"/>
    <x v="867"/>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0"/>
    <s v="jazz"/>
    <x v="868"/>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0"/>
    <s v="jazz"/>
    <x v="869"/>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0"/>
    <s v="jazz"/>
    <x v="870"/>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0"/>
    <s v="jazz"/>
    <x v="871"/>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0"/>
    <s v="jazz"/>
    <x v="872"/>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0"/>
    <s v="jazz"/>
    <x v="873"/>
    <d v="2011-03-10T19:48:47"/>
  </r>
  <r>
    <n v="873"/>
    <s v="The Dreamer-An Original Jazz CD"/>
    <s v="Fall in love with &quot;The Dreamer&quot;, new original music from trumpeter Freddie Dunn!"/>
    <n v="3500"/>
    <n v="45"/>
    <x v="2"/>
    <s v="US"/>
    <s v="USD"/>
    <n v="1352610040"/>
    <n v="1349150440"/>
    <b v="0"/>
    <n v="5"/>
    <b v="0"/>
    <s v="music/jazz"/>
    <n v="1.2857142857142856"/>
    <n v="9"/>
    <x v="0"/>
    <s v="jazz"/>
    <x v="874"/>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0"/>
    <s v="jazz"/>
    <x v="875"/>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0"/>
    <s v="jazz"/>
    <x v="876"/>
    <d v="2015-09-21T17:22:11"/>
  </r>
  <r>
    <n v="876"/>
    <s v="Sound Of Dobells"/>
    <s v="What was the greatest record shop ever?  DOBELLS!"/>
    <n v="3152"/>
    <n v="1286"/>
    <x v="2"/>
    <s v="GB"/>
    <s v="GBP"/>
    <n v="1359978927"/>
    <n v="1357127727"/>
    <b v="0"/>
    <n v="45"/>
    <b v="0"/>
    <s v="music/jazz"/>
    <n v="40.799492385786799"/>
    <n v="28.577777777777779"/>
    <x v="0"/>
    <s v="jazz"/>
    <x v="877"/>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0"/>
    <s v="jazz"/>
    <x v="878"/>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0"/>
    <s v="jazz"/>
    <x v="879"/>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0"/>
    <s v="jazz"/>
    <x v="880"/>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0"/>
    <s v="indie rock"/>
    <x v="881"/>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0"/>
    <s v="indie rock"/>
    <x v="882"/>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0"/>
    <s v="indie rock"/>
    <x v="883"/>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0"/>
    <s v="indie rock"/>
    <x v="884"/>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0"/>
    <s v="indie rock"/>
    <x v="885"/>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0"/>
    <s v="indie rock"/>
    <x v="886"/>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0"/>
    <s v="indie rock"/>
    <x v="887"/>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0"/>
    <s v="indie rock"/>
    <x v="888"/>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0"/>
    <s v="indie rock"/>
    <x v="889"/>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0"/>
    <s v="indie rock"/>
    <x v="890"/>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0"/>
    <s v="indie rock"/>
    <x v="891"/>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0"/>
    <s v="indie rock"/>
    <x v="892"/>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0"/>
    <s v="indie rock"/>
    <x v="893"/>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0"/>
    <s v="indie rock"/>
    <x v="894"/>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0"/>
    <s v="indie rock"/>
    <x v="895"/>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0"/>
    <s v="indie rock"/>
    <x v="896"/>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0"/>
    <s v="indie rock"/>
    <x v="897"/>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0"/>
    <s v="indie rock"/>
    <x v="898"/>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0"/>
    <s v="indie rock"/>
    <x v="899"/>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0"/>
    <s v="indie rock"/>
    <x v="900"/>
    <d v="2011-05-28T02:22:42"/>
  </r>
  <r>
    <n v="900"/>
    <s v="Project Revive: Protecting the Creative Impulse"/>
    <s v="With Project Revive, I aim to protect and nurture the creative impulse through music."/>
    <n v="5000"/>
    <n v="21"/>
    <x v="2"/>
    <s v="US"/>
    <s v="USD"/>
    <n v="1459365802"/>
    <n v="1456777402"/>
    <b v="0"/>
    <n v="2"/>
    <b v="0"/>
    <s v="music/jazz"/>
    <n v="0.42"/>
    <n v="10.5"/>
    <x v="0"/>
    <s v="jazz"/>
    <x v="901"/>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0"/>
    <s v="jazz"/>
    <x v="902"/>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0"/>
    <s v="jazz"/>
    <x v="903"/>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0"/>
    <s v="jazz"/>
    <x v="904"/>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0"/>
    <s v="jazz"/>
    <x v="905"/>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0"/>
    <s v="jazz"/>
    <x v="906"/>
    <d v="2011-01-24T05:45:26"/>
  </r>
  <r>
    <n v="906"/>
    <s v="24th Music Presents Channeling Motown (Live)"/>
    <s v="The DMV's most respected saxophonist pay tribute to Motown."/>
    <n v="15000"/>
    <n v="0"/>
    <x v="2"/>
    <s v="US"/>
    <s v="USD"/>
    <n v="1394681590"/>
    <n v="1392093190"/>
    <b v="0"/>
    <n v="0"/>
    <b v="0"/>
    <s v="music/jazz"/>
    <n v="0"/>
    <e v="#DIV/0!"/>
    <x v="0"/>
    <s v="jazz"/>
    <x v="907"/>
    <d v="2014-03-13T03:33:10"/>
  </r>
  <r>
    <n v="907"/>
    <s v="Greg Chambers Saxophone CD"/>
    <s v="Greg Chambers' self-titled CD needs support for post production, replication, and promotion."/>
    <n v="2900"/>
    <n v="0"/>
    <x v="2"/>
    <s v="US"/>
    <s v="USD"/>
    <n v="1315715823"/>
    <n v="1313123823"/>
    <b v="0"/>
    <n v="0"/>
    <b v="0"/>
    <s v="music/jazz"/>
    <n v="0"/>
    <e v="#DIV/0!"/>
    <x v="0"/>
    <s v="jazz"/>
    <x v="908"/>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0"/>
    <s v="jazz"/>
    <x v="909"/>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0"/>
    <s v="jazz"/>
    <x v="910"/>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0"/>
    <s v="jazz"/>
    <x v="911"/>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0"/>
    <s v="jazz"/>
    <x v="912"/>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0"/>
    <s v="jazz"/>
    <x v="913"/>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0"/>
    <s v="jazz"/>
    <x v="914"/>
    <d v="2012-05-05T03:20:19"/>
  </r>
  <r>
    <n v="914"/>
    <s v="Soul Of Man Video Project"/>
    <s v="This project is for the making of a music video. All funds will go towards production costs for this event only."/>
    <n v="1500"/>
    <n v="0"/>
    <x v="2"/>
    <s v="US"/>
    <s v="USD"/>
    <n v="1345918747"/>
    <n v="1343326747"/>
    <b v="0"/>
    <n v="0"/>
    <b v="0"/>
    <s v="music/jazz"/>
    <n v="0"/>
    <e v="#DIV/0!"/>
    <x v="0"/>
    <s v="jazz"/>
    <x v="915"/>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0"/>
    <s v="jazz"/>
    <x v="916"/>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0"/>
    <s v="jazz"/>
    <x v="917"/>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0"/>
    <s v="jazz"/>
    <x v="918"/>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0"/>
    <s v="jazz"/>
    <x v="919"/>
    <d v="2014-12-01T22:59:21"/>
  </r>
  <r>
    <n v="919"/>
    <s v="Jazz CD:  Out of The Blue"/>
    <s v="Cool jazz with a New Orleans flavor."/>
    <n v="20000"/>
    <n v="100"/>
    <x v="2"/>
    <s v="US"/>
    <s v="USD"/>
    <n v="1355930645"/>
    <n v="1352906645"/>
    <b v="0"/>
    <n v="1"/>
    <b v="0"/>
    <s v="music/jazz"/>
    <n v="0.5"/>
    <n v="100"/>
    <x v="0"/>
    <s v="jazz"/>
    <x v="920"/>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0"/>
    <s v="jazz"/>
    <x v="921"/>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0"/>
    <s v="jazz"/>
    <x v="922"/>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0"/>
    <s v="jazz"/>
    <x v="923"/>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0"/>
    <s v="jazz"/>
    <x v="924"/>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0"/>
    <s v="jazz"/>
    <x v="925"/>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0"/>
    <s v="jazz"/>
    <x v="926"/>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0"/>
    <s v="jazz"/>
    <x v="927"/>
    <d v="2010-07-08T22:40:00"/>
  </r>
  <r>
    <n v="927"/>
    <s v="JETRO DA SILVA FUNK PROJECT"/>
    <s v="Studio CD/DVD Solo project of Pianist &amp; Keyboardist Jetro da Silva"/>
    <n v="20000"/>
    <n v="0"/>
    <x v="2"/>
    <s v="US"/>
    <s v="USD"/>
    <n v="1337024695"/>
    <n v="1334432695"/>
    <b v="0"/>
    <n v="0"/>
    <b v="0"/>
    <s v="music/jazz"/>
    <n v="0"/>
    <e v="#DIV/0!"/>
    <x v="0"/>
    <s v="jazz"/>
    <x v="928"/>
    <d v="2012-05-14T19:44:55"/>
  </r>
  <r>
    <n v="928"/>
    <s v="In a Jazzy Motown"/>
    <s v="A real Motown Backup singer on 22 gold and platinum albums headlines her own Jazz CD of Motown songs."/>
    <n v="14500"/>
    <n v="1575"/>
    <x v="2"/>
    <s v="US"/>
    <s v="USD"/>
    <n v="1353196800"/>
    <n v="1348864913"/>
    <b v="0"/>
    <n v="28"/>
    <b v="0"/>
    <s v="music/jazz"/>
    <n v="10.86206896551724"/>
    <n v="56.25"/>
    <x v="0"/>
    <s v="jazz"/>
    <x v="929"/>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0"/>
    <s v="jazz"/>
    <x v="930"/>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0"/>
    <s v="jazz"/>
    <x v="931"/>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0"/>
    <s v="jazz"/>
    <x v="932"/>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0"/>
    <s v="jazz"/>
    <x v="933"/>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0"/>
    <s v="jazz"/>
    <x v="934"/>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0"/>
    <s v="jazz"/>
    <x v="935"/>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0"/>
    <s v="jazz"/>
    <x v="936"/>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0"/>
    <s v="jazz"/>
    <x v="937"/>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0"/>
    <s v="jazz"/>
    <x v="938"/>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0"/>
    <s v="jazz"/>
    <x v="939"/>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0"/>
    <s v="jazz"/>
    <x v="940"/>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3"/>
    <s v="wearables"/>
    <x v="941"/>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3"/>
    <s v="wearables"/>
    <x v="942"/>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3"/>
    <s v="wearables"/>
    <x v="943"/>
    <d v="2016-02-18T20:14:20"/>
  </r>
  <r>
    <n v="943"/>
    <s v="SleepMode"/>
    <s v="A mask for home or travel that will give you the best, undisturbed sleep of your life."/>
    <n v="3000"/>
    <n v="289"/>
    <x v="2"/>
    <s v="US"/>
    <s v="USD"/>
    <n v="1480438905"/>
    <n v="1477843305"/>
    <b v="0"/>
    <n v="12"/>
    <b v="0"/>
    <s v="technology/wearables"/>
    <n v="9.6333333333333346"/>
    <n v="24.083333333333332"/>
    <x v="3"/>
    <s v="wearables"/>
    <x v="944"/>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3"/>
    <s v="wearables"/>
    <x v="945"/>
    <d v="2016-04-18T14:00:00"/>
  </r>
  <r>
    <n v="945"/>
    <s v="CT BAND"/>
    <s v="Make your watch Smart ! CT Band is an ultra-thin, high-tech smart watch-strap awarded twice at CES 2017 las vegas"/>
    <n v="100000"/>
    <n v="2484"/>
    <x v="2"/>
    <s v="FR"/>
    <s v="EUR"/>
    <n v="1487462340"/>
    <n v="1482958626"/>
    <b v="0"/>
    <n v="16"/>
    <b v="0"/>
    <s v="technology/wearables"/>
    <n v="2.484"/>
    <n v="155.25"/>
    <x v="3"/>
    <s v="wearables"/>
    <x v="946"/>
    <d v="2017-02-18T23:59:00"/>
  </r>
  <r>
    <n v="946"/>
    <s v="OmniTrade Apron"/>
    <s v="Soft edged-Hard working. The perfect wearable organization for the home and professional shop."/>
    <n v="15000"/>
    <n v="286"/>
    <x v="2"/>
    <s v="US"/>
    <s v="USD"/>
    <n v="1473444048"/>
    <n v="1470852048"/>
    <b v="0"/>
    <n v="5"/>
    <b v="0"/>
    <s v="technology/wearables"/>
    <n v="1.9066666666666665"/>
    <n v="57.2"/>
    <x v="3"/>
    <s v="wearables"/>
    <x v="947"/>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3"/>
    <s v="wearables"/>
    <x v="948"/>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3"/>
    <s v="wearables"/>
    <x v="949"/>
    <d v="2016-03-12T19:52:44"/>
  </r>
  <r>
    <n v="949"/>
    <s v="INBED"/>
    <s v="Der INBED ist ein innovatives Multisensor-Wearable fÃ¼r die SturzprÃ¤vention motorisch eingeschrÃ¤nkter Personen."/>
    <n v="20000"/>
    <n v="273"/>
    <x v="2"/>
    <s v="DE"/>
    <s v="EUR"/>
    <n v="1456016576"/>
    <n v="1450832576"/>
    <b v="0"/>
    <n v="7"/>
    <b v="0"/>
    <s v="technology/wearables"/>
    <n v="1.365"/>
    <n v="39"/>
    <x v="3"/>
    <s v="wearables"/>
    <x v="950"/>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3"/>
    <s v="wearables"/>
    <x v="951"/>
    <d v="2016-01-17T18:01:01"/>
  </r>
  <r>
    <n v="951"/>
    <s v="Smart Harness"/>
    <s v="Revolutionizing the way we walk our dogs!"/>
    <n v="50000"/>
    <n v="19195"/>
    <x v="2"/>
    <s v="US"/>
    <s v="USD"/>
    <n v="1465054872"/>
    <n v="1461166872"/>
    <b v="0"/>
    <n v="121"/>
    <b v="0"/>
    <s v="technology/wearables"/>
    <n v="38.39"/>
    <n v="158.63636363636363"/>
    <x v="3"/>
    <s v="wearables"/>
    <x v="952"/>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3"/>
    <s v="wearables"/>
    <x v="953"/>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3"/>
    <s v="wearables"/>
    <x v="954"/>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3"/>
    <s v="wearables"/>
    <x v="955"/>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3"/>
    <s v="wearables"/>
    <x v="956"/>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3"/>
    <s v="wearables"/>
    <x v="957"/>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3"/>
    <s v="wearables"/>
    <x v="958"/>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3"/>
    <s v="wearables"/>
    <x v="959"/>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3"/>
    <s v="wearables"/>
    <x v="960"/>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3"/>
    <s v="wearables"/>
    <x v="961"/>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3"/>
    <s v="wearables"/>
    <x v="962"/>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3"/>
    <s v="wearables"/>
    <x v="963"/>
    <d v="2016-02-11T17:05:53"/>
  </r>
  <r>
    <n v="963"/>
    <s v="The Ultimate Learning Center"/>
    <s v="WE are molding an educated, motivated, non violent GENERATION!"/>
    <n v="35000"/>
    <n v="377"/>
    <x v="2"/>
    <s v="US"/>
    <s v="USD"/>
    <n v="1476717319"/>
    <n v="1473693319"/>
    <b v="0"/>
    <n v="9"/>
    <b v="0"/>
    <s v="technology/wearables"/>
    <n v="1.077142857142857"/>
    <n v="41.888888888888886"/>
    <x v="3"/>
    <s v="wearables"/>
    <x v="964"/>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3"/>
    <s v="wearables"/>
    <x v="965"/>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3"/>
    <s v="wearables"/>
    <x v="966"/>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3"/>
    <s v="wearables"/>
    <x v="967"/>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3"/>
    <s v="wearables"/>
    <x v="968"/>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3"/>
    <s v="wearables"/>
    <x v="969"/>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3"/>
    <s v="wearables"/>
    <x v="970"/>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3"/>
    <s v="wearables"/>
    <x v="971"/>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3"/>
    <s v="wearables"/>
    <x v="972"/>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3"/>
    <s v="wearables"/>
    <x v="973"/>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3"/>
    <s v="wearables"/>
    <x v="974"/>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3"/>
    <s v="wearables"/>
    <x v="975"/>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3"/>
    <s v="wearables"/>
    <x v="976"/>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3"/>
    <s v="wearables"/>
    <x v="977"/>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3"/>
    <s v="wearables"/>
    <x v="978"/>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3"/>
    <s v="wearables"/>
    <x v="979"/>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3"/>
    <s v="wearables"/>
    <x v="980"/>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3"/>
    <s v="wearables"/>
    <x v="981"/>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3"/>
    <s v="wearables"/>
    <x v="982"/>
    <d v="2014-08-09T22:43:42"/>
  </r>
  <r>
    <n v="982"/>
    <s v="Smart 2-in-1 I-PHONE HANDLE/WALLETtm"/>
    <s v="revolutonary ultra-slim 2-in-1 Smart  2-in-1 I-PHONE handle/WALLETtm with 360 rotatiion"/>
    <n v="17500"/>
    <n v="3"/>
    <x v="2"/>
    <s v="US"/>
    <s v="USD"/>
    <n v="1475431486"/>
    <n v="1472839486"/>
    <b v="0"/>
    <n v="3"/>
    <b v="0"/>
    <s v="technology/wearables"/>
    <n v="1.7142857142857144E-2"/>
    <n v="1"/>
    <x v="3"/>
    <s v="wearables"/>
    <x v="983"/>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3"/>
    <s v="wearables"/>
    <x v="984"/>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3"/>
    <s v="wearables"/>
    <x v="985"/>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3"/>
    <s v="wearables"/>
    <x v="986"/>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3"/>
    <s v="wearables"/>
    <x v="987"/>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3"/>
    <s v="wearables"/>
    <x v="988"/>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3"/>
    <s v="wearables"/>
    <x v="989"/>
    <d v="2016-10-01T08:33:45"/>
  </r>
  <r>
    <n v="989"/>
    <s v="Power Rope"/>
    <s v="The most useful phone charger you will ever buy"/>
    <n v="10000"/>
    <n v="1677"/>
    <x v="2"/>
    <s v="US"/>
    <s v="USD"/>
    <n v="1475101495"/>
    <n v="1472509495"/>
    <b v="0"/>
    <n v="32"/>
    <b v="0"/>
    <s v="technology/wearables"/>
    <n v="16.77"/>
    <n v="52.40625"/>
    <x v="3"/>
    <s v="wearables"/>
    <x v="990"/>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3"/>
    <s v="wearables"/>
    <x v="991"/>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3"/>
    <s v="wearables"/>
    <x v="992"/>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3"/>
    <s v="wearables"/>
    <x v="993"/>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3"/>
    <s v="wearables"/>
    <x v="994"/>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3"/>
    <s v="wearables"/>
    <x v="995"/>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3"/>
    <s v="wearables"/>
    <x v="996"/>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3"/>
    <s v="wearables"/>
    <x v="997"/>
    <d v="2014-07-27T15:27:00"/>
  </r>
  <r>
    <n v="997"/>
    <s v="iPhanny"/>
    <s v="The iPhanny keeps your iPhone 6 safe from bending in those dangerous pants pockets."/>
    <n v="5000"/>
    <n v="65"/>
    <x v="2"/>
    <s v="US"/>
    <s v="USD"/>
    <n v="1417145297"/>
    <n v="1414549697"/>
    <b v="0"/>
    <n v="8"/>
    <b v="0"/>
    <s v="technology/wearables"/>
    <n v="1.3"/>
    <n v="8.125"/>
    <x v="3"/>
    <s v="wearables"/>
    <x v="998"/>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3"/>
    <s v="wearables"/>
    <x v="999"/>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3"/>
    <s v="wearables"/>
    <x v="1000"/>
    <d v="2014-11-13T08:02:00"/>
  </r>
  <r>
    <n v="1000"/>
    <s v="Ristola Plongeur/UTC 300 Meter COSC/ISO Diver (Canceled)"/>
    <s v="Ristola watches made in La Chaux de-Fonds, Switzerland. A new brand of COSC and ISO Certified Professional watches."/>
    <n v="894700"/>
    <n v="19824"/>
    <x v="3"/>
    <s v="US"/>
    <s v="USD"/>
    <n v="1489537560"/>
    <n v="1484357160"/>
    <b v="0"/>
    <n v="6"/>
    <b v="0"/>
    <s v="technology/wearables"/>
    <n v="2.2157147647256061"/>
    <n v="3304"/>
    <x v="3"/>
    <s v="wearables"/>
    <x v="1001"/>
    <d v="2017-03-15T00:26:00"/>
  </r>
  <r>
    <n v="1001"/>
    <s v="LED sports clothing for running cycling and walking, we make (Canceled)"/>
    <s v="We make stylish sports clothing from LED jackets to backpacks and LED arm bands.With our LED technology you're sure to be seen in style"/>
    <n v="5000"/>
    <n v="5200"/>
    <x v="3"/>
    <s v="GB"/>
    <s v="GBP"/>
    <n v="1485796613"/>
    <n v="1481908613"/>
    <b v="0"/>
    <n v="4"/>
    <b v="0"/>
    <s v="technology/wearables"/>
    <n v="104"/>
    <n v="1300"/>
    <x v="3"/>
    <s v="wearables"/>
    <x v="1002"/>
    <d v="2017-01-30T17:16:53"/>
  </r>
  <r>
    <n v="1002"/>
    <s v="Lokett: Customizable Smartphone Memory Necklace (Canceled)"/>
    <s v="A modern day locket that uses NFC technology to link your precious photos, videos, apps, and more. Choose our design or submit yours."/>
    <n v="9999"/>
    <n v="2960"/>
    <x v="3"/>
    <s v="US"/>
    <s v="USD"/>
    <n v="1450331940"/>
    <n v="1447777514"/>
    <b v="0"/>
    <n v="22"/>
    <b v="0"/>
    <s v="technology/wearables"/>
    <n v="29.6029602960296"/>
    <n v="134.54545454545453"/>
    <x v="3"/>
    <s v="wearables"/>
    <x v="1003"/>
    <d v="2015-12-17T05:59:00"/>
  </r>
  <r>
    <n v="1003"/>
    <s v="Fashion loves Technology: Lamour, the connected heating shoe (Canceled)"/>
    <s v="Connected, heating, premium quality and comfortable leather sneakers - hand-crafted in France."/>
    <n v="20000"/>
    <n v="3211"/>
    <x v="3"/>
    <s v="FR"/>
    <s v="EUR"/>
    <n v="1489680061"/>
    <n v="1487091661"/>
    <b v="0"/>
    <n v="15"/>
    <b v="0"/>
    <s v="technology/wearables"/>
    <n v="16.055"/>
    <n v="214.06666666666666"/>
    <x v="3"/>
    <s v="wearables"/>
    <x v="1004"/>
    <d v="2017-03-16T16:01:01"/>
  </r>
  <r>
    <n v="1004"/>
    <s v="AllerGuarder: Bluetooth wristband helps food-allergy kids"/>
    <s v="Harnessing wearable technology as a powerful defense for food-allergy children."/>
    <n v="25000"/>
    <n v="20552"/>
    <x v="3"/>
    <s v="US"/>
    <s v="USD"/>
    <n v="1455814827"/>
    <n v="1453222827"/>
    <b v="0"/>
    <n v="95"/>
    <b v="0"/>
    <s v="technology/wearables"/>
    <n v="82.207999999999998"/>
    <n v="216.33684210526314"/>
    <x v="3"/>
    <s v="wearables"/>
    <x v="1005"/>
    <d v="2016-02-18T17:00:27"/>
  </r>
  <r>
    <n v="1005"/>
    <s v="Forcite Alpine - World's First smart helmet for snow sports"/>
    <s v="The Forcite Alpine helmet records 4K footage and keeps you connected all in one sleek design."/>
    <n v="200000"/>
    <n v="150102"/>
    <x v="3"/>
    <s v="US"/>
    <s v="USD"/>
    <n v="1446217183"/>
    <n v="1443538783"/>
    <b v="0"/>
    <n v="161"/>
    <b v="0"/>
    <s v="technology/wearables"/>
    <n v="75.051000000000002"/>
    <n v="932.31055900621118"/>
    <x v="3"/>
    <s v="wearables"/>
    <x v="1006"/>
    <d v="2015-10-30T14:59:43"/>
  </r>
  <r>
    <n v="1006"/>
    <s v="SnuG Watchbands for Moto360 smartwatch (Canceled)"/>
    <s v="Sweat resistant, colorful, durable, CUSTOMIZABLE, watch bands &amp; protector bands that fit the Moto360 smartwatch."/>
    <n v="4000"/>
    <n v="234"/>
    <x v="3"/>
    <s v="US"/>
    <s v="USD"/>
    <n v="1418368260"/>
    <n v="1417654672"/>
    <b v="0"/>
    <n v="8"/>
    <b v="0"/>
    <s v="technology/wearables"/>
    <n v="5.8500000000000005"/>
    <n v="29.25"/>
    <x v="3"/>
    <s v="wearables"/>
    <x v="1007"/>
    <d v="2014-12-12T07:11:00"/>
  </r>
  <r>
    <n v="1007"/>
    <s v="SMART Knee Sleeve that Recommends Rest (Canceled)"/>
    <s v="Our knee sleeve monitors your muscles and recommends rest time (on a mobile app) when it detects overexertion!"/>
    <n v="30000"/>
    <n v="13296"/>
    <x v="3"/>
    <s v="US"/>
    <s v="USD"/>
    <n v="1481727623"/>
    <n v="1478095223"/>
    <b v="0"/>
    <n v="76"/>
    <b v="0"/>
    <s v="technology/wearables"/>
    <n v="44.32"/>
    <n v="174.94736842105263"/>
    <x v="3"/>
    <s v="wearables"/>
    <x v="1008"/>
    <d v="2016-12-14T15:00:23"/>
  </r>
  <r>
    <n v="1008"/>
    <s v="Miclop - Tu cabina profesional portÃ¡til (Canceled)"/>
    <s v="MICLOP es una cabina portable impresa en 3D protegida en el interior con espuma acÃºstica, reduce el ruido ambiental o rebote de sonido."/>
    <n v="93500"/>
    <n v="250"/>
    <x v="3"/>
    <s v="MX"/>
    <s v="MXN"/>
    <n v="1482953115"/>
    <n v="1480361115"/>
    <b v="0"/>
    <n v="1"/>
    <b v="0"/>
    <s v="technology/wearables"/>
    <n v="0.26737967914438499"/>
    <n v="250"/>
    <x v="3"/>
    <s v="wearables"/>
    <x v="1009"/>
    <d v="2016-12-28T19:25:15"/>
  </r>
  <r>
    <n v="1009"/>
    <s v="R-CON: Run Faster, Run Longer (Canceled)"/>
    <s v="R-CON is a wearable that measures running form. Instantly know when your form is breaking down and when you are running your strongest."/>
    <n v="50000"/>
    <n v="6565"/>
    <x v="3"/>
    <s v="US"/>
    <s v="USD"/>
    <n v="1466346646"/>
    <n v="1463754646"/>
    <b v="0"/>
    <n v="101"/>
    <b v="0"/>
    <s v="technology/wearables"/>
    <n v="13.13"/>
    <n v="65"/>
    <x v="3"/>
    <s v="wearables"/>
    <x v="1010"/>
    <d v="2016-06-19T14:30:46"/>
  </r>
  <r>
    <n v="1010"/>
    <s v="RISTMATEÂ®, smartphone wrist dock and much more. (Canceled)"/>
    <s v="A beautiful biometric smartphone wrist dock, features a revolutionary reusable adhesive; 3 position phone stand and multi-purpose tool."/>
    <n v="115250"/>
    <n v="220"/>
    <x v="3"/>
    <s v="US"/>
    <s v="USD"/>
    <n v="1473044340"/>
    <n v="1468180462"/>
    <b v="0"/>
    <n v="4"/>
    <b v="0"/>
    <s v="technology/wearables"/>
    <n v="0.19088937093275488"/>
    <n v="55"/>
    <x v="3"/>
    <s v="wearables"/>
    <x v="1011"/>
    <d v="2016-09-05T02:59:00"/>
  </r>
  <r>
    <n v="1011"/>
    <s v="StreetskatePRO's  Knee, Shin, &amp; Ankle pad compression sleeve"/>
    <s v="The first action sports training sleeve/leg protector of its kind to offer an unduplicated level of targeted protection!"/>
    <n v="20000"/>
    <n v="75"/>
    <x v="3"/>
    <s v="US"/>
    <s v="USD"/>
    <n v="1418938395"/>
    <n v="1415050395"/>
    <b v="0"/>
    <n v="1"/>
    <b v="0"/>
    <s v="technology/wearables"/>
    <n v="0.375"/>
    <n v="75"/>
    <x v="3"/>
    <s v="wearables"/>
    <x v="1012"/>
    <d v="2014-12-18T21:33:15"/>
  </r>
  <r>
    <n v="1012"/>
    <s v="HALLAM new york SMART JACKET 2.0 for TRAVEL with 29 FUNCTION (Canceled)"/>
    <s v="The world's most advanced jacket for SMARTPHONE USER ,for WORKOUT, for TRAVEL, for OUTDOOR /Bluetooth Charging Wearable Apparel"/>
    <n v="5000"/>
    <n v="1076751.05"/>
    <x v="3"/>
    <s v="US"/>
    <s v="USD"/>
    <n v="1485254052"/>
    <n v="1481366052"/>
    <b v="0"/>
    <n v="775"/>
    <b v="0"/>
    <s v="technology/wearables"/>
    <n v="21535.021000000001"/>
    <n v="1389.3561935483872"/>
    <x v="3"/>
    <s v="wearables"/>
    <x v="1013"/>
    <d v="2017-01-24T10:34:12"/>
  </r>
  <r>
    <n v="1013"/>
    <s v="Versa Prima: The First Portable And Wearable LED Strip"/>
    <s v="Versa Prima: The first portable and wearable LED strip that's controlled via Bluetooth. Designed to be versatile for your creativity."/>
    <n v="25000"/>
    <n v="8632"/>
    <x v="3"/>
    <s v="US"/>
    <s v="USD"/>
    <n v="1451419200"/>
    <n v="1449000056"/>
    <b v="0"/>
    <n v="90"/>
    <b v="0"/>
    <s v="technology/wearables"/>
    <n v="34.527999999999999"/>
    <n v="95.911111111111111"/>
    <x v="3"/>
    <s v="wearables"/>
    <x v="1014"/>
    <d v="2015-12-29T20:00:00"/>
  </r>
  <r>
    <n v="1014"/>
    <s v="CHEMION: The World's First Smart Glasses (Canceled)"/>
    <s v="CHEMION is an eyewear device that lets you show your creativity to the world."/>
    <n v="10000"/>
    <n v="3060"/>
    <x v="3"/>
    <s v="US"/>
    <s v="USD"/>
    <n v="1420070615"/>
    <n v="1415750615"/>
    <b v="0"/>
    <n v="16"/>
    <b v="0"/>
    <s v="technology/wearables"/>
    <n v="30.599999999999998"/>
    <n v="191.25"/>
    <x v="3"/>
    <s v="wearables"/>
    <x v="1015"/>
    <d v="2015-01-01T00:03:35"/>
  </r>
  <r>
    <n v="1015"/>
    <s v="SKIN - Wearable music remote control for your mobile phone"/>
    <s v="SKIN - The wearable music remote control which makes your fitness lifestyle a bit easier"/>
    <n v="9000"/>
    <n v="240"/>
    <x v="3"/>
    <s v="CH"/>
    <s v="CHF"/>
    <n v="1448489095"/>
    <n v="1445893495"/>
    <b v="0"/>
    <n v="6"/>
    <b v="0"/>
    <s v="technology/wearables"/>
    <n v="2.666666666666667"/>
    <n v="40"/>
    <x v="3"/>
    <s v="wearables"/>
    <x v="1016"/>
    <d v="2015-11-25T22:04:55"/>
  </r>
  <r>
    <n v="1016"/>
    <s v="YEPZONâ„¢ FREEDOM: A Personal Safety Alarm w/Global Locator"/>
    <s v="Send an alert for help and find missing people, pets, and valuables with the touch of a button. Get yours today!"/>
    <n v="100000"/>
    <n v="2842"/>
    <x v="3"/>
    <s v="US"/>
    <s v="USD"/>
    <n v="1459992856"/>
    <n v="1456108456"/>
    <b v="0"/>
    <n v="38"/>
    <b v="0"/>
    <s v="technology/wearables"/>
    <n v="2.8420000000000001"/>
    <n v="74.78947368421052"/>
    <x v="3"/>
    <s v="wearables"/>
    <x v="1017"/>
    <d v="2016-04-07T01:34:16"/>
  </r>
  <r>
    <n v="1017"/>
    <s v="Elbee: Wireless in-ear headphones with smart features"/>
    <s v="Enjoy high-quality sound and the possibility to control your smartphone and apps using custom voice commands and head movements."/>
    <n v="250000"/>
    <n v="57197"/>
    <x v="3"/>
    <s v="US"/>
    <s v="USD"/>
    <n v="1448125935"/>
    <n v="1444666335"/>
    <b v="0"/>
    <n v="355"/>
    <b v="0"/>
    <s v="technology/wearables"/>
    <n v="22.878799999999998"/>
    <n v="161.11830985915492"/>
    <x v="3"/>
    <s v="wearables"/>
    <x v="1018"/>
    <d v="2015-11-21T17:12:15"/>
  </r>
  <r>
    <n v="1018"/>
    <s v="Owl (Canceled)"/>
    <s v="Owl is a fitness tracker along with an accompanying iOS app, that is both fun and interactive for children."/>
    <n v="20000"/>
    <n v="621"/>
    <x v="3"/>
    <s v="US"/>
    <s v="USD"/>
    <n v="1468496933"/>
    <n v="1465904933"/>
    <b v="0"/>
    <n v="7"/>
    <b v="0"/>
    <s v="technology/wearables"/>
    <n v="3.105"/>
    <n v="88.714285714285708"/>
    <x v="3"/>
    <s v="wearables"/>
    <x v="1019"/>
    <d v="2016-07-14T11:48:53"/>
  </r>
  <r>
    <n v="1019"/>
    <s v="Tempi - The Smart Way to Monitor Temperature and Humidity"/>
    <s v="Tempi Is a Wearable Bluetooth Device That Gives Accurate Temperature and Humidity Readings."/>
    <n v="45000"/>
    <n v="21300"/>
    <x v="3"/>
    <s v="US"/>
    <s v="USD"/>
    <n v="1423092149"/>
    <n v="1420500149"/>
    <b v="0"/>
    <n v="400"/>
    <b v="0"/>
    <s v="technology/wearables"/>
    <n v="47.333333333333336"/>
    <n v="53.25"/>
    <x v="3"/>
    <s v="wearables"/>
    <x v="1020"/>
    <d v="2015-02-04T23:22:29"/>
  </r>
  <r>
    <n v="1020"/>
    <s v="Sleepwreck - Disasterpiece EP (Jump Drives!)"/>
    <s v="I've got an awesome new batch of tracks that I think you're going to Love. CDs? So 1990! I present to you... SLEEPWRECK JUMP DRIVES!"/>
    <n v="1550"/>
    <n v="3186"/>
    <x v="1"/>
    <s v="CA"/>
    <s v="CAD"/>
    <n v="1433206020"/>
    <n v="1430617209"/>
    <b v="0"/>
    <n v="30"/>
    <b v="1"/>
    <s v="music/electronic music"/>
    <n v="205.54838709677421"/>
    <n v="106.2"/>
    <x v="0"/>
    <s v="electronic music"/>
    <x v="1021"/>
    <d v="2015-06-02T00:47:00"/>
  </r>
  <r>
    <n v="1021"/>
    <s v="Rick and Morty Album &amp; Music Video"/>
    <s v="Rick and Morty concept album written by Allie Goertz + music video directed by Paul B. Cummings!"/>
    <n v="3000"/>
    <n v="10554.11"/>
    <x v="1"/>
    <s v="US"/>
    <s v="USD"/>
    <n v="1445054400"/>
    <n v="1443074571"/>
    <b v="1"/>
    <n v="478"/>
    <b v="1"/>
    <s v="music/electronic music"/>
    <n v="351.80366666666669"/>
    <n v="22.079728033472804"/>
    <x v="0"/>
    <s v="electronic music"/>
    <x v="1022"/>
    <d v="2015-10-17T04:00:00"/>
  </r>
  <r>
    <n v="1022"/>
    <s v="Sammy Bananas - Bootlegs Vol. 2!!"/>
    <s v="Help get four new bootlegs onto vinyl in the second installment of my series!"/>
    <n v="2000"/>
    <n v="2298"/>
    <x v="1"/>
    <s v="US"/>
    <s v="USD"/>
    <n v="1431876677"/>
    <n v="1429284677"/>
    <b v="1"/>
    <n v="74"/>
    <b v="1"/>
    <s v="music/electronic music"/>
    <n v="114.9"/>
    <n v="31.054054054054053"/>
    <x v="0"/>
    <s v="electronic music"/>
    <x v="1023"/>
    <d v="2015-05-17T15:31:17"/>
  </r>
  <r>
    <n v="1023"/>
    <s v="'Pathfinder' - a High Five Spaceship album"/>
    <s v="A collaborative, electronic journey helmed by producer Christopher Bingham and guitarist Carlos Montero."/>
    <n v="2000"/>
    <n v="4743"/>
    <x v="1"/>
    <s v="GB"/>
    <s v="GBP"/>
    <n v="1434837861"/>
    <n v="1432245861"/>
    <b v="0"/>
    <n v="131"/>
    <b v="1"/>
    <s v="music/electronic music"/>
    <n v="237.15"/>
    <n v="36.206106870229007"/>
    <x v="0"/>
    <s v="electronic music"/>
    <x v="1024"/>
    <d v="2015-06-20T22:04:21"/>
  </r>
  <r>
    <n v="1024"/>
    <s v="The Last Art Fact Album Ever"/>
    <s v="Art Fact is a legendary Swedish synth pop act from the 80's. This album will contain updated remakes of their greatest songs."/>
    <n v="20000"/>
    <n v="23727.55"/>
    <x v="1"/>
    <s v="SE"/>
    <s v="SEK"/>
    <n v="1454248563"/>
    <n v="1451656563"/>
    <b v="1"/>
    <n v="61"/>
    <b v="1"/>
    <s v="music/electronic music"/>
    <n v="118.63774999999998"/>
    <n v="388.9762295081967"/>
    <x v="0"/>
    <s v="electronic music"/>
    <x v="1025"/>
    <d v="2016-01-31T13:56:03"/>
  </r>
  <r>
    <n v="1025"/>
    <s v="[NUREN] The New Renaissance"/>
    <s v="Jake Kaufman and Jessie Seely present THE WORLD'S FIRST VIRTUAL REALITY ROCK OPERA."/>
    <n v="70000"/>
    <n v="76949.820000000007"/>
    <x v="1"/>
    <s v="US"/>
    <s v="USD"/>
    <n v="1426532437"/>
    <n v="1423944037"/>
    <b v="1"/>
    <n v="1071"/>
    <b v="1"/>
    <s v="music/electronic music"/>
    <n v="109.92831428571431"/>
    <n v="71.848571428571432"/>
    <x v="0"/>
    <s v="electronic music"/>
    <x v="1026"/>
    <d v="2015-03-16T19:00:37"/>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s v="music/electronic music"/>
    <n v="100.00828571428571"/>
    <n v="57.381803278688523"/>
    <x v="0"/>
    <s v="electronic music"/>
    <x v="1027"/>
    <d v="2016-03-31T08:46:56"/>
  </r>
  <r>
    <n v="1027"/>
    <s v="The Seshen - Let's Take This Show on the Road!"/>
    <s v="We just toured the PNW to Vancouver, BC and back, we're ready for next level growth - a van, quality studio recordings &amp; stage visuals!"/>
    <n v="7501"/>
    <n v="7733"/>
    <x v="1"/>
    <s v="US"/>
    <s v="USD"/>
    <n v="1414025347"/>
    <n v="1411433347"/>
    <b v="1"/>
    <n v="111"/>
    <b v="1"/>
    <s v="music/electronic music"/>
    <n v="103.09292094387415"/>
    <n v="69.666666666666671"/>
    <x v="0"/>
    <s v="electronic music"/>
    <x v="1028"/>
    <d v="2014-10-23T00:49:07"/>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s v="music/electronic music"/>
    <n v="117.27000000000001"/>
    <n v="45.988235294117644"/>
    <x v="0"/>
    <s v="electronic music"/>
    <x v="1029"/>
    <d v="2017-03-06T20:00:00"/>
  </r>
  <r>
    <n v="1029"/>
    <s v="StrobeHouse presents Valborg 2015"/>
    <s v="We want to recreate last years massive Valborgparty in Lund but this time even bigger!"/>
    <n v="10000"/>
    <n v="11176"/>
    <x v="1"/>
    <s v="SE"/>
    <s v="SEK"/>
    <n v="1428184740"/>
    <n v="1423501507"/>
    <b v="0"/>
    <n v="141"/>
    <b v="1"/>
    <s v="music/electronic music"/>
    <n v="111.75999999999999"/>
    <n v="79.262411347517727"/>
    <x v="0"/>
    <s v="electronic music"/>
    <x v="1030"/>
    <d v="2015-04-04T21:59:00"/>
  </r>
  <r>
    <n v="1030"/>
    <s v="The Gothsicles - I FEEL SICLE"/>
    <s v="Help fund the latest Gothsicles mega-album, I FEEL SICLE!"/>
    <n v="2000"/>
    <n v="6842"/>
    <x v="1"/>
    <s v="US"/>
    <s v="USD"/>
    <n v="1473680149"/>
    <n v="1472470549"/>
    <b v="0"/>
    <n v="159"/>
    <b v="1"/>
    <s v="music/electronic music"/>
    <n v="342.09999999999997"/>
    <n v="43.031446540880502"/>
    <x v="0"/>
    <s v="electronic music"/>
    <x v="1031"/>
    <d v="2016-09-12T11:35:49"/>
  </r>
  <r>
    <n v="1031"/>
    <s v="Liquid Diet's Double Life"/>
    <s v="Liquid Diet needs your support to release our new full-length album! Help us create electrifying music videos to showcase our singles!"/>
    <n v="10000"/>
    <n v="10740"/>
    <x v="1"/>
    <s v="US"/>
    <s v="USD"/>
    <n v="1450290010"/>
    <n v="1447698010"/>
    <b v="0"/>
    <n v="99"/>
    <b v="1"/>
    <s v="music/electronic music"/>
    <n v="107.4"/>
    <n v="108.48484848484848"/>
    <x v="0"/>
    <s v="electronic music"/>
    <x v="1032"/>
    <d v="2015-12-16T18:20:10"/>
  </r>
  <r>
    <n v="1032"/>
    <s v="Phantom Ship / Coastal (Album Preorder)"/>
    <s v="Ideal for living rooms and open spaces."/>
    <n v="5400"/>
    <n v="5858.84"/>
    <x v="1"/>
    <s v="US"/>
    <s v="USD"/>
    <n v="1466697625"/>
    <n v="1464105625"/>
    <b v="0"/>
    <n v="96"/>
    <b v="1"/>
    <s v="music/electronic music"/>
    <n v="108.49703703703703"/>
    <n v="61.029583333333335"/>
    <x v="0"/>
    <s v="electronic music"/>
    <x v="1033"/>
    <d v="2016-06-23T16:00:25"/>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s v="music/electronic music"/>
    <n v="102.86144578313252"/>
    <n v="50.592592592592595"/>
    <x v="0"/>
    <s v="electronic music"/>
    <x v="1034"/>
    <d v="2016-12-12T17:34:40"/>
  </r>
  <r>
    <n v="1034"/>
    <s v="American Pixels - a Game Music Tribute Album by Mazedude"/>
    <s v="Mazedude presents an arranged album of game music, honoring American composers and featuring several guest performers"/>
    <n v="5000"/>
    <n v="6500.09"/>
    <x v="1"/>
    <s v="US"/>
    <s v="USD"/>
    <n v="1470369540"/>
    <n v="1467604804"/>
    <b v="0"/>
    <n v="166"/>
    <b v="1"/>
    <s v="music/electronic music"/>
    <n v="130.0018"/>
    <n v="39.157168674698795"/>
    <x v="0"/>
    <s v="electronic music"/>
    <x v="1035"/>
    <d v="2016-08-05T03:59:00"/>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s v="music/electronic music"/>
    <n v="107.65217391304347"/>
    <n v="65.15789473684211"/>
    <x v="0"/>
    <s v="electronic music"/>
    <x v="1036"/>
    <d v="2015-02-11T15:23:40"/>
  </r>
  <r>
    <n v="1036"/>
    <s v="Bring Kyrstyn's Album to Life!"/>
    <s v="Help this Soulful &amp; Cinematic Glitch-Pop Songwriter Bring her Music to the World!  (And your Ears:)"/>
    <n v="4500"/>
    <n v="5056.22"/>
    <x v="1"/>
    <s v="US"/>
    <s v="USD"/>
    <n v="1357545600"/>
    <n v="1354790790"/>
    <b v="0"/>
    <n v="211"/>
    <b v="1"/>
    <s v="music/electronic music"/>
    <n v="112.36044444444444"/>
    <n v="23.963127962085309"/>
    <x v="0"/>
    <s v="electronic music"/>
    <x v="1037"/>
    <d v="2013-01-07T08:00:00"/>
  </r>
  <r>
    <n v="1037"/>
    <s v="Lemonymous 10th Anniversary Album Re-Release"/>
    <s v="A Special 10th Anniversary Re-Release of Ender Bowen's third album, LEMONYMOUS, with a companion CD of alternate takes and remixes."/>
    <n v="1000"/>
    <n v="1021"/>
    <x v="1"/>
    <s v="US"/>
    <s v="USD"/>
    <n v="1431925200"/>
    <n v="1429991062"/>
    <b v="0"/>
    <n v="21"/>
    <b v="1"/>
    <s v="music/electronic music"/>
    <n v="102.1"/>
    <n v="48.61904761904762"/>
    <x v="0"/>
    <s v="electronic music"/>
    <x v="1038"/>
    <d v="2015-05-18T05:00:00"/>
  </r>
  <r>
    <n v="1038"/>
    <s v="Last of the Lost Boys: New Music from Matthew Blake"/>
    <s v="My first solo record in 10 years. Six new electronic/synthpop songs PLUS an acoustic version of the album you can only get here."/>
    <n v="1500"/>
    <n v="2180"/>
    <x v="1"/>
    <s v="US"/>
    <s v="USD"/>
    <n v="1458362023"/>
    <n v="1455773623"/>
    <b v="0"/>
    <n v="61"/>
    <b v="1"/>
    <s v="music/electronic music"/>
    <n v="145.33333333333334"/>
    <n v="35.73770491803279"/>
    <x v="0"/>
    <s v="electronic music"/>
    <x v="1039"/>
    <d v="2016-03-19T04:33:43"/>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s v="music/electronic music"/>
    <n v="128.19999999999999"/>
    <n v="21.366666666666667"/>
    <x v="0"/>
    <s v="electronic music"/>
    <x v="1040"/>
    <d v="2016-12-13T07:59:00"/>
  </r>
  <r>
    <n v="1040"/>
    <s v="Broadcasts to Promote Human Freedom in South Florida"/>
    <s v="We produce radio broadcasts and live streams that promote the value of human freedom, reason, individual rights &amp; free markets."/>
    <n v="85000"/>
    <n v="250"/>
    <x v="3"/>
    <s v="US"/>
    <s v="USD"/>
    <n v="1472317209"/>
    <n v="1469725209"/>
    <b v="0"/>
    <n v="1"/>
    <b v="0"/>
    <s v="journalism/audio"/>
    <n v="0.29411764705882354"/>
    <n v="250"/>
    <x v="5"/>
    <s v="audio"/>
    <x v="1041"/>
    <d v="2016-08-27T17:00:09"/>
  </r>
  <r>
    <n v="1041"/>
    <s v="Industry Success Project (Canceled)"/>
    <s v="I am trying to document what it is like to plunge head first into the music/audio industry as an intern."/>
    <n v="50"/>
    <n v="0"/>
    <x v="3"/>
    <s v="US"/>
    <s v="USD"/>
    <n v="1406769992"/>
    <n v="1405041992"/>
    <b v="0"/>
    <n v="0"/>
    <b v="0"/>
    <s v="journalism/audio"/>
    <n v="0"/>
    <e v="#DIV/0!"/>
    <x v="5"/>
    <s v="audio"/>
    <x v="1042"/>
    <d v="2014-07-31T01:26:32"/>
  </r>
  <r>
    <n v="1042"/>
    <s v="Ben's Top 5 podcast (Canceled)"/>
    <s v="Hello! I'm Ben and I have been wanting to start a podcast for a while. I am looking to kickstart the process and get into the game!"/>
    <n v="650"/>
    <n v="10"/>
    <x v="3"/>
    <s v="US"/>
    <s v="USD"/>
    <n v="1410516000"/>
    <n v="1406824948"/>
    <b v="0"/>
    <n v="1"/>
    <b v="0"/>
    <s v="journalism/audio"/>
    <n v="1.5384615384615385"/>
    <n v="10"/>
    <x v="5"/>
    <s v="audio"/>
    <x v="1043"/>
    <d v="2014-09-12T10:00:00"/>
  </r>
  <r>
    <n v="1043"/>
    <s v="Printing TONE Audio 10th Anniversary Edition! (Canceled)"/>
    <s v="We're seeking funding for a special 10th Anniversary PRINT EDITION! Receive your own copy for only $8"/>
    <n v="100000"/>
    <n v="8537"/>
    <x v="3"/>
    <s v="US"/>
    <s v="USD"/>
    <n v="1432101855"/>
    <n v="1429509855"/>
    <b v="0"/>
    <n v="292"/>
    <b v="0"/>
    <s v="journalism/audio"/>
    <n v="8.5370000000000008"/>
    <n v="29.236301369863014"/>
    <x v="5"/>
    <s v="audio"/>
    <x v="1044"/>
    <d v="2015-05-20T06:04:15"/>
  </r>
  <r>
    <n v="1044"/>
    <s v="Podcast for fun! (Canceled)"/>
    <s v="Hi. I'm looking to raise some funds to get some microphones, some interfaces to hook XLR to my iPad/iPhone/iMac. Plus some other stuff."/>
    <n v="7000"/>
    <n v="6"/>
    <x v="3"/>
    <s v="US"/>
    <s v="USD"/>
    <n v="1425587220"/>
    <n v="1420668801"/>
    <b v="0"/>
    <n v="2"/>
    <b v="0"/>
    <s v="journalism/audio"/>
    <n v="8.5714285714285715E-2"/>
    <n v="3"/>
    <x v="5"/>
    <s v="audio"/>
    <x v="1045"/>
    <d v="2015-03-05T20:27:00"/>
  </r>
  <r>
    <n v="1045"/>
    <s v="In Case Of Emergency (Canceled)"/>
    <s v="In Case Of Emergency is a radio talk show for preppers, beginning preppers, and with preparedness in mind."/>
    <n v="10000"/>
    <n v="266"/>
    <x v="3"/>
    <s v="US"/>
    <s v="USD"/>
    <n v="1408827550"/>
    <n v="1406235550"/>
    <b v="0"/>
    <n v="8"/>
    <b v="0"/>
    <s v="journalism/audio"/>
    <n v="2.6599999999999997"/>
    <n v="33.25"/>
    <x v="5"/>
    <s v="audio"/>
    <x v="1046"/>
    <d v="2014-08-23T20:59:10"/>
  </r>
  <r>
    <n v="1046"/>
    <s v="All Things Horses Podcast (Canceled)"/>
    <s v="All Things Horses is slowly becoming the greatest podcast on the internet and we are looking to upgrade the studio and software."/>
    <n v="3000"/>
    <n v="0"/>
    <x v="3"/>
    <s v="DE"/>
    <s v="EUR"/>
    <n v="1451161560"/>
    <n v="1447273560"/>
    <b v="0"/>
    <n v="0"/>
    <b v="0"/>
    <s v="journalism/audio"/>
    <n v="0"/>
    <e v="#DIV/0!"/>
    <x v="5"/>
    <s v="audio"/>
    <x v="1047"/>
    <d v="2015-12-26T20:26:00"/>
  </r>
  <r>
    <n v="1047"/>
    <s v="Start a New Podcast (Canceled)"/>
    <s v="I wish to start a new podcast called Voices of Texas, and I want to interview interesting people of Texas each week."/>
    <n v="2000"/>
    <n v="1"/>
    <x v="3"/>
    <s v="US"/>
    <s v="USD"/>
    <n v="1415219915"/>
    <n v="1412624315"/>
    <b v="0"/>
    <n v="1"/>
    <b v="0"/>
    <s v="journalism/audio"/>
    <n v="0.05"/>
    <n v="1"/>
    <x v="5"/>
    <s v="audio"/>
    <x v="1048"/>
    <d v="2014-11-05T20:38:35"/>
  </r>
  <r>
    <n v="1048"/>
    <s v="#MYLifeMatters Radio Show &amp; Podcast (Canceled)"/>
    <s v="#MyLifeMatters features compelling stories of students &amp; young adults who overcame challenges to take ownership of their lives."/>
    <n v="15000"/>
    <n v="212"/>
    <x v="3"/>
    <s v="US"/>
    <s v="USD"/>
    <n v="1474766189"/>
    <n v="1471310189"/>
    <b v="0"/>
    <n v="4"/>
    <b v="0"/>
    <s v="journalism/audio"/>
    <n v="1.4133333333333333"/>
    <n v="53"/>
    <x v="5"/>
    <s v="audio"/>
    <x v="1049"/>
    <d v="2016-09-25T01:16:29"/>
  </r>
  <r>
    <n v="1049"/>
    <s v="J1 (Canceled)"/>
    <s v="------"/>
    <n v="12000"/>
    <n v="0"/>
    <x v="3"/>
    <s v="US"/>
    <s v="USD"/>
    <n v="1455272445"/>
    <n v="1452680445"/>
    <b v="0"/>
    <n v="0"/>
    <b v="0"/>
    <s v="journalism/audio"/>
    <n v="0"/>
    <e v="#DIV/0!"/>
    <x v="5"/>
    <s v="audio"/>
    <x v="1050"/>
    <d v="2016-02-12T10:20:45"/>
  </r>
  <r>
    <n v="1050"/>
    <s v="The (Secular) Barbershop Podcast (Canceled)"/>
    <s v="Secularism is on the rise and I hear you.Talk to me."/>
    <n v="2500"/>
    <n v="0"/>
    <x v="3"/>
    <s v="US"/>
    <s v="USD"/>
    <n v="1442257677"/>
    <n v="1439665677"/>
    <b v="0"/>
    <n v="0"/>
    <b v="0"/>
    <s v="journalism/audio"/>
    <n v="0"/>
    <e v="#DIV/0!"/>
    <x v="5"/>
    <s v="audio"/>
    <x v="1051"/>
    <d v="2015-09-14T19:07:57"/>
  </r>
  <r>
    <n v="1051"/>
    <s v="Now You Know Podcast (Canceled)"/>
    <s v="Inspired by some great podcasters as well as my desire to learn from many people about many topics, plus just to inform people."/>
    <n v="500"/>
    <n v="0"/>
    <x v="3"/>
    <s v="US"/>
    <s v="USD"/>
    <n v="1409098825"/>
    <n v="1406679625"/>
    <b v="0"/>
    <n v="0"/>
    <b v="0"/>
    <s v="journalism/audio"/>
    <n v="0"/>
    <e v="#DIV/0!"/>
    <x v="5"/>
    <s v="audio"/>
    <x v="1052"/>
    <d v="2014-08-27T00:20:25"/>
  </r>
  <r>
    <n v="1052"/>
    <s v="Big Daddy's Long Ass Road Trip To W.S.O.P. 2016! Podcasts!"/>
    <s v="Production costs for middle aged comics sharing cross USA country road trip experience via www.bigdaddyroadshow.com Podcasts.ComedySHOW"/>
    <n v="4336"/>
    <n v="0"/>
    <x v="3"/>
    <s v="US"/>
    <s v="USD"/>
    <n v="1465243740"/>
    <n v="1461438495"/>
    <b v="0"/>
    <n v="0"/>
    <b v="0"/>
    <s v="journalism/audio"/>
    <n v="0"/>
    <e v="#DIV/0!"/>
    <x v="5"/>
    <s v="audio"/>
    <x v="1053"/>
    <d v="2016-06-06T20:09:00"/>
  </r>
  <r>
    <n v="1053"/>
    <s v="A day in the life of...(podcast) (Canceled)"/>
    <s v="How well do you know the stranger walking past you or the neighbor up the street? Extraordinary stories told by everyday people."/>
    <n v="1500"/>
    <n v="15"/>
    <x v="3"/>
    <s v="US"/>
    <s v="USD"/>
    <n v="1488773332"/>
    <n v="1486613332"/>
    <b v="0"/>
    <n v="1"/>
    <b v="0"/>
    <s v="journalism/audio"/>
    <n v="1"/>
    <n v="15"/>
    <x v="5"/>
    <s v="audio"/>
    <x v="1054"/>
    <d v="2017-03-06T04:08:52"/>
  </r>
  <r>
    <n v="1054"/>
    <s v="Michale Graves &quot;The Voice of Liberty&quot; WVNJ RADIO 1160 AM"/>
    <s v="Drawing on the momentum created by his &quot;Radio Deadly&quot; program, Michale Graves has created a new pop-culture talk radio show on WVNJ"/>
    <n v="2500"/>
    <n v="0"/>
    <x v="3"/>
    <s v="US"/>
    <s v="USD"/>
    <n v="1407708000"/>
    <n v="1405110399"/>
    <b v="0"/>
    <n v="0"/>
    <b v="0"/>
    <s v="journalism/audio"/>
    <n v="0"/>
    <e v="#DIV/0!"/>
    <x v="5"/>
    <s v="audio"/>
    <x v="1055"/>
    <d v="2014-08-10T22:00:00"/>
  </r>
  <r>
    <n v="1055"/>
    <s v="The Smile High Podcast Club Season 3 (Canceled)"/>
    <s v="This project is to fund Season 3 of the SHPC.  Our plan is to produce 24 more spectacular episodes to share with the world."/>
    <n v="3500"/>
    <n v="0"/>
    <x v="3"/>
    <s v="US"/>
    <s v="USD"/>
    <n v="1457394545"/>
    <n v="1454802545"/>
    <b v="0"/>
    <n v="0"/>
    <b v="0"/>
    <s v="journalism/audio"/>
    <n v="0"/>
    <e v="#DIV/0!"/>
    <x v="5"/>
    <s v="audio"/>
    <x v="1056"/>
    <d v="2016-03-07T23:49:05"/>
  </r>
  <r>
    <n v="1056"/>
    <s v="Suburban Disorder Podcast (Canceled)"/>
    <s v="a podcast about everyday life, friends talking about music, movies, tv, relationships. conversations we have all had and can relate to"/>
    <n v="10000"/>
    <n v="0"/>
    <x v="3"/>
    <s v="US"/>
    <s v="USD"/>
    <n v="1429892177"/>
    <n v="1424711777"/>
    <b v="0"/>
    <n v="0"/>
    <b v="0"/>
    <s v="journalism/audio"/>
    <n v="0"/>
    <e v="#DIV/0!"/>
    <x v="5"/>
    <s v="audio"/>
    <x v="1057"/>
    <d v="2015-04-24T16:16:17"/>
  </r>
  <r>
    <n v="1057"/>
    <s v="Support Independent Media (Canceled)"/>
    <s v="Sayin it Plain is a Independent Radio Show created to inform the public and empower the community."/>
    <n v="10000"/>
    <n v="0"/>
    <x v="3"/>
    <s v="US"/>
    <s v="USD"/>
    <n v="1480888483"/>
    <n v="1478292883"/>
    <b v="0"/>
    <n v="0"/>
    <b v="0"/>
    <s v="journalism/audio"/>
    <n v="0"/>
    <e v="#DIV/0!"/>
    <x v="5"/>
    <s v="audio"/>
    <x v="1058"/>
    <d v="2016-12-04T21:54:43"/>
  </r>
  <r>
    <n v="1058"/>
    <s v="The Body Politic Radio (Canceled)"/>
    <s v="An investigative series on 790 KABC Radio on the ravages of addiction and what options millions of people have for hopeful recovery."/>
    <n v="40000"/>
    <n v="0"/>
    <x v="3"/>
    <s v="US"/>
    <s v="USD"/>
    <n v="1427328000"/>
    <n v="1423777043"/>
    <b v="0"/>
    <n v="0"/>
    <b v="0"/>
    <s v="journalism/audio"/>
    <n v="0"/>
    <e v="#DIV/0!"/>
    <x v="5"/>
    <s v="audio"/>
    <x v="1059"/>
    <d v="2015-03-26T00:00:00"/>
  </r>
  <r>
    <n v="1059"/>
    <s v="Voice Over Artist (Canceled)"/>
    <s v="Turning myself into a vocal artist."/>
    <n v="1100"/>
    <n v="0"/>
    <x v="3"/>
    <s v="US"/>
    <s v="USD"/>
    <n v="1426269456"/>
    <n v="1423681056"/>
    <b v="0"/>
    <n v="0"/>
    <b v="0"/>
    <s v="journalism/audio"/>
    <n v="0"/>
    <e v="#DIV/0!"/>
    <x v="5"/>
    <s v="audio"/>
    <x v="1060"/>
    <d v="2015-03-13T17:57:36"/>
  </r>
  <r>
    <n v="1060"/>
    <s v="Reality  Check (Canceled)"/>
    <s v="Reality Check is a weekly Internet Radio Show. Along with my co-host and engineer we discuss the issues of the day relevant to you!."/>
    <n v="5000"/>
    <n v="50"/>
    <x v="3"/>
    <s v="US"/>
    <s v="USD"/>
    <n v="1429134893"/>
    <n v="1426542893"/>
    <b v="0"/>
    <n v="1"/>
    <b v="0"/>
    <s v="journalism/audio"/>
    <n v="1"/>
    <n v="50"/>
    <x v="5"/>
    <s v="audio"/>
    <x v="1061"/>
    <d v="2015-04-15T21:54:53"/>
  </r>
  <r>
    <n v="1061"/>
    <s v="Chat Box 23 (Canceled)"/>
    <s v="T.O., Adi &amp; Mercedes discuss their point of views, women's issues &amp; Hollywood Hotties."/>
    <n v="4000"/>
    <n v="0"/>
    <x v="3"/>
    <s v="US"/>
    <s v="USD"/>
    <n v="1462150800"/>
    <n v="1456987108"/>
    <b v="0"/>
    <n v="0"/>
    <b v="0"/>
    <s v="journalism/audio"/>
    <n v="0"/>
    <e v="#DIV/0!"/>
    <x v="5"/>
    <s v="audio"/>
    <x v="1062"/>
    <d v="2016-05-02T01:00:00"/>
  </r>
  <r>
    <n v="1062"/>
    <s v="RETURNING AT A LATER DATE"/>
    <s v="SEE US ON PATREON www.badgirlartwork.com"/>
    <n v="199"/>
    <n v="190"/>
    <x v="3"/>
    <s v="US"/>
    <s v="USD"/>
    <n v="1468351341"/>
    <n v="1467746541"/>
    <b v="0"/>
    <n v="4"/>
    <b v="0"/>
    <s v="journalism/audio"/>
    <n v="95.477386934673376"/>
    <n v="47.5"/>
    <x v="5"/>
    <s v="audio"/>
    <x v="1063"/>
    <d v="2016-07-12T19:22:21"/>
  </r>
  <r>
    <n v="1063"/>
    <s v="Final Benghazi Report on audio â€“ New results may shock you!"/>
    <s v="Now on audiobook! The truth about Benghazi is revealed with this historical epic courtroom drama performed by professional voice actors"/>
    <n v="1000"/>
    <n v="0"/>
    <x v="3"/>
    <s v="US"/>
    <s v="USD"/>
    <n v="1472604262"/>
    <n v="1470012262"/>
    <b v="0"/>
    <n v="0"/>
    <b v="0"/>
    <s v="journalism/audio"/>
    <n v="0"/>
    <e v="#DIV/0!"/>
    <x v="5"/>
    <s v="audio"/>
    <x v="1064"/>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5"/>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6"/>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7"/>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8"/>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9"/>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70"/>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1"/>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2"/>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3"/>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4"/>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5"/>
    <d v="2014-01-04T04:09:05"/>
  </r>
  <r>
    <n v="1075"/>
    <s v="Towers Of The Apocalypse"/>
    <s v="Fully 3D, post Apocalyptic themed tower defense video game. New take on the genre."/>
    <n v="1000"/>
    <n v="45"/>
    <x v="2"/>
    <s v="US"/>
    <s v="USD"/>
    <n v="1336340516"/>
    <n v="1333748516"/>
    <b v="0"/>
    <n v="3"/>
    <b v="0"/>
    <s v="games/video games"/>
    <n v="4.5"/>
    <n v="15"/>
    <x v="6"/>
    <s v="video games"/>
    <x v="1076"/>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7"/>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8"/>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9"/>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80"/>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1"/>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2"/>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3"/>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4"/>
    <d v="2014-08-02T15:49:43"/>
  </r>
  <r>
    <n v="1084"/>
    <s v="My own channel"/>
    <s v="I want to start my own channel for gaming"/>
    <n v="550"/>
    <n v="0"/>
    <x v="2"/>
    <s v="US"/>
    <s v="USD"/>
    <n v="1407534804"/>
    <n v="1404942804"/>
    <b v="0"/>
    <n v="0"/>
    <b v="0"/>
    <s v="games/video games"/>
    <n v="0"/>
    <e v="#DIV/0!"/>
    <x v="6"/>
    <s v="video games"/>
    <x v="1085"/>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6"/>
    <d v="2016-03-14T15:06:15"/>
  </r>
  <r>
    <n v="1086"/>
    <s v="Cyber Universe Online"/>
    <s v="Humanity's future in the Galaxy"/>
    <n v="18000"/>
    <n v="15"/>
    <x v="2"/>
    <s v="US"/>
    <s v="USD"/>
    <n v="1408913291"/>
    <n v="1406321291"/>
    <b v="0"/>
    <n v="2"/>
    <b v="0"/>
    <s v="games/video games"/>
    <n v="8.3333333333333343E-2"/>
    <n v="7.5"/>
    <x v="6"/>
    <s v="video games"/>
    <x v="1087"/>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8"/>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9"/>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90"/>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1"/>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2"/>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3"/>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4"/>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5"/>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6"/>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7"/>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8"/>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9"/>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100"/>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1"/>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2"/>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3"/>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4"/>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5"/>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6"/>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7"/>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8"/>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9"/>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10"/>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1"/>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2"/>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3"/>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4"/>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5"/>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6"/>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7"/>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8"/>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9"/>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20"/>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1"/>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2"/>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3"/>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4"/>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5"/>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6"/>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7"/>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8"/>
    <d v="2014-11-14T21:30:00"/>
  </r>
  <r>
    <n v="1128"/>
    <s v="Flying Turds"/>
    <s v="#havingfunFTW"/>
    <n v="1000"/>
    <n v="1"/>
    <x v="2"/>
    <s v="GB"/>
    <s v="GBP"/>
    <n v="1407425717"/>
    <n v="1404833717"/>
    <b v="0"/>
    <n v="1"/>
    <b v="0"/>
    <s v="games/mobile games"/>
    <n v="0.1"/>
    <n v="1"/>
    <x v="6"/>
    <s v="mobile games"/>
    <x v="1129"/>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30"/>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1"/>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2"/>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3"/>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4"/>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5"/>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6"/>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7"/>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8"/>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9"/>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40"/>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1"/>
    <d v="2015-08-06T11:05:21"/>
  </r>
  <r>
    <n v="1141"/>
    <s v="Arena Z - Zombie Survival"/>
    <s v="I think this will be a great game!"/>
    <n v="500"/>
    <n v="0"/>
    <x v="2"/>
    <s v="DE"/>
    <s v="EUR"/>
    <n v="1436460450"/>
    <n v="1433868450"/>
    <b v="0"/>
    <n v="0"/>
    <b v="0"/>
    <s v="games/mobile games"/>
    <n v="0"/>
    <e v="#DIV/0!"/>
    <x v="6"/>
    <s v="mobile games"/>
    <x v="1142"/>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3"/>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4"/>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5"/>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6"/>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7"/>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8"/>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9"/>
    <d v="2016-12-01T05:06:21"/>
  </r>
  <r>
    <n v="1149"/>
    <s v="The Floridian Food Truck"/>
    <s v="Bringing culturally diverse Floridian cuisine to the people!"/>
    <n v="50000"/>
    <n v="75"/>
    <x v="2"/>
    <s v="US"/>
    <s v="USD"/>
    <n v="1466096566"/>
    <n v="1463504566"/>
    <b v="0"/>
    <n v="2"/>
    <b v="0"/>
    <s v="food/food trucks"/>
    <n v="0.15"/>
    <n v="37.5"/>
    <x v="7"/>
    <s v="food trucks"/>
    <x v="1150"/>
    <d v="2016-06-16T17:02:46"/>
  </r>
  <r>
    <n v="1150"/>
    <s v="Chef Po's Food Truck"/>
    <s v="Bringing delicious authentic and fusion Taiwanese Food to the West Coast."/>
    <n v="2500"/>
    <n v="252"/>
    <x v="2"/>
    <s v="US"/>
    <s v="USD"/>
    <n v="1452293675"/>
    <n v="1447109675"/>
    <b v="0"/>
    <n v="6"/>
    <b v="0"/>
    <s v="food/food trucks"/>
    <n v="10.08"/>
    <n v="42"/>
    <x v="7"/>
    <s v="food trucks"/>
    <x v="1151"/>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2"/>
    <d v="2015-09-07T02:27:43"/>
  </r>
  <r>
    <n v="1152"/>
    <s v="Peruvian King Food Truck"/>
    <s v="Peruvian food truck with an LA twist."/>
    <n v="16000"/>
    <n v="911"/>
    <x v="2"/>
    <s v="US"/>
    <s v="USD"/>
    <n v="1431709312"/>
    <n v="1429117312"/>
    <b v="0"/>
    <n v="15"/>
    <b v="0"/>
    <s v="food/food trucks"/>
    <n v="5.6937500000000005"/>
    <n v="60.733333333333334"/>
    <x v="7"/>
    <s v="food trucks"/>
    <x v="1153"/>
    <d v="2015-05-15T17:01:52"/>
  </r>
  <r>
    <n v="1153"/>
    <s v="The Cold Spot Mobile Trailer"/>
    <s v="A mobile concession trailer for snow cones, ice cream, smoothies and more"/>
    <n v="8000"/>
    <n v="50"/>
    <x v="2"/>
    <s v="US"/>
    <s v="USD"/>
    <n v="1434647305"/>
    <n v="1432055305"/>
    <b v="0"/>
    <n v="1"/>
    <b v="0"/>
    <s v="food/food trucks"/>
    <n v="0.625"/>
    <n v="50"/>
    <x v="7"/>
    <s v="food trucks"/>
    <x v="1154"/>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5"/>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6"/>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7"/>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8"/>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9"/>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60"/>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1"/>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2"/>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3"/>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4"/>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5"/>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6"/>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7"/>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8"/>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9"/>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70"/>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1"/>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2"/>
    <d v="2014-11-13T20:18:47"/>
  </r>
  <r>
    <n v="1172"/>
    <s v="let your dayz take you to the dogs."/>
    <s v="Bringing YOUR favorite dog recipes to the streets."/>
    <n v="9000"/>
    <n v="0"/>
    <x v="2"/>
    <s v="US"/>
    <s v="USD"/>
    <n v="1408551752"/>
    <n v="1405959752"/>
    <b v="0"/>
    <n v="0"/>
    <b v="0"/>
    <s v="food/food trucks"/>
    <n v="0"/>
    <e v="#DIV/0!"/>
    <x v="7"/>
    <s v="food trucks"/>
    <x v="1173"/>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4"/>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5"/>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6"/>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7"/>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8"/>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9"/>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80"/>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1"/>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2"/>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3"/>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4"/>
    <d v="2016-11-02T03:59:00"/>
  </r>
  <r>
    <n v="1184"/>
    <s v="2016/2017 Cyclocross Album"/>
    <s v="This coffee table album is the chronicle of the 2016/2017 cyclocross season, the latest edition of the renowned cyclephotos books."/>
    <n v="22000"/>
    <n v="23086"/>
    <x v="1"/>
    <s v="GB"/>
    <s v="GBP"/>
    <n v="1486391011"/>
    <n v="1483712611"/>
    <b v="0"/>
    <n v="375"/>
    <b v="1"/>
    <s v="photography/photobooks"/>
    <n v="104.93636363636362"/>
    <n v="61.562666666666665"/>
    <x v="8"/>
    <s v="photobooks"/>
    <x v="1185"/>
    <d v="2017-02-06T14:23:31"/>
  </r>
  <r>
    <n v="1185"/>
    <s v="Katrina  Reflections"/>
    <s v="A photo exhibition and book showcasing images and stories of our time in New Orleans, commemorating Katrinaâ€™s ten year anniversary."/>
    <n v="12500"/>
    <n v="13180"/>
    <x v="1"/>
    <s v="US"/>
    <s v="USD"/>
    <n v="1433736000"/>
    <n v="1430945149"/>
    <b v="0"/>
    <n v="111"/>
    <b v="1"/>
    <s v="photography/photobooks"/>
    <n v="105.44"/>
    <n v="118.73873873873873"/>
    <x v="8"/>
    <s v="photobooks"/>
    <x v="1186"/>
    <d v="2015-06-08T04:00:00"/>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s v="photography/photobooks"/>
    <n v="106.73333333333332"/>
    <n v="65.081300813008127"/>
    <x v="8"/>
    <s v="photobooks"/>
    <x v="1187"/>
    <d v="2015-06-01T22:42:00"/>
  </r>
  <r>
    <n v="1187"/>
    <s v="&quot;SUNDANCERS: The Men of Utah&quot;"/>
    <s v="A gorgeous monograph of sensual imagery featuring the men of Utah, shot against the incredible expanses of land they call their own."/>
    <n v="8750"/>
    <n v="9111"/>
    <x v="1"/>
    <s v="US"/>
    <s v="USD"/>
    <n v="1431885600"/>
    <n v="1429133323"/>
    <b v="0"/>
    <n v="70"/>
    <b v="1"/>
    <s v="photography/photobooks"/>
    <n v="104.12571428571428"/>
    <n v="130.15714285714284"/>
    <x v="8"/>
    <s v="photobooks"/>
    <x v="1188"/>
    <d v="2015-05-17T18:00:00"/>
  </r>
  <r>
    <n v="1188"/>
    <s v="Because Dance."/>
    <s v="A photobook of young dancers and their inspiring stories, photographed in beautiful and unique locations."/>
    <n v="2000"/>
    <n v="3211"/>
    <x v="1"/>
    <s v="CA"/>
    <s v="CAD"/>
    <n v="1482943740"/>
    <n v="1481129340"/>
    <b v="0"/>
    <n v="85"/>
    <b v="1"/>
    <s v="photography/photobooks"/>
    <n v="160.54999999999998"/>
    <n v="37.776470588235291"/>
    <x v="8"/>
    <s v="photobooks"/>
    <x v="1189"/>
    <d v="2016-12-28T16:49:00"/>
  </r>
  <r>
    <n v="1189"/>
    <s v="Road Ramblers"/>
    <s v="A couple of experienced road trippers setting out for the big one. Six months traveling in a converted bus with a book at the end."/>
    <n v="9000"/>
    <n v="9700"/>
    <x v="1"/>
    <s v="US"/>
    <s v="USD"/>
    <n v="1467242995"/>
    <n v="1465428595"/>
    <b v="0"/>
    <n v="86"/>
    <b v="1"/>
    <s v="photography/photobooks"/>
    <n v="107.77777777777777"/>
    <n v="112.79069767441861"/>
    <x v="8"/>
    <s v="photobooks"/>
    <x v="1190"/>
    <d v="2016-06-29T23:29:55"/>
  </r>
  <r>
    <n v="1190"/>
    <s v="The Reality Of Chronic Illness - The Book"/>
    <s v="A pairing of self portraiture and writing to shed light on the reality of life with chronic illness."/>
    <n v="500"/>
    <n v="675"/>
    <x v="1"/>
    <s v="US"/>
    <s v="USD"/>
    <n v="1409500725"/>
    <n v="1406908725"/>
    <b v="0"/>
    <n v="13"/>
    <b v="1"/>
    <s v="photography/photobooks"/>
    <n v="135"/>
    <n v="51.92307692307692"/>
    <x v="8"/>
    <s v="photobooks"/>
    <x v="1191"/>
    <d v="2014-08-31T15:58:45"/>
  </r>
  <r>
    <n v="1191"/>
    <s v="Good Morning Japan"/>
    <s v="A photo journal capturing 30 days of sweetness in Kyoto, Tokyo, and more. Join me to see the cutest &amp; prettiest images of Japan :)"/>
    <n v="2700"/>
    <n v="2945"/>
    <x v="1"/>
    <s v="US"/>
    <s v="USD"/>
    <n v="1458480560"/>
    <n v="1455892160"/>
    <b v="0"/>
    <n v="33"/>
    <b v="1"/>
    <s v="photography/photobooks"/>
    <n v="109.07407407407408"/>
    <n v="89.242424242424249"/>
    <x v="8"/>
    <s v="photobooks"/>
    <x v="1192"/>
    <d v="2016-03-20T13:29:20"/>
  </r>
  <r>
    <n v="1192"/>
    <s v="Other Worlds - A Make 100 Project"/>
    <s v="A macro landscape photography art book &amp; limited edition prints. A Make 100 project."/>
    <n v="100"/>
    <n v="290"/>
    <x v="1"/>
    <s v="GB"/>
    <s v="GBP"/>
    <n v="1486814978"/>
    <n v="1484222978"/>
    <b v="0"/>
    <n v="15"/>
    <b v="1"/>
    <s v="photography/photobooks"/>
    <n v="290"/>
    <n v="19.333333333333332"/>
    <x v="8"/>
    <s v="photobooks"/>
    <x v="1193"/>
    <d v="2017-02-11T12:09:38"/>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s v="photography/photobooks"/>
    <n v="103.95714285714286"/>
    <n v="79.967032967032964"/>
    <x v="8"/>
    <s v="photobooks"/>
    <x v="1194"/>
    <d v="2016-04-09T17:37:33"/>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s v="photography/photobooks"/>
    <n v="322.24"/>
    <n v="56.414565826330531"/>
    <x v="8"/>
    <s v="photobooks"/>
    <x v="1195"/>
    <d v="2015-04-08T11:42:59"/>
  </r>
  <r>
    <n v="1195"/>
    <s v="CALAMITA/Ã€ project"/>
    <s v="CALAMITA/Ã€ is a tool for investigating the contemporary Vajont and the topic of catastrophes in general._x000a_Â«CHE IDDIO CE LA MANDI BUONAÂ»"/>
    <n v="10000"/>
    <n v="13500"/>
    <x v="1"/>
    <s v="IT"/>
    <s v="EUR"/>
    <n v="1450602000"/>
    <n v="1445415653"/>
    <b v="0"/>
    <n v="170"/>
    <b v="1"/>
    <s v="photography/photobooks"/>
    <n v="135"/>
    <n v="79.411764705882348"/>
    <x v="8"/>
    <s v="photobooks"/>
    <x v="1196"/>
    <d v="2015-12-20T09:00:00"/>
  </r>
  <r>
    <n v="1196"/>
    <s v="NAKED IBIZA - A Large Scale Photography Book by Dylan Rosser"/>
    <s v="A book of male nudes photographed on location in Ibiza over the last 4 years."/>
    <n v="14500"/>
    <n v="39137"/>
    <x v="1"/>
    <s v="GB"/>
    <s v="GBP"/>
    <n v="1450467539"/>
    <n v="1447875539"/>
    <b v="0"/>
    <n v="512"/>
    <b v="1"/>
    <s v="photography/photobooks"/>
    <n v="269.91034482758624"/>
    <n v="76.439453125"/>
    <x v="8"/>
    <s v="photobooks"/>
    <x v="1197"/>
    <d v="2015-12-18T19:38:59"/>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s v="photography/photobooks"/>
    <n v="253.29333333333332"/>
    <n v="121"/>
    <x v="8"/>
    <s v="photobooks"/>
    <x v="1198"/>
    <d v="2016-06-13T05:59:00"/>
  </r>
  <r>
    <n v="1198"/>
    <s v="The White Desert: Wildlife &amp; Antarctica photobook"/>
    <s v="The White Desert is a photo project, documenting the fragility and beauty of the planet, from the Arctic to Antarctic regions!"/>
    <n v="3500"/>
    <n v="9121"/>
    <x v="1"/>
    <s v="US"/>
    <s v="USD"/>
    <n v="1451530800"/>
    <n v="1448463086"/>
    <b v="0"/>
    <n v="167"/>
    <b v="1"/>
    <s v="photography/photobooks"/>
    <n v="260.59999999999997"/>
    <n v="54.616766467065865"/>
    <x v="8"/>
    <s v="photobooks"/>
    <x v="1199"/>
    <d v="2015-12-31T03:00:00"/>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s v="photography/photobooks"/>
    <n v="101.31677953348381"/>
    <n v="299.22222222222223"/>
    <x v="8"/>
    <s v="photobooks"/>
    <x v="1200"/>
    <d v="2015-07-08T18:30:00"/>
  </r>
  <r>
    <n v="1200"/>
    <s v="Modern Nomads"/>
    <s v="Modern Nomads Journal is an 88 page magazine style publication containing photo stories about Somalis in the Horn of Africa."/>
    <n v="4800"/>
    <n v="6029"/>
    <x v="1"/>
    <s v="US"/>
    <s v="USD"/>
    <n v="1429183656"/>
    <n v="1427369256"/>
    <b v="0"/>
    <n v="103"/>
    <b v="1"/>
    <s v="photography/photobooks"/>
    <n v="125.60416666666667"/>
    <n v="58.533980582524272"/>
    <x v="8"/>
    <s v="photobooks"/>
    <x v="1201"/>
    <d v="2015-04-16T11:27:36"/>
  </r>
  <r>
    <n v="1201"/>
    <s v="Invisible People of Belarus"/>
    <s v="Documentary book about the lives of disabled people and Chernobyl victims living in governmental institutions called Internats"/>
    <n v="6000"/>
    <n v="6146.27"/>
    <x v="1"/>
    <s v="GB"/>
    <s v="GBP"/>
    <n v="1468593246"/>
    <n v="1466001246"/>
    <b v="0"/>
    <n v="111"/>
    <b v="1"/>
    <s v="photography/photobooks"/>
    <n v="102.43783333333334"/>
    <n v="55.371801801801809"/>
    <x v="8"/>
    <s v="photobooks"/>
    <x v="1202"/>
    <d v="2016-07-15T14:34:06"/>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s v="photography/photobooks"/>
    <n v="199.244"/>
    <n v="183.80442804428046"/>
    <x v="8"/>
    <s v="photobooks"/>
    <x v="1203"/>
    <d v="2015-06-27T06:55:54"/>
  </r>
  <r>
    <n v="1203"/>
    <s v="reAPPEARANCES   a limited edition photography book"/>
    <s v="reAPPEARANCES is a series of photographs shot with a digital toy camera, a visual and cultural journey through appearances."/>
    <n v="16300"/>
    <n v="16700"/>
    <x v="1"/>
    <s v="US"/>
    <s v="USD"/>
    <n v="1433083527"/>
    <n v="1430491527"/>
    <b v="0"/>
    <n v="101"/>
    <b v="1"/>
    <s v="photography/photobooks"/>
    <n v="102.45398773006136"/>
    <n v="165.34653465346534"/>
    <x v="8"/>
    <s v="photobooks"/>
    <x v="1204"/>
    <d v="2015-05-31T14:45:27"/>
  </r>
  <r>
    <n v="1204"/>
    <s v="Miles From Los Angeles - A Photo Book of the Western U.S."/>
    <s v="A fine art book capturing the beauty of nature in the Western United States by landscape photographer Cheyne Walls."/>
    <n v="13000"/>
    <n v="13383"/>
    <x v="1"/>
    <s v="US"/>
    <s v="USD"/>
    <n v="1449205200"/>
    <n v="1445363833"/>
    <b v="0"/>
    <n v="57"/>
    <b v="1"/>
    <s v="photography/photobooks"/>
    <n v="102.94615384615385"/>
    <n v="234.78947368421052"/>
    <x v="8"/>
    <s v="photobooks"/>
    <x v="1205"/>
    <d v="2015-12-04T05:00:00"/>
  </r>
  <r>
    <n v="1205"/>
    <s v="Afro-Iran:Â The Unknown Minority"/>
    <s v="A photo book by photographer Mahdi Ehsaei depicting the little known minority of Afro-Iranians in South Iran in fascinating portraits."/>
    <n v="13000"/>
    <n v="13112"/>
    <x v="1"/>
    <s v="DE"/>
    <s v="EUR"/>
    <n v="1434197351"/>
    <n v="1431605351"/>
    <b v="0"/>
    <n v="62"/>
    <b v="1"/>
    <s v="photography/photobooks"/>
    <n v="100.86153846153847"/>
    <n v="211.48387096774192"/>
    <x v="8"/>
    <s v="photobooks"/>
    <x v="1206"/>
    <d v="2015-06-13T12:09:11"/>
  </r>
  <r>
    <n v="1206"/>
    <s v="Until I Gush Forth / Limited Edition Zine by Esthaem"/>
    <s v="Limited edition zine by photographic artist Esthaem, signed and hand-numbered including a screen printed banderole. Edition of 100."/>
    <n v="900"/>
    <n v="1035"/>
    <x v="1"/>
    <s v="AT"/>
    <s v="EUR"/>
    <n v="1489238940"/>
    <n v="1486406253"/>
    <b v="0"/>
    <n v="32"/>
    <b v="1"/>
    <s v="photography/photobooks"/>
    <n v="114.99999999999999"/>
    <n v="32.34375"/>
    <x v="8"/>
    <s v="photobooks"/>
    <x v="1207"/>
    <d v="2017-03-11T13:29:00"/>
  </r>
  <r>
    <n v="1207"/>
    <s v="ITALIANA"/>
    <s v="A humanistic photo book about ancestral &amp; post-modern Italy."/>
    <n v="16700"/>
    <n v="17396"/>
    <x v="1"/>
    <s v="IT"/>
    <s v="EUR"/>
    <n v="1459418400"/>
    <n v="1456827573"/>
    <b v="0"/>
    <n v="141"/>
    <b v="1"/>
    <s v="photography/photobooks"/>
    <n v="104.16766467065868"/>
    <n v="123.37588652482269"/>
    <x v="8"/>
    <s v="photobooks"/>
    <x v="1208"/>
    <d v="2016-03-31T10:00:00"/>
  </r>
  <r>
    <n v="1208"/>
    <s v="Into The Great White Sands"/>
    <s v="Help me complete the photography and publish a fine art book on White Sands National Monument, a uniquely significant place."/>
    <n v="10000"/>
    <n v="15530"/>
    <x v="1"/>
    <s v="US"/>
    <s v="USD"/>
    <n v="1458835264"/>
    <n v="1456246864"/>
    <b v="0"/>
    <n v="75"/>
    <b v="1"/>
    <s v="photography/photobooks"/>
    <n v="155.29999999999998"/>
    <n v="207.06666666666666"/>
    <x v="8"/>
    <s v="photobooks"/>
    <x v="1209"/>
    <d v="2016-03-24T16:01:04"/>
  </r>
  <r>
    <n v="1209"/>
    <s v="Israel: An Inspiring Photographic Journey (Photobook)"/>
    <s v="This 80 page book displays 75 beautiful images of the Holy Land, site descriptions, scripture and thought provoking comments."/>
    <n v="6000"/>
    <n v="6360"/>
    <x v="1"/>
    <s v="US"/>
    <s v="USD"/>
    <n v="1488053905"/>
    <n v="1485461905"/>
    <b v="0"/>
    <n v="46"/>
    <b v="1"/>
    <s v="photography/photobooks"/>
    <n v="106"/>
    <n v="138.2608695652174"/>
    <x v="8"/>
    <s v="photobooks"/>
    <x v="1210"/>
    <d v="2017-02-25T20:18:25"/>
  </r>
  <r>
    <n v="1210"/>
    <s v="Det Andra GÃ¶teborg"/>
    <s v="En fotobok om livet i det enda andra GÃ¶teborg i vÃ¤rlden"/>
    <n v="20000"/>
    <n v="50863"/>
    <x v="1"/>
    <s v="SE"/>
    <s v="SEK"/>
    <n v="1433106000"/>
    <n v="1431124572"/>
    <b v="0"/>
    <n v="103"/>
    <b v="1"/>
    <s v="photography/photobooks"/>
    <n v="254.31499999999997"/>
    <n v="493.81553398058253"/>
    <x v="8"/>
    <s v="photobooks"/>
    <x v="1211"/>
    <d v="2015-05-31T21:00:00"/>
  </r>
  <r>
    <n v="1211"/>
    <s v="500 Views of Japan"/>
    <s v="From 2010 to 2015, I took over 15 000 photos in Japan. Here's 500 of them. Landscape, city view, people and so much more!"/>
    <n v="1000"/>
    <n v="1011"/>
    <x v="1"/>
    <s v="CA"/>
    <s v="CAD"/>
    <n v="1465505261"/>
    <n v="1464209261"/>
    <b v="0"/>
    <n v="6"/>
    <b v="1"/>
    <s v="photography/photobooks"/>
    <n v="101.1"/>
    <n v="168.5"/>
    <x v="8"/>
    <s v="photobooks"/>
    <x v="1212"/>
    <d v="2016-06-09T20:47:41"/>
  </r>
  <r>
    <n v="1212"/>
    <s v="Faces of Yoga: A Coffee Table Photo Book"/>
    <s v="Faces of Yoga is a series of uncomfortable photos of people in strange positions. The photo book will be ready for the holiday season!"/>
    <n v="2500"/>
    <n v="3226"/>
    <x v="1"/>
    <s v="US"/>
    <s v="USD"/>
    <n v="1448586000"/>
    <n v="1447195695"/>
    <b v="0"/>
    <n v="83"/>
    <b v="1"/>
    <s v="photography/photobooks"/>
    <n v="129.04"/>
    <n v="38.867469879518069"/>
    <x v="8"/>
    <s v="photobooks"/>
    <x v="1213"/>
    <d v="2015-11-27T01:00:00"/>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s v="photography/photobooks"/>
    <n v="102.23076923076924"/>
    <n v="61.527777777777779"/>
    <x v="8"/>
    <s v="photobooks"/>
    <x v="1214"/>
    <d v="2017-01-31T18:08:20"/>
  </r>
  <r>
    <n v="1214"/>
    <s v="Framed Himalaya: Lachen Valley (Campaign Part - 2)"/>
    <s v="A coffee table book with photographs of nature's splendor from the mystical valley of Lachen in the Eastern recesses of the Himalaya."/>
    <n v="2000"/>
    <n v="2636"/>
    <x v="1"/>
    <s v="US"/>
    <s v="USD"/>
    <n v="1433880605"/>
    <n v="1428696605"/>
    <b v="0"/>
    <n v="25"/>
    <b v="1"/>
    <s v="photography/photobooks"/>
    <n v="131.80000000000001"/>
    <n v="105.44"/>
    <x v="8"/>
    <s v="photobooks"/>
    <x v="1215"/>
    <d v="2015-06-09T20:10:05"/>
  </r>
  <r>
    <n v="1215"/>
    <s v="ShootTokyo: The Book"/>
    <s v="A photography book that brings you on a journey through Tokyo and beyond.   This is a collection of my best images from ShootTokyo."/>
    <n v="5000"/>
    <n v="39304.01"/>
    <x v="1"/>
    <s v="US"/>
    <s v="USD"/>
    <n v="1401487756"/>
    <n v="1398895756"/>
    <b v="0"/>
    <n v="549"/>
    <b v="1"/>
    <s v="photography/photobooks"/>
    <n v="786.0802000000001"/>
    <n v="71.592003642987251"/>
    <x v="8"/>
    <s v="photobooks"/>
    <x v="1216"/>
    <d v="2014-05-30T22:09:16"/>
  </r>
  <r>
    <n v="1216"/>
    <s v="In Training: a book of Bonsai photographs"/>
    <s v="A fine art photography book taking a new look at the art of bonsai."/>
    <n v="14000"/>
    <n v="20398"/>
    <x v="1"/>
    <s v="US"/>
    <s v="USD"/>
    <n v="1443826980"/>
    <n v="1441032457"/>
    <b v="0"/>
    <n v="222"/>
    <b v="1"/>
    <s v="photography/photobooks"/>
    <n v="145.70000000000002"/>
    <n v="91.882882882882882"/>
    <x v="8"/>
    <s v="photobooks"/>
    <x v="1217"/>
    <d v="2015-10-02T23:03:00"/>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s v="photography/photobooks"/>
    <n v="102.60000000000001"/>
    <n v="148.57377049180329"/>
    <x v="8"/>
    <s v="photobooks"/>
    <x v="1218"/>
    <d v="2016-07-14T19:25:40"/>
  </r>
  <r>
    <n v="1218"/>
    <s v="The Alaska Range"/>
    <s v="The Mountaineers Books and I, Carl Battreall, have teamed up to create the first photography book of the legendary Alaska Range."/>
    <n v="9000"/>
    <n v="15505"/>
    <x v="1"/>
    <s v="US"/>
    <s v="USD"/>
    <n v="1446346800"/>
    <n v="1443714800"/>
    <b v="0"/>
    <n v="89"/>
    <b v="1"/>
    <s v="photography/photobooks"/>
    <n v="172.27777777777777"/>
    <n v="174.2134831460674"/>
    <x v="8"/>
    <s v="photobooks"/>
    <x v="1219"/>
    <d v="2015-11-01T03:00:00"/>
  </r>
  <r>
    <n v="1219"/>
    <s v="The Box"/>
    <s v="The Box is a fine art book of Ron Amato's innovative and seductive photography project."/>
    <n v="16350"/>
    <n v="26024"/>
    <x v="1"/>
    <s v="US"/>
    <s v="USD"/>
    <n v="1476961513"/>
    <n v="1474369513"/>
    <b v="0"/>
    <n v="253"/>
    <b v="1"/>
    <s v="photography/photobooks"/>
    <n v="159.16819571865443"/>
    <n v="102.86166007905139"/>
    <x v="8"/>
    <s v="photobooks"/>
    <x v="1220"/>
    <d v="2016-10-20T11:05:13"/>
  </r>
  <r>
    <n v="1220"/>
    <s v="All The People"/>
    <s v="A beautiful photo art book of portraits and conversations with people that may expand your idea of gender."/>
    <n v="15000"/>
    <n v="15565"/>
    <x v="1"/>
    <s v="DE"/>
    <s v="EUR"/>
    <n v="1440515112"/>
    <n v="1437923112"/>
    <b v="0"/>
    <n v="140"/>
    <b v="1"/>
    <s v="photography/photobooks"/>
    <n v="103.76666666666668"/>
    <n v="111.17857142857143"/>
    <x v="8"/>
    <s v="photobooks"/>
    <x v="1221"/>
    <d v="2015-08-25T15:05:12"/>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s v="photography/photobooks"/>
    <n v="111.40954545454547"/>
    <n v="23.796213592233013"/>
    <x v="8"/>
    <s v="photobooks"/>
    <x v="1222"/>
    <d v="2016-12-04T00:00:00"/>
  </r>
  <r>
    <n v="1222"/>
    <s v="Project Pilgrim"/>
    <s v="Project Pilgrim is my effort to work towards normalizing mental health."/>
    <n v="4000"/>
    <n v="11215"/>
    <x v="1"/>
    <s v="CA"/>
    <s v="CAD"/>
    <n v="1459483200"/>
    <n v="1456852647"/>
    <b v="0"/>
    <n v="138"/>
    <b v="1"/>
    <s v="photography/photobooks"/>
    <n v="280.375"/>
    <n v="81.268115942028984"/>
    <x v="8"/>
    <s v="photobooks"/>
    <x v="1223"/>
    <d v="2016-04-01T04:00:00"/>
  </r>
  <r>
    <n v="1223"/>
    <s v="YOSEMITE PEOPLE"/>
    <s v="A photography book focusing on the people rather than the nature at Yosemite National Park."/>
    <n v="19800"/>
    <n v="22197"/>
    <x v="1"/>
    <s v="US"/>
    <s v="USD"/>
    <n v="1478754909"/>
    <n v="1476159309"/>
    <b v="0"/>
    <n v="191"/>
    <b v="1"/>
    <s v="photography/photobooks"/>
    <n v="112.10606060606061"/>
    <n v="116.21465968586388"/>
    <x v="8"/>
    <s v="photobooks"/>
    <x v="1224"/>
    <d v="2016-11-10T05:15:09"/>
  </r>
  <r>
    <n v="1224"/>
    <s v="&quot;I Dreamed Last Night&quot; Album (Canceled)"/>
    <s v="Modern Celtic influenced CD.  Help me finish what I started before the stroke."/>
    <n v="15000"/>
    <n v="1060"/>
    <x v="3"/>
    <s v="US"/>
    <s v="USD"/>
    <n v="1402060302"/>
    <n v="1396876302"/>
    <b v="0"/>
    <n v="18"/>
    <b v="0"/>
    <s v="music/world music"/>
    <n v="7.0666666666666673"/>
    <n v="58.888888888888886"/>
    <x v="0"/>
    <s v="world music"/>
    <x v="1225"/>
    <d v="2014-06-06T13:11:42"/>
  </r>
  <r>
    <n v="1225"/>
    <s v="Cesar Chavez's First Music Album (Canceled)"/>
    <s v="My first music album is a collection of 9 songs honoring Mexico's prolific composer, Jose Alfredo Jimenez with my artistic vision."/>
    <n v="3000"/>
    <n v="132"/>
    <x v="3"/>
    <s v="US"/>
    <s v="USD"/>
    <n v="1382478278"/>
    <n v="1377294278"/>
    <b v="0"/>
    <n v="3"/>
    <b v="0"/>
    <s v="music/world music"/>
    <n v="4.3999999999999995"/>
    <n v="44"/>
    <x v="0"/>
    <s v="world music"/>
    <x v="1226"/>
    <d v="2013-10-22T21:44:38"/>
  </r>
  <r>
    <n v="1226"/>
    <s v="Pavlo is Filming  a PBS Concert Special (Canceled)"/>
    <s v="Pavlo will be independently filming his second full length PBS Special and DVD in May with director George Veras"/>
    <n v="50000"/>
    <n v="1937"/>
    <x v="3"/>
    <s v="US"/>
    <s v="USD"/>
    <n v="1398042000"/>
    <n v="1395089981"/>
    <b v="0"/>
    <n v="40"/>
    <b v="0"/>
    <s v="music/world music"/>
    <n v="3.8739999999999997"/>
    <n v="48.424999999999997"/>
    <x v="0"/>
    <s v="world music"/>
    <x v="1227"/>
    <d v="2014-04-21T01:00:00"/>
  </r>
  <r>
    <n v="1227"/>
    <s v="Beast of the Beats VIII Webster Hall, NY (Nov 6-9 2014)"/>
    <s v="After winning the iStandard Phoenix Producer Showcase (6/25/14)  I have been invited to Beast of the Beats VIII in New York Nov. 6-9"/>
    <n v="2000"/>
    <n v="0"/>
    <x v="3"/>
    <s v="US"/>
    <s v="USD"/>
    <n v="1407394800"/>
    <n v="1404770616"/>
    <b v="0"/>
    <n v="0"/>
    <b v="0"/>
    <s v="music/world music"/>
    <n v="0"/>
    <e v="#DIV/0!"/>
    <x v="0"/>
    <s v="world music"/>
    <x v="1228"/>
    <d v="2014-08-07T07:00:00"/>
  </r>
  <r>
    <n v="1228"/>
    <s v="World artist Kat Maguire's debut CD entitled &quot;Gypsy&quot;"/>
    <s v="Kat is partnering with Kickstarter to raise the funds to complete her first solo World music CD &quot;Gypsy&quot;!"/>
    <n v="5000"/>
    <n v="1465"/>
    <x v="3"/>
    <s v="US"/>
    <s v="USD"/>
    <n v="1317231008"/>
    <n v="1312047008"/>
    <b v="0"/>
    <n v="24"/>
    <b v="0"/>
    <s v="music/world music"/>
    <n v="29.299999999999997"/>
    <n v="61.041666666666664"/>
    <x v="0"/>
    <s v="world music"/>
    <x v="1229"/>
    <d v="2011-09-28T17:30:08"/>
  </r>
  <r>
    <n v="1229"/>
    <s v="Agni Varsha - opera by Vanraj Bhatia - world premiere"/>
    <s v="Bollywood composer Vanraj Bhatia, age 86, has written an opera based on a myth from the epic Mahabhatata. Presented in Queens May 11&amp;12"/>
    <n v="2750"/>
    <n v="25"/>
    <x v="3"/>
    <s v="US"/>
    <s v="USD"/>
    <n v="1334592000"/>
    <n v="1331982127"/>
    <b v="0"/>
    <n v="1"/>
    <b v="0"/>
    <s v="music/world music"/>
    <n v="0.90909090909090906"/>
    <n v="25"/>
    <x v="0"/>
    <s v="world music"/>
    <x v="1230"/>
    <d v="2012-04-16T16:00:00"/>
  </r>
  <r>
    <n v="1230"/>
    <s v="A Tribute to DC Talk:  Live Concert &amp; DVD (Canceled)"/>
    <s v="It has been close to a decade since DC Talk began their &quot;Intermission&quot;.  It is time for A Live Concert Tribute &amp; DVD Movie!"/>
    <n v="500000"/>
    <n v="0"/>
    <x v="3"/>
    <s v="US"/>
    <s v="USD"/>
    <n v="1298589630"/>
    <n v="1295997630"/>
    <b v="0"/>
    <n v="0"/>
    <b v="0"/>
    <s v="music/world music"/>
    <n v="0"/>
    <e v="#DIV/0!"/>
    <x v="0"/>
    <s v="world music"/>
    <x v="1231"/>
    <d v="2011-02-24T23:20:30"/>
  </r>
  <r>
    <n v="1231"/>
    <s v="Villapalooza - Little Village Music Festival (Canceled)"/>
    <s v="a non-profit, free, all-day, all-ages music &amp; arts festival dedicated to promoting non-violent spaces for community engagement"/>
    <n v="5000"/>
    <n v="0"/>
    <x v="3"/>
    <s v="US"/>
    <s v="USD"/>
    <n v="1440723600"/>
    <n v="1436394968"/>
    <b v="0"/>
    <n v="0"/>
    <b v="0"/>
    <s v="music/world music"/>
    <n v="0"/>
    <e v="#DIV/0!"/>
    <x v="0"/>
    <s v="world music"/>
    <x v="1232"/>
    <d v="2015-08-28T01:00:00"/>
  </r>
  <r>
    <n v="1232"/>
    <s v="A very effective CD-Book for the Bilingual Pre-Kinder Class!"/>
    <s v="CD-Book w/ 26 original songs + illustrations + activities that WORK developing full literacy skills (language &amp; math) of preschoolers."/>
    <n v="5000"/>
    <n v="40"/>
    <x v="3"/>
    <s v="US"/>
    <s v="USD"/>
    <n v="1381090870"/>
    <n v="1377030070"/>
    <b v="0"/>
    <n v="1"/>
    <b v="0"/>
    <s v="music/world music"/>
    <n v="0.8"/>
    <n v="40"/>
    <x v="0"/>
    <s v="world music"/>
    <x v="1233"/>
    <d v="2013-10-06T20:21:10"/>
  </r>
  <r>
    <n v="1233"/>
    <s v="Shakulute (Shakuhachi mouthpiece for Alto Flute) (Canceled)"/>
    <s v="A Shakulute mouthpiece will allow me to play my silver alto flute vertically  like my Japanese shakuhachis but with Western fingerings."/>
    <n v="1000"/>
    <n v="116"/>
    <x v="3"/>
    <s v="US"/>
    <s v="USD"/>
    <n v="1329864374"/>
    <n v="1328049974"/>
    <b v="0"/>
    <n v="6"/>
    <b v="0"/>
    <s v="music/world music"/>
    <n v="11.600000000000001"/>
    <n v="19.333333333333332"/>
    <x v="0"/>
    <s v="world music"/>
    <x v="1234"/>
    <d v="2012-02-21T22:46:14"/>
  </r>
  <r>
    <n v="1234"/>
    <s v="Lionstar International Tour 2015 (Canceled)"/>
    <s v="We have been offered shows all over the world, to reach places and people with our music, for the experience of just doing it!"/>
    <n v="50000"/>
    <n v="0"/>
    <x v="3"/>
    <s v="GB"/>
    <s v="GBP"/>
    <n v="1422903342"/>
    <n v="1420311342"/>
    <b v="0"/>
    <n v="0"/>
    <b v="0"/>
    <s v="music/world music"/>
    <n v="0"/>
    <e v="#DIV/0!"/>
    <x v="0"/>
    <s v="world music"/>
    <x v="1235"/>
    <d v="2015-02-02T18:55:42"/>
  </r>
  <r>
    <n v="1235"/>
    <s v="Afternoon of Shakuhachi and Koto Music - CD Project"/>
    <s v="We plan to make studio recordings for a CD that highlights six new works composed for our Shakuhachi and Koto Music concert series."/>
    <n v="7534"/>
    <n v="210"/>
    <x v="3"/>
    <s v="US"/>
    <s v="USD"/>
    <n v="1387077299"/>
    <n v="1383621299"/>
    <b v="0"/>
    <n v="6"/>
    <b v="0"/>
    <s v="music/world music"/>
    <n v="2.7873639500929119"/>
    <n v="35"/>
    <x v="0"/>
    <s v="world music"/>
    <x v="1236"/>
    <d v="2013-12-15T03:14:59"/>
  </r>
  <r>
    <n v="1236"/>
    <s v="&quot;Volando&quot; CD Release (Canceled)"/>
    <s v="Raising money to give the musicians their due."/>
    <n v="2500"/>
    <n v="0"/>
    <x v="3"/>
    <s v="US"/>
    <s v="USD"/>
    <n v="1343491200"/>
    <n v="1342801164"/>
    <b v="0"/>
    <n v="0"/>
    <b v="0"/>
    <s v="music/world music"/>
    <n v="0"/>
    <e v="#DIV/0!"/>
    <x v="0"/>
    <s v="world music"/>
    <x v="1237"/>
    <d v="2012-07-28T16:00:00"/>
  </r>
  <r>
    <n v="1237"/>
    <s v="John Grover touches the world (Canceled)"/>
    <s v="We have the songs, concept, need to add songs and mix/package for shows in Hawaii, book dates outside of Maui and advance his message"/>
    <n v="25000"/>
    <n v="0"/>
    <x v="3"/>
    <s v="US"/>
    <s v="USD"/>
    <n v="1345790865"/>
    <n v="1344062865"/>
    <b v="0"/>
    <n v="0"/>
    <b v="0"/>
    <s v="music/world music"/>
    <n v="0"/>
    <e v="#DIV/0!"/>
    <x v="0"/>
    <s v="world music"/>
    <x v="1238"/>
    <d v="2012-08-24T06:47:45"/>
  </r>
  <r>
    <n v="1238"/>
    <s v="Life Music-Healing through Song (Canceled)"/>
    <s v="The purpose of the album is to pull from many differenet genres but to express life circumstances to reach everyday people through song"/>
    <n v="1000"/>
    <n v="178"/>
    <x v="3"/>
    <s v="US"/>
    <s v="USD"/>
    <n v="1312641536"/>
    <n v="1310049536"/>
    <b v="0"/>
    <n v="3"/>
    <b v="0"/>
    <s v="music/world music"/>
    <n v="17.8"/>
    <n v="59.333333333333336"/>
    <x v="0"/>
    <s v="world music"/>
    <x v="1239"/>
    <d v="2011-08-06T14:38:56"/>
  </r>
  <r>
    <n v="1239"/>
    <s v="Help Calmenco! finance new CD and Tour (Canceled)"/>
    <s v="Please consider helping us with our new CD and Riverdance Tour"/>
    <n v="2500"/>
    <n v="0"/>
    <x v="3"/>
    <s v="US"/>
    <s v="USD"/>
    <n v="1325804767"/>
    <n v="1323212767"/>
    <b v="0"/>
    <n v="0"/>
    <b v="0"/>
    <s v="music/world music"/>
    <n v="0"/>
    <e v="#DIV/0!"/>
    <x v="0"/>
    <s v="world music"/>
    <x v="1240"/>
    <d v="2012-01-05T23:06:07"/>
  </r>
  <r>
    <n v="1240"/>
    <s v="Message of Peace, Love &amp; Unity (Canceled)"/>
    <s v="Sharing positive vibes of Peace, Love &amp; Unity with the World through conscious Reggae Music!"/>
    <n v="8000"/>
    <n v="241"/>
    <x v="3"/>
    <s v="US"/>
    <s v="USD"/>
    <n v="1373665860"/>
    <n v="1368579457"/>
    <b v="0"/>
    <n v="8"/>
    <b v="0"/>
    <s v="music/world music"/>
    <n v="3.0124999999999997"/>
    <n v="30.125"/>
    <x v="0"/>
    <s v="world music"/>
    <x v="1241"/>
    <d v="2013-07-12T21:51:00"/>
  </r>
  <r>
    <n v="1241"/>
    <s v="Create The World's Music Shack for students! (education!)"/>
    <s v="We are non-profit founders creating a forest retreat for the inner city students to record\learn music in an inspirational sanctuary."/>
    <n v="5000"/>
    <n v="2537"/>
    <x v="3"/>
    <s v="US"/>
    <s v="USD"/>
    <n v="1414994340"/>
    <n v="1413057980"/>
    <b v="0"/>
    <n v="34"/>
    <b v="0"/>
    <s v="music/world music"/>
    <n v="50.739999999999995"/>
    <n v="74.617647058823536"/>
    <x v="0"/>
    <s v="world music"/>
    <x v="1242"/>
    <d v="2014-11-03T05:59:00"/>
  </r>
  <r>
    <n v="1242"/>
    <s v="Add your voice to Cellphonia 9/11 (Canceled)"/>
    <s v="Cellphonia 9/11 (http://cellphonia.org/911/) is one of the performance pieces in the Music After marathon concert on 9.11.11"/>
    <n v="911"/>
    <n v="5"/>
    <x v="3"/>
    <s v="US"/>
    <s v="USD"/>
    <n v="1315747080"/>
    <n v="1314417502"/>
    <b v="0"/>
    <n v="1"/>
    <b v="0"/>
    <s v="music/world music"/>
    <n v="0.54884742041712409"/>
    <n v="5"/>
    <x v="0"/>
    <s v="world music"/>
    <x v="1243"/>
    <d v="2011-09-11T13:18:00"/>
  </r>
  <r>
    <n v="1243"/>
    <s v="Letâ€™s Keep the San Jose Mexican Heritage Festival Alive!"/>
    <s v="California's premier Latino cultural festival - music, theatre, film, workshops, visual arts, cuisine and more!"/>
    <n v="12000"/>
    <n v="1691"/>
    <x v="3"/>
    <s v="US"/>
    <s v="USD"/>
    <n v="1310158800"/>
    <n v="1304888771"/>
    <b v="0"/>
    <n v="38"/>
    <b v="0"/>
    <s v="music/world music"/>
    <n v="14.091666666666667"/>
    <n v="44.5"/>
    <x v="0"/>
    <s v="world music"/>
    <x v="1244"/>
    <d v="2011-07-08T21:00:00"/>
  </r>
  <r>
    <n v="1244"/>
    <s v="Theatrum Mundi releasing debut album &quot;Eyes of the Realm.&quot;"/>
    <s v="THEATRUM MUNDI releases DEBUT ALBUM! Pre-order &quot;The Eyes of the Realm&quot; and help make it happen!"/>
    <n v="2000"/>
    <n v="2076"/>
    <x v="1"/>
    <s v="US"/>
    <s v="USD"/>
    <n v="1366664400"/>
    <n v="1363981723"/>
    <b v="1"/>
    <n v="45"/>
    <b v="1"/>
    <s v="music/rock"/>
    <n v="103.8"/>
    <n v="46.133333333333333"/>
    <x v="0"/>
    <s v="rock"/>
    <x v="1245"/>
    <d v="2013-04-22T21:00:00"/>
  </r>
  <r>
    <n v="1245"/>
    <s v="Help Smokey Folk Create Our First Album &amp; Music Video"/>
    <s v="Smokey Folk is a folk rock band with a vaudeville twist! We have 18 original songs and want to record an album. Help us out!"/>
    <n v="2000"/>
    <n v="2405"/>
    <x v="1"/>
    <s v="US"/>
    <s v="USD"/>
    <n v="1402755834"/>
    <n v="1400163834"/>
    <b v="1"/>
    <n v="17"/>
    <b v="1"/>
    <s v="music/rock"/>
    <n v="120.24999999999999"/>
    <n v="141.47058823529412"/>
    <x v="0"/>
    <s v="rock"/>
    <x v="1246"/>
    <d v="2014-06-14T14:23:54"/>
  </r>
  <r>
    <n v="1246"/>
    <s v="Candy Warpop &quot;Smilef**ker&quot; Music Video"/>
    <s v="Candy Warpop, Las Vegas' female-fronted alt-punk rock monster, is raising money to fund the production of their first music video."/>
    <n v="2000"/>
    <n v="2340"/>
    <x v="1"/>
    <s v="US"/>
    <s v="USD"/>
    <n v="1323136949"/>
    <n v="1319245349"/>
    <b v="1"/>
    <n v="31"/>
    <b v="1"/>
    <s v="music/rock"/>
    <n v="117"/>
    <n v="75.483870967741936"/>
    <x v="0"/>
    <s v="rock"/>
    <x v="1247"/>
    <d v="2011-12-06T02:02:29"/>
  </r>
  <r>
    <n v="1247"/>
    <s v="BRAIN DEAD to record debut EP with SLAYER producer!"/>
    <s v="BRAIN DEAD is going to record their debut EP and they need your help, Bozos!"/>
    <n v="3500"/>
    <n v="4275"/>
    <x v="1"/>
    <s v="US"/>
    <s v="USD"/>
    <n v="1367823655"/>
    <n v="1365231655"/>
    <b v="1"/>
    <n v="50"/>
    <b v="1"/>
    <s v="music/rock"/>
    <n v="122.14285714285715"/>
    <n v="85.5"/>
    <x v="0"/>
    <s v="rock"/>
    <x v="1248"/>
    <d v="2013-05-06T07:00:55"/>
  </r>
  <r>
    <n v="1248"/>
    <s v="The Vandies // Full length album!"/>
    <s v="The Vandies make pop rock in glorious Portland, Oregon. Help us fund our first full length album!"/>
    <n v="2500"/>
    <n v="3791"/>
    <x v="1"/>
    <s v="US"/>
    <s v="USD"/>
    <n v="1402642740"/>
    <n v="1399563953"/>
    <b v="1"/>
    <n v="59"/>
    <b v="1"/>
    <s v="music/rock"/>
    <n v="151.63999999999999"/>
    <n v="64.254237288135599"/>
    <x v="0"/>
    <s v="rock"/>
    <x v="1249"/>
    <d v="2014-06-13T06:59:00"/>
  </r>
  <r>
    <n v="1249"/>
    <s v="Matt Stansberry &amp; The Romance - Debut EP"/>
    <s v="&quot;Let's Brighten It Up&quot; will be a seven song EP of originals heavily inspired by music from the 50s and 60s"/>
    <n v="5000"/>
    <n v="5222"/>
    <x v="1"/>
    <s v="US"/>
    <s v="USD"/>
    <n v="1341683211"/>
    <n v="1339091211"/>
    <b v="1"/>
    <n v="81"/>
    <b v="1"/>
    <s v="music/rock"/>
    <n v="104.44"/>
    <n v="64.46913580246914"/>
    <x v="0"/>
    <s v="rock"/>
    <x v="1250"/>
    <d v="2012-07-07T17:46:51"/>
  </r>
  <r>
    <n v="1250"/>
    <s v="Willy Porter - Human Kindness"/>
    <s v="My new disc Human Kindness is some of the strongest &amp; most ambitious music Iâ€™ve made. Join me in giving it a solid push into the world."/>
    <n v="30000"/>
    <n v="60046"/>
    <x v="1"/>
    <s v="US"/>
    <s v="USD"/>
    <n v="1410017131"/>
    <n v="1406129131"/>
    <b v="1"/>
    <n v="508"/>
    <b v="1"/>
    <s v="music/rock"/>
    <n v="200.15333333333331"/>
    <n v="118.2007874015748"/>
    <x v="0"/>
    <s v="rock"/>
    <x v="1251"/>
    <d v="2014-09-06T15:25:31"/>
  </r>
  <r>
    <n v="1251"/>
    <s v="Jack Oblivian Harlan t Bobo Limes european tour"/>
    <s v="A tour of europe with 3 memphis artist, Jack Oblivian, Harlan T Bobo and Shawn Cripps."/>
    <n v="6000"/>
    <n v="6108"/>
    <x v="1"/>
    <s v="US"/>
    <s v="USD"/>
    <n v="1316979167"/>
    <n v="1311795167"/>
    <b v="1"/>
    <n v="74"/>
    <b v="1"/>
    <s v="music/rock"/>
    <n v="101.8"/>
    <n v="82.540540540540547"/>
    <x v="0"/>
    <s v="rock"/>
    <x v="1252"/>
    <d v="2011-09-25T19:32:47"/>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s v="music/rock"/>
    <n v="137.65714285714284"/>
    <n v="34.170212765957444"/>
    <x v="0"/>
    <s v="rock"/>
    <x v="1253"/>
    <d v="2013-10-24T23:42:49"/>
  </r>
  <r>
    <n v="1253"/>
    <s v="Suburban Legends: New Album"/>
    <s v="Suburban Legends are working on the most important album EVER, but they are in need of your help and about 10 bucks... probably more!"/>
    <n v="10"/>
    <n v="30383.32"/>
    <x v="1"/>
    <s v="US"/>
    <s v="USD"/>
    <n v="1409770107"/>
    <n v="1407178107"/>
    <b v="1"/>
    <n v="711"/>
    <b v="1"/>
    <s v="music/rock"/>
    <n v="303833.2"/>
    <n v="42.73322081575246"/>
    <x v="0"/>
    <s v="rock"/>
    <x v="1254"/>
    <d v="2014-09-03T18:48:27"/>
  </r>
  <r>
    <n v="1254"/>
    <s v="Album4"/>
    <s v="Fresh off the heels of, &quot;Let the Waves Come in Threes,&quot; (#6 National Folk Chart) we're making a new record. Huge thanks for your help!"/>
    <n v="6700"/>
    <n v="13323"/>
    <x v="1"/>
    <s v="US"/>
    <s v="USD"/>
    <n v="1293857940"/>
    <n v="1288968886"/>
    <b v="1"/>
    <n v="141"/>
    <b v="1"/>
    <s v="music/rock"/>
    <n v="198.85074626865671"/>
    <n v="94.489361702127653"/>
    <x v="0"/>
    <s v="rock"/>
    <x v="1255"/>
    <d v="2011-01-01T04:59:00"/>
  </r>
  <r>
    <n v="1255"/>
    <s v="The Space Bards Present Their First Album, &quot;Neon Milk&quot;!"/>
    <s v="Let the Space Bards abduct you on a quirky musical journey about two aliens struggling to fit in on planet Earth."/>
    <n v="3000"/>
    <n v="6071"/>
    <x v="1"/>
    <s v="US"/>
    <s v="USD"/>
    <n v="1385932652"/>
    <n v="1383337052"/>
    <b v="1"/>
    <n v="109"/>
    <b v="1"/>
    <s v="music/rock"/>
    <n v="202.36666666666667"/>
    <n v="55.697247706422019"/>
    <x v="0"/>
    <s v="rock"/>
    <x v="1256"/>
    <d v="2013-12-01T21:17:32"/>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s v="music/rock"/>
    <n v="117.96376666666666"/>
    <n v="98.030831024930734"/>
    <x v="0"/>
    <s v="rock"/>
    <x v="1257"/>
    <d v="2012-02-12T22:03:51"/>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s v="music/rock"/>
    <n v="294.72727272727275"/>
    <n v="92.102272727272734"/>
    <x v="0"/>
    <s v="rock"/>
    <x v="1258"/>
    <d v="2011-04-03T01:03:10"/>
  </r>
  <r>
    <n v="1258"/>
    <s v="Mustard Plug New Record!"/>
    <s v="Mustard Plug needs help funding their new record.  Please help the Grand Rapids, MI band put out their 7th record!"/>
    <n v="12000"/>
    <n v="25577.56"/>
    <x v="1"/>
    <s v="US"/>
    <s v="USD"/>
    <n v="1377960012"/>
    <n v="1375368012"/>
    <b v="1"/>
    <n v="670"/>
    <b v="1"/>
    <s v="music/rock"/>
    <n v="213.14633333333336"/>
    <n v="38.175462686567165"/>
    <x v="0"/>
    <s v="rock"/>
    <x v="1259"/>
    <d v="2013-08-31T14:40:12"/>
  </r>
  <r>
    <n v="1259"/>
    <s v="Help Falling From One complete their CD!!!"/>
    <s v="Falling From One is currently in the studio recording their first CD and they need your help!"/>
    <n v="2500"/>
    <n v="2606"/>
    <x v="1"/>
    <s v="US"/>
    <s v="USD"/>
    <n v="1402286340"/>
    <n v="1399504664"/>
    <b v="1"/>
    <n v="96"/>
    <b v="1"/>
    <s v="music/rock"/>
    <n v="104.24"/>
    <n v="27.145833333333332"/>
    <x v="0"/>
    <s v="rock"/>
    <x v="1260"/>
    <d v="2014-06-09T03:59:00"/>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s v="music/rock"/>
    <n v="113.66666666666667"/>
    <n v="50.689189189189186"/>
    <x v="0"/>
    <s v="rock"/>
    <x v="1261"/>
    <d v="2014-02-26T20:13:40"/>
  </r>
  <r>
    <n v="1261"/>
    <s v="The Puget EP's Vinyl Release"/>
    <s v="We just recorded a stellar EP and we're trying to put it out on vinyl.  Can you help these punx out?"/>
    <n v="2000"/>
    <n v="2025"/>
    <x v="1"/>
    <s v="US"/>
    <s v="USD"/>
    <n v="1390983227"/>
    <n v="1388391227"/>
    <b v="1"/>
    <n v="52"/>
    <b v="1"/>
    <s v="music/rock"/>
    <n v="101.25"/>
    <n v="38.942307692307693"/>
    <x v="0"/>
    <s v="rock"/>
    <x v="1262"/>
    <d v="2014-01-29T08:13:47"/>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s v="music/rock"/>
    <n v="125.41538461538462"/>
    <n v="77.638095238095232"/>
    <x v="0"/>
    <s v="rock"/>
    <x v="1263"/>
    <d v="2014-02-16T18:18:12"/>
  </r>
  <r>
    <n v="1263"/>
    <s v="New Tropic Bombs EP ~ &quot;Return to Bomber Bay&quot;"/>
    <s v="A fresh batch of chaos from Toledo, Ohio's reggae-rockers, Tropic Bombs!"/>
    <n v="1500"/>
    <n v="1785"/>
    <x v="1"/>
    <s v="US"/>
    <s v="USD"/>
    <n v="1396054800"/>
    <n v="1393034470"/>
    <b v="1"/>
    <n v="41"/>
    <b v="1"/>
    <s v="music/rock"/>
    <n v="119"/>
    <n v="43.536585365853661"/>
    <x v="0"/>
    <s v="rock"/>
    <x v="1264"/>
    <d v="2014-03-29T01:00:00"/>
  </r>
  <r>
    <n v="1264"/>
    <s v="Bear. is recording their first ep!"/>
    <s v="We are a four piece from Golden, CO, and have our hearts on getting into the studio this fall to get music from our heads to your ears."/>
    <n v="650"/>
    <n v="1082"/>
    <x v="1"/>
    <s v="US"/>
    <s v="USD"/>
    <n v="1383062083"/>
    <n v="1380556483"/>
    <b v="1"/>
    <n v="34"/>
    <b v="1"/>
    <s v="music/rock"/>
    <n v="166.46153846153845"/>
    <n v="31.823529411764707"/>
    <x v="0"/>
    <s v="rock"/>
    <x v="1265"/>
    <d v="2013-10-29T15:54:43"/>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s v="music/rock"/>
    <n v="119.14771428571429"/>
    <n v="63.184393939393942"/>
    <x v="0"/>
    <s v="rock"/>
    <x v="1266"/>
    <d v="2010-11-30T15:43:35"/>
  </r>
  <r>
    <n v="1266"/>
    <s v="Sensory Station's First EP"/>
    <s v="We are looking to record our first EP produced by Aaron Harris (ISIS/Palms) at Studio West."/>
    <n v="9500"/>
    <n v="9545"/>
    <x v="1"/>
    <s v="US"/>
    <s v="USD"/>
    <n v="1389474145"/>
    <n v="1386882145"/>
    <b v="1"/>
    <n v="50"/>
    <b v="1"/>
    <s v="music/rock"/>
    <n v="100.47368421052632"/>
    <n v="190.9"/>
    <x v="0"/>
    <s v="rock"/>
    <x v="1267"/>
    <d v="2014-01-11T21:02:25"/>
  </r>
  <r>
    <n v="1267"/>
    <s v="Fountains of Wayne guitarist Jody Porter - New solo LP"/>
    <s v="A Rock 'n Roll album with plenty of indie guitar swagger. Fresh tunes that are a continuation of my early '90s shoegaze daze."/>
    <n v="22000"/>
    <n v="22396"/>
    <x v="1"/>
    <s v="US"/>
    <s v="USD"/>
    <n v="1374674558"/>
    <n v="1372082558"/>
    <b v="1"/>
    <n v="159"/>
    <b v="1"/>
    <s v="music/rock"/>
    <n v="101.8"/>
    <n v="140.85534591194968"/>
    <x v="0"/>
    <s v="rock"/>
    <x v="1268"/>
    <d v="2013-07-24T14:02:38"/>
  </r>
  <r>
    <n v="1268"/>
    <s v="Full Devil Jacket 2nd Album Release"/>
    <s v="Full Devil Jacket Is releasing their first record in over 12 yrs and we want you to be a part of it!"/>
    <n v="12000"/>
    <n v="14000"/>
    <x v="1"/>
    <s v="US"/>
    <s v="USD"/>
    <n v="1379708247"/>
    <n v="1377116247"/>
    <b v="1"/>
    <n v="182"/>
    <b v="1"/>
    <s v="music/rock"/>
    <n v="116.66666666666667"/>
    <n v="76.92307692307692"/>
    <x v="0"/>
    <s v="rock"/>
    <x v="1269"/>
    <d v="2013-09-20T20:17:27"/>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s v="music/rock"/>
    <n v="108.64893617021276"/>
    <n v="99.15533980582525"/>
    <x v="0"/>
    <s v="rock"/>
    <x v="1270"/>
    <d v="2016-04-16T00:00:00"/>
  </r>
  <r>
    <n v="1270"/>
    <s v="Resolution15 records their next album, Svaha"/>
    <s v="We make awake metal using violins in place of guitars and want to record a full length album."/>
    <n v="10000"/>
    <n v="11472"/>
    <x v="1"/>
    <s v="US"/>
    <s v="USD"/>
    <n v="1332704042"/>
    <n v="1327523642"/>
    <b v="1"/>
    <n v="169"/>
    <b v="1"/>
    <s v="music/rock"/>
    <n v="114.72"/>
    <n v="67.881656804733723"/>
    <x v="0"/>
    <s v="rock"/>
    <x v="1271"/>
    <d v="2012-03-25T19:34:02"/>
  </r>
  <r>
    <n v="1271"/>
    <s v="Flav Martin's 30-Year Overnight Success Project"/>
    <s v="Flav Martin's 30-year overnight success project pretty much says it all. Dedicated to parenting, she's off to school, back to La musica"/>
    <n v="7500"/>
    <n v="7635"/>
    <x v="1"/>
    <s v="US"/>
    <s v="USD"/>
    <n v="1384363459"/>
    <n v="1381767859"/>
    <b v="1"/>
    <n v="31"/>
    <b v="1"/>
    <s v="music/rock"/>
    <n v="101.8"/>
    <n v="246.29032258064515"/>
    <x v="0"/>
    <s v="rock"/>
    <x v="1272"/>
    <d v="2013-11-13T17:24:19"/>
  </r>
  <r>
    <n v="1272"/>
    <s v="N&amp;V MAKE AN ALBUM"/>
    <s v="We're going back into the studio this spring to record a new album.  You've heard some of the new material at recent shows.  Be a part of the process!"/>
    <n v="5000"/>
    <n v="5300"/>
    <x v="1"/>
    <s v="US"/>
    <s v="USD"/>
    <n v="1276574400"/>
    <n v="1270576379"/>
    <b v="1"/>
    <n v="28"/>
    <b v="1"/>
    <s v="music/rock"/>
    <n v="106"/>
    <n v="189.28571428571428"/>
    <x v="0"/>
    <s v="rock"/>
    <x v="1273"/>
    <d v="2010-06-15T04:00:00"/>
  </r>
  <r>
    <n v="1273"/>
    <s v="Run Coyote &quot;Youth Haunts&quot; - Vinyl LP and CD"/>
    <s v="Run Coyote is raising funds to produce their debut album - &quot;Youth Haunts&quot; - on vinyl LP and CD"/>
    <n v="4000"/>
    <n v="4140"/>
    <x v="1"/>
    <s v="CA"/>
    <s v="CAD"/>
    <n v="1409506291"/>
    <n v="1406914291"/>
    <b v="1"/>
    <n v="54"/>
    <b v="1"/>
    <s v="music/rock"/>
    <n v="103.49999999999999"/>
    <n v="76.666666666666671"/>
    <x v="0"/>
    <s v="rock"/>
    <x v="1274"/>
    <d v="2014-08-31T17:31:31"/>
  </r>
  <r>
    <n v="1274"/>
    <s v="Assembly of Dust - &quot;Sun Shot&quot;"/>
    <s v="Sun Shot is the working title of Assembly of Dust's new studio release.  It features 9 brand new songs and 4 never recorded"/>
    <n v="25000"/>
    <n v="38743.839999999997"/>
    <x v="1"/>
    <s v="US"/>
    <s v="USD"/>
    <n v="1346344425"/>
    <n v="1343320425"/>
    <b v="1"/>
    <n v="467"/>
    <b v="1"/>
    <s v="music/rock"/>
    <n v="154.97535999999999"/>
    <n v="82.963254817987149"/>
    <x v="0"/>
    <s v="rock"/>
    <x v="1275"/>
    <d v="2012-08-30T16:33:45"/>
  </r>
  <r>
    <n v="1275"/>
    <s v="BLOODGOOD's 1st Studio Album in 22 Years!"/>
    <s v="ONLY A FEW HOURS LEFT TO GET YOUR ADVANCE COPY OF &quot;DANGEROUSLY CLOSE&quot; and to check out our other cool rewards!"/>
    <n v="15000"/>
    <n v="24321.1"/>
    <x v="1"/>
    <s v="US"/>
    <s v="USD"/>
    <n v="1375908587"/>
    <n v="1372884587"/>
    <b v="1"/>
    <n v="389"/>
    <b v="1"/>
    <s v="music/rock"/>
    <n v="162.14066666666668"/>
    <n v="62.522107969151669"/>
    <x v="0"/>
    <s v="rock"/>
    <x v="1276"/>
    <d v="2013-08-07T20:49:47"/>
  </r>
  <r>
    <n v="1276"/>
    <s v="MR. DREAM GOES TO JAIL"/>
    <s v="Sponsor this Brooklyn punk band's debut seven-inch, MR. DREAM GOES TO JAIL."/>
    <n v="3000"/>
    <n v="3132.63"/>
    <x v="1"/>
    <s v="US"/>
    <s v="USD"/>
    <n v="1251777600"/>
    <n v="1247504047"/>
    <b v="1"/>
    <n v="68"/>
    <b v="1"/>
    <s v="music/rock"/>
    <n v="104.42100000000001"/>
    <n v="46.06808823529412"/>
    <x v="0"/>
    <s v="rock"/>
    <x v="1277"/>
    <d v="2009-09-01T04:00:00"/>
  </r>
  <r>
    <n v="1277"/>
    <s v="HELP NATE HENRY MAKE AN ALBUM"/>
    <s v="My name is Nate Henry. I sang in a band called Sherwood for almost 10 years. Now I'm hoping to make another album of brand new music."/>
    <n v="15000"/>
    <n v="15918.65"/>
    <x v="1"/>
    <s v="US"/>
    <s v="USD"/>
    <n v="1346765347"/>
    <n v="1343741347"/>
    <b v="1"/>
    <n v="413"/>
    <b v="1"/>
    <s v="music/rock"/>
    <n v="106.12433333333333"/>
    <n v="38.543946731234868"/>
    <x v="0"/>
    <s v="rock"/>
    <x v="1278"/>
    <d v="2012-09-04T13:29:07"/>
  </r>
  <r>
    <n v="1278"/>
    <s v="Jay Gonzalez presents &quot;The Bitter Suite&quot;"/>
    <s v="The Bitter Suite is a 5 song rock medley to be released as a limited edition 180 gram vinyl record with custom etching on the B side."/>
    <n v="6500"/>
    <n v="10071"/>
    <x v="1"/>
    <s v="US"/>
    <s v="USD"/>
    <n v="1403661600"/>
    <n v="1401196766"/>
    <b v="1"/>
    <n v="190"/>
    <b v="1"/>
    <s v="music/rock"/>
    <n v="154.93846153846152"/>
    <n v="53.005263157894738"/>
    <x v="0"/>
    <s v="rock"/>
    <x v="1279"/>
    <d v="2014-06-25T02:00:00"/>
  </r>
  <r>
    <n v="1279"/>
    <s v="Making the Next Traveling Suitcase Album"/>
    <s v="The Traveling Suitcase is a 3-piece rock outfit from Oshkosh, WI. We have released 2 albums since 2010 and we are ready to record!"/>
    <n v="12516"/>
    <n v="13864.17"/>
    <x v="1"/>
    <s v="US"/>
    <s v="USD"/>
    <n v="1395624170"/>
    <n v="1392171770"/>
    <b v="1"/>
    <n v="189"/>
    <b v="1"/>
    <s v="music/rock"/>
    <n v="110.77157238734421"/>
    <n v="73.355396825396824"/>
    <x v="0"/>
    <s v="rock"/>
    <x v="1280"/>
    <d v="2014-03-24T01:22:50"/>
  </r>
  <r>
    <n v="1280"/>
    <s v="Nothing More's New Album"/>
    <s v="Nothing More is recording their forthcoming record and needs to join forces with you to make this album HUGE! "/>
    <n v="15000"/>
    <n v="16636.78"/>
    <x v="1"/>
    <s v="US"/>
    <s v="USD"/>
    <n v="1299003054"/>
    <n v="1291227054"/>
    <b v="1"/>
    <n v="130"/>
    <b v="1"/>
    <s v="music/rock"/>
    <n v="110.91186666666665"/>
    <n v="127.97523076923076"/>
    <x v="0"/>
    <s v="rock"/>
    <x v="1281"/>
    <d v="2011-03-01T18:10:54"/>
  </r>
  <r>
    <n v="1281"/>
    <s v="&quot;Laser Beretta&quot;"/>
    <s v="Cure for the Common pulls the trigger on their 2nd full-length LP, &quot;Laser Beretta,&quot; printed on high-quality 15 gram polycarbonate CDs"/>
    <n v="7000"/>
    <n v="7750"/>
    <x v="1"/>
    <s v="US"/>
    <s v="USD"/>
    <n v="1375033836"/>
    <n v="1373305836"/>
    <b v="1"/>
    <n v="74"/>
    <b v="1"/>
    <s v="music/rock"/>
    <n v="110.71428571428572"/>
    <n v="104.72972972972973"/>
    <x v="0"/>
    <s v="rock"/>
    <x v="1282"/>
    <d v="2013-07-28T17:50:36"/>
  </r>
  <r>
    <n v="1282"/>
    <s v="Natalie York presents: &quot;PROMISES&quot;"/>
    <s v="Natalie York is releasing her new album, &quot;PROMISES.&quot; Get involved by pre-ordering your copy of the record and other goodies here!"/>
    <n v="15000"/>
    <n v="18542"/>
    <x v="1"/>
    <s v="US"/>
    <s v="USD"/>
    <n v="1386565140"/>
    <n v="1383909855"/>
    <b v="1"/>
    <n v="274"/>
    <b v="1"/>
    <s v="music/rock"/>
    <n v="123.61333333333333"/>
    <n v="67.671532846715323"/>
    <x v="0"/>
    <s v="rock"/>
    <x v="1283"/>
    <d v="2013-12-09T04:59:00"/>
  </r>
  <r>
    <n v="1283"/>
    <s v="Sketching In Stereo 3rd Album!"/>
    <s v="Our 3rd album is halfway complete, but we need your help to record, mix and master the final product!"/>
    <n v="1000"/>
    <n v="2110.5"/>
    <x v="1"/>
    <s v="US"/>
    <s v="USD"/>
    <n v="1362974400"/>
    <n v="1360948389"/>
    <b v="1"/>
    <n v="22"/>
    <b v="1"/>
    <s v="music/rock"/>
    <n v="211.05"/>
    <n v="95.931818181818187"/>
    <x v="0"/>
    <s v="rock"/>
    <x v="1284"/>
    <d v="2013-03-11T04:00:00"/>
  </r>
  <r>
    <n v="1284"/>
    <s v="Free Jujube Brown NYC Performance"/>
    <s v="â€œFree Jujube Brownâ€ by Psalmayene 24 is coming home to NYC and we need YOUR support of this moving and inspiring piece"/>
    <n v="2000"/>
    <n v="2020"/>
    <x v="1"/>
    <s v="US"/>
    <s v="USD"/>
    <n v="1483203540"/>
    <n v="1481175482"/>
    <b v="0"/>
    <n v="31"/>
    <b v="1"/>
    <s v="theater/plays"/>
    <n v="101"/>
    <n v="65.161290322580641"/>
    <x v="2"/>
    <s v="plays"/>
    <x v="1285"/>
    <d v="2016-12-31T16:59:00"/>
  </r>
  <r>
    <n v="1285"/>
    <s v="We just keep going"/>
    <s v="The world premiere of hysterically funny and heartbreaking story about family, unconditional love and facing the unfaceable"/>
    <n v="2000"/>
    <n v="2033"/>
    <x v="1"/>
    <s v="GB"/>
    <s v="GBP"/>
    <n v="1434808775"/>
    <n v="1433512775"/>
    <b v="0"/>
    <n v="63"/>
    <b v="1"/>
    <s v="theater/plays"/>
    <n v="101.64999999999999"/>
    <n v="32.269841269841272"/>
    <x v="2"/>
    <s v="plays"/>
    <x v="1286"/>
    <d v="2015-06-20T13:59:35"/>
  </r>
  <r>
    <n v="1286"/>
    <s v="The Diary of a Nobody"/>
    <s v="A touring production of FRED's modern adaptation of the classic Victorian comic novel, reaching out to new audiences."/>
    <n v="1500"/>
    <n v="1625"/>
    <x v="1"/>
    <s v="GB"/>
    <s v="GBP"/>
    <n v="1424181600"/>
    <n v="1423041227"/>
    <b v="0"/>
    <n v="20"/>
    <b v="1"/>
    <s v="theater/plays"/>
    <n v="108.33333333333333"/>
    <n v="81.25"/>
    <x v="2"/>
    <s v="plays"/>
    <x v="1287"/>
    <d v="2015-02-17T14:00:00"/>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s v="theater/plays"/>
    <n v="242"/>
    <n v="24.2"/>
    <x v="2"/>
    <s v="plays"/>
    <x v="1288"/>
    <d v="2015-06-12T14:54:16"/>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s v="theater/plays"/>
    <n v="100.44999999999999"/>
    <n v="65.868852459016395"/>
    <x v="2"/>
    <s v="plays"/>
    <x v="1289"/>
    <d v="2016-08-10T04:00:00"/>
  </r>
  <r>
    <n v="1289"/>
    <s v="No Brains for Dinner"/>
    <s v="A chilling original Edwardian Comedy of errors and foolishness made for the Patrick Henry College stage."/>
    <n v="1500"/>
    <n v="1876"/>
    <x v="1"/>
    <s v="US"/>
    <s v="USD"/>
    <n v="1483499645"/>
    <n v="1480907645"/>
    <b v="0"/>
    <n v="52"/>
    <b v="1"/>
    <s v="theater/plays"/>
    <n v="125.06666666666666"/>
    <n v="36.07692307692308"/>
    <x v="2"/>
    <s v="plays"/>
    <x v="1290"/>
    <d v="2017-01-04T03:14:05"/>
  </r>
  <r>
    <n v="1290"/>
    <s v="I Died... I Came Back, ... Whatever"/>
    <s v="Sometimes your Heart has to STOP for your Life to START."/>
    <n v="3500"/>
    <n v="3800"/>
    <x v="1"/>
    <s v="US"/>
    <s v="USD"/>
    <n v="1429772340"/>
    <n v="1427121931"/>
    <b v="0"/>
    <n v="86"/>
    <b v="1"/>
    <s v="theater/plays"/>
    <n v="108.57142857142857"/>
    <n v="44.186046511627907"/>
    <x v="2"/>
    <s v="plays"/>
    <x v="1291"/>
    <d v="2015-04-23T06:59:00"/>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s v="theater/plays"/>
    <n v="145.70000000000002"/>
    <n v="104.07142857142857"/>
    <x v="2"/>
    <s v="plays"/>
    <x v="1292"/>
    <d v="2015-04-07T07:00:00"/>
  </r>
  <r>
    <n v="1292"/>
    <s v="Season Scandinavia"/>
    <s v="Empty Deck presents the most exciting unknown contemporary Scandinavian plays in co-production with The Other Room Theatre, Cardiff."/>
    <n v="1700"/>
    <n v="1870"/>
    <x v="1"/>
    <s v="GB"/>
    <s v="GBP"/>
    <n v="1444172340"/>
    <n v="1441822828"/>
    <b v="0"/>
    <n v="52"/>
    <b v="1"/>
    <s v="theater/plays"/>
    <n v="110.00000000000001"/>
    <n v="35.96153846153846"/>
    <x v="2"/>
    <s v="plays"/>
    <x v="1293"/>
    <d v="2015-10-06T22:59:00"/>
  </r>
  <r>
    <n v="1293"/>
    <s v="WORSE THAN TIGERS"/>
    <s v="Invest in the world premiere of WORSE THAN TIGERS at ACT, and in the future of Seattle's newest, female-led theatre company: RED STAGE."/>
    <n v="15000"/>
    <n v="15335"/>
    <x v="1"/>
    <s v="US"/>
    <s v="USD"/>
    <n v="1447523371"/>
    <n v="1444927771"/>
    <b v="0"/>
    <n v="120"/>
    <b v="1"/>
    <s v="theater/plays"/>
    <n v="102.23333333333333"/>
    <n v="127.79166666666667"/>
    <x v="2"/>
    <s v="plays"/>
    <x v="1294"/>
    <d v="2015-11-14T17:49:31"/>
  </r>
  <r>
    <n v="1294"/>
    <s v="HELMER'S LOO"/>
    <s v="We have an award-winning Danish play, now we just need a bathroom set to perform it in. Spend a penny to help us build the set!"/>
    <n v="500"/>
    <n v="610"/>
    <x v="1"/>
    <s v="GB"/>
    <s v="GBP"/>
    <n v="1445252400"/>
    <n v="1443696797"/>
    <b v="0"/>
    <n v="22"/>
    <b v="1"/>
    <s v="theater/plays"/>
    <n v="122"/>
    <n v="27.727272727272727"/>
    <x v="2"/>
    <s v="plays"/>
    <x v="1295"/>
    <d v="2015-10-19T11:00:00"/>
  </r>
  <r>
    <n v="1295"/>
    <s v="Misfits of London: The Gin Chronicles"/>
    <s v="We had everything sorted for the Fringe, but now our accommodation and Edinburgh angel have fallen through. We're needing vital help."/>
    <n v="2500"/>
    <n v="2549"/>
    <x v="1"/>
    <s v="GB"/>
    <s v="GBP"/>
    <n v="1438189200"/>
    <n v="1435585497"/>
    <b v="0"/>
    <n v="64"/>
    <b v="1"/>
    <s v="theater/plays"/>
    <n v="101.96000000000001"/>
    <n v="39.828125"/>
    <x v="2"/>
    <s v="plays"/>
    <x v="1296"/>
    <d v="2015-07-29T17:00:00"/>
  </r>
  <r>
    <n v="1296"/>
    <s v="Quirky Bird Theatre's Young Actors on Tour"/>
    <s v="Creating outstanding performance experiences with young actors from all economic backgrounds. Making great theatre accessible to all!"/>
    <n v="850"/>
    <n v="1200"/>
    <x v="1"/>
    <s v="GB"/>
    <s v="GBP"/>
    <n v="1457914373"/>
    <n v="1456189973"/>
    <b v="0"/>
    <n v="23"/>
    <b v="1"/>
    <s v="theater/plays"/>
    <n v="141.1764705882353"/>
    <n v="52.173913043478258"/>
    <x v="2"/>
    <s v="plays"/>
    <x v="1297"/>
    <d v="2016-03-14T00:12:53"/>
  </r>
  <r>
    <n v="1297"/>
    <s v="The One Man Traveling Tennessee Williams Festival"/>
    <s v="We will bring you the world of Tennessee Williams right to the front door of your home, school, church, theatre and community."/>
    <n v="20000"/>
    <n v="21905"/>
    <x v="1"/>
    <s v="US"/>
    <s v="USD"/>
    <n v="1462125358"/>
    <n v="1459533358"/>
    <b v="0"/>
    <n v="238"/>
    <b v="1"/>
    <s v="theater/plays"/>
    <n v="109.52500000000001"/>
    <n v="92.037815126050418"/>
    <x v="2"/>
    <s v="plays"/>
    <x v="1298"/>
    <d v="2016-05-01T17:55:58"/>
  </r>
  <r>
    <n v="1298"/>
    <s v="Dinosaur Dreams"/>
    <s v="A play that raises awareness for mental health and explores the psychological effects childhood abuse can have on an adult."/>
    <n v="2000"/>
    <n v="2093"/>
    <x v="1"/>
    <s v="GB"/>
    <s v="GBP"/>
    <n v="1461860432"/>
    <n v="1459268432"/>
    <b v="0"/>
    <n v="33"/>
    <b v="1"/>
    <s v="theater/plays"/>
    <n v="104.65"/>
    <n v="63.424242424242422"/>
    <x v="2"/>
    <s v="plays"/>
    <x v="1299"/>
    <d v="2016-04-28T16:20:32"/>
  </r>
  <r>
    <n v="1299"/>
    <s v="The (out)Siders Project"/>
    <s v="A new work inspired by the classic novel and created by Dallas teens under the direction of professional artists."/>
    <n v="3500"/>
    <n v="4340"/>
    <x v="1"/>
    <s v="US"/>
    <s v="USD"/>
    <n v="1436902359"/>
    <n v="1434310359"/>
    <b v="0"/>
    <n v="32"/>
    <b v="1"/>
    <s v="theater/plays"/>
    <n v="124"/>
    <n v="135.625"/>
    <x v="2"/>
    <s v="plays"/>
    <x v="1300"/>
    <d v="2015-07-14T19:32:39"/>
  </r>
  <r>
    <n v="1300"/>
    <s v="Before The Lights Go Up"/>
    <s v="What would you do with the time ticking and the pressure building to make a choice?! Find out what happens in this hilarious new play!!"/>
    <n v="3000"/>
    <n v="4050"/>
    <x v="1"/>
    <s v="US"/>
    <s v="USD"/>
    <n v="1464807420"/>
    <n v="1461427938"/>
    <b v="0"/>
    <n v="24"/>
    <b v="1"/>
    <s v="theater/plays"/>
    <n v="135"/>
    <n v="168.75"/>
    <x v="2"/>
    <s v="plays"/>
    <x v="1301"/>
    <d v="2016-06-01T18:57:00"/>
  </r>
  <r>
    <n v="1301"/>
    <s v="the dreamer examines his pillow"/>
    <s v="The Attic Theater Company presents John Patrick Shanley's THE DREAMER EXAMINES HIS PILLOW, the first official revival since 1986"/>
    <n v="2000"/>
    <n v="2055"/>
    <x v="1"/>
    <s v="US"/>
    <s v="USD"/>
    <n v="1437447600"/>
    <n v="1436551178"/>
    <b v="0"/>
    <n v="29"/>
    <b v="1"/>
    <s v="theater/plays"/>
    <n v="102.75000000000001"/>
    <n v="70.862068965517238"/>
    <x v="2"/>
    <s v="plays"/>
    <x v="1302"/>
    <d v="2015-07-21T03:00:00"/>
  </r>
  <r>
    <n v="1302"/>
    <s v="Help bring Boys of a Certain Age back to NYC!"/>
    <s v="Boys of a Certain Age is a unique and special show that we're trying to remount in New York City in 2017."/>
    <n v="2500"/>
    <n v="2500"/>
    <x v="1"/>
    <s v="US"/>
    <s v="USD"/>
    <n v="1480559011"/>
    <n v="1477963411"/>
    <b v="0"/>
    <n v="50"/>
    <b v="1"/>
    <s v="theater/plays"/>
    <n v="100"/>
    <n v="50"/>
    <x v="2"/>
    <s v="plays"/>
    <x v="1303"/>
    <d v="2016-12-01T02:23:31"/>
  </r>
  <r>
    <n v="1303"/>
    <s v="Forward Arena Theatre Company: Summer Season"/>
    <s v="Groundbreaking queer theatre."/>
    <n v="3500"/>
    <n v="4559.13"/>
    <x v="1"/>
    <s v="GB"/>
    <s v="GBP"/>
    <n v="1469962800"/>
    <n v="1468578920"/>
    <b v="0"/>
    <n v="108"/>
    <b v="1"/>
    <s v="theater/plays"/>
    <n v="130.26085714285716"/>
    <n v="42.214166666666671"/>
    <x v="2"/>
    <s v="plays"/>
    <x v="1304"/>
    <d v="2016-07-31T11:00:00"/>
  </r>
  <r>
    <n v="1304"/>
    <s v="HEAT-O â€“ Wearable Modular Heating System (Canceled)"/>
    <s v="Deal with the cold like a boss with battery-powered heating device that will heat you up in the most extreme environment."/>
    <n v="40000"/>
    <n v="15851"/>
    <x v="3"/>
    <s v="GB"/>
    <s v="GBP"/>
    <n v="1489376405"/>
    <n v="1484196005"/>
    <b v="0"/>
    <n v="104"/>
    <b v="0"/>
    <s v="technology/wearables"/>
    <n v="39.627499999999998"/>
    <n v="152.41346153846155"/>
    <x v="3"/>
    <s v="wearables"/>
    <x v="1305"/>
    <d v="2017-03-13T03:40:05"/>
  </r>
  <r>
    <n v="1305"/>
    <s v="Instantly Call for Help with Wearable SOS Ring - Mangos Ring"/>
    <s v="Instantly alert and show friends and family where you are during an assault or an emergency with a ring that fits on your finger"/>
    <n v="30000"/>
    <n v="7793"/>
    <x v="3"/>
    <s v="US"/>
    <s v="USD"/>
    <n v="1469122200"/>
    <n v="1466611108"/>
    <b v="0"/>
    <n v="86"/>
    <b v="0"/>
    <s v="technology/wearables"/>
    <n v="25.976666666666663"/>
    <n v="90.616279069767444"/>
    <x v="3"/>
    <s v="wearables"/>
    <x v="1306"/>
    <d v="2016-07-21T17:30:00"/>
  </r>
  <r>
    <n v="1306"/>
    <s v="BUHEL Sunglasses &amp; headphones with bone conduction &amp; more"/>
    <s v="Buhel SOUNDglassâ„¢SG05 Sunglasses &amp; headphones with BCTâ„¢ (Bone Conduction), high impact lenses (Z87.1+) &amp; exclusive patented technology"/>
    <n v="110000"/>
    <n v="71771"/>
    <x v="3"/>
    <s v="US"/>
    <s v="USD"/>
    <n v="1417690734"/>
    <n v="1415098734"/>
    <b v="0"/>
    <n v="356"/>
    <b v="0"/>
    <s v="technology/wearables"/>
    <n v="65.24636363636364"/>
    <n v="201.60393258426967"/>
    <x v="3"/>
    <s v="wearables"/>
    <x v="1307"/>
    <d v="2014-12-04T10:58:54"/>
  </r>
  <r>
    <n v="1307"/>
    <s v="VR Card - Customized Virtual Reality Viewer (Canceled)"/>
    <s v="Get VR to Everyone with Mailable, Ready to Use Viewers"/>
    <n v="50000"/>
    <n v="5757"/>
    <x v="3"/>
    <s v="US"/>
    <s v="USD"/>
    <n v="1455710679"/>
    <n v="1453118679"/>
    <b v="0"/>
    <n v="45"/>
    <b v="0"/>
    <s v="technology/wearables"/>
    <n v="11.514000000000001"/>
    <n v="127.93333333333334"/>
    <x v="3"/>
    <s v="wearables"/>
    <x v="1308"/>
    <d v="2016-02-17T12:04:39"/>
  </r>
  <r>
    <n v="1308"/>
    <s v="Boost Band: Wristband Phone Charger (Canceled)"/>
    <s v="Boost Band, a wristband that charges any device"/>
    <n v="10000"/>
    <n v="1136"/>
    <x v="3"/>
    <s v="US"/>
    <s v="USD"/>
    <n v="1475937812"/>
    <n v="1472481812"/>
    <b v="0"/>
    <n v="38"/>
    <b v="0"/>
    <s v="technology/wearables"/>
    <n v="11.360000000000001"/>
    <n v="29.894736842105264"/>
    <x v="3"/>
    <s v="wearables"/>
    <x v="1309"/>
    <d v="2016-10-08T14:43:32"/>
  </r>
  <r>
    <n v="1309"/>
    <s v="CORE : Roam (Canceled)"/>
    <s v="Wicked fun and built for excitement, CORE is the safest and most versatile speaker you've ever worn."/>
    <n v="11500"/>
    <n v="12879"/>
    <x v="3"/>
    <s v="US"/>
    <s v="USD"/>
    <n v="1444943468"/>
    <n v="1441919468"/>
    <b v="0"/>
    <n v="35"/>
    <b v="0"/>
    <s v="technology/wearables"/>
    <n v="111.99130434782609"/>
    <n v="367.97142857142859"/>
    <x v="3"/>
    <s v="wearables"/>
    <x v="1310"/>
    <d v="2015-10-15T21:11:08"/>
  </r>
  <r>
    <n v="1310"/>
    <s v="k5-jkt.by kiger (Canceled)"/>
    <s v="An essential hoodie that holds all sized smart phones and keep your headphone wires tangle free."/>
    <n v="20000"/>
    <n v="3100"/>
    <x v="3"/>
    <s v="US"/>
    <s v="USD"/>
    <n v="1471622450"/>
    <n v="1467734450"/>
    <b v="0"/>
    <n v="24"/>
    <b v="0"/>
    <s v="technology/wearables"/>
    <n v="15.5"/>
    <n v="129.16666666666666"/>
    <x v="3"/>
    <s v="wearables"/>
    <x v="1311"/>
    <d v="2016-08-19T16:00:50"/>
  </r>
  <r>
    <n v="1311"/>
    <s v="Aladdin Lucid Dreaming Stimulator (Canceled)"/>
    <s v="Control Dreams: Design Adventures, Improve Waking Performance, Explore Spirituality, Recall Dreams and Awaken Refreshed with Aladdin."/>
    <n v="250000"/>
    <n v="80070"/>
    <x v="3"/>
    <s v="US"/>
    <s v="USD"/>
    <n v="1480536919"/>
    <n v="1477509319"/>
    <b v="0"/>
    <n v="100"/>
    <b v="0"/>
    <s v="technology/wearables"/>
    <n v="32.027999999999999"/>
    <n v="800.7"/>
    <x v="3"/>
    <s v="wearables"/>
    <x v="1312"/>
    <d v="2016-11-30T20:15:19"/>
  </r>
  <r>
    <n v="1312"/>
    <s v="GoSolo Hat for GoPro (Canceled)"/>
    <s v="People loved the original Black and Gray GoSolo hats and asked for more. So we received sample for 3 more colors!"/>
    <n v="4600"/>
    <n v="28"/>
    <x v="3"/>
    <s v="US"/>
    <s v="USD"/>
    <n v="1429375922"/>
    <n v="1426783922"/>
    <b v="0"/>
    <n v="1"/>
    <b v="0"/>
    <s v="technology/wearables"/>
    <n v="0.60869565217391308"/>
    <n v="28"/>
    <x v="3"/>
    <s v="wearables"/>
    <x v="1313"/>
    <d v="2015-04-18T16:52:02"/>
  </r>
  <r>
    <n v="1313"/>
    <s v="Serenity: The World's First Intelligent Bag Guardian."/>
    <s v="Clip on owner recognition for any bag with 100db+ deterrence of others from opening or moving it. Plus forget-me-not notifications."/>
    <n v="40000"/>
    <n v="12446"/>
    <x v="3"/>
    <s v="US"/>
    <s v="USD"/>
    <n v="1457024514"/>
    <n v="1454432514"/>
    <b v="0"/>
    <n v="122"/>
    <b v="0"/>
    <s v="technology/wearables"/>
    <n v="31.114999999999998"/>
    <n v="102.01639344262296"/>
    <x v="3"/>
    <s v="wearables"/>
    <x v="1314"/>
    <d v="2016-03-03T17:01:54"/>
  </r>
  <r>
    <n v="1314"/>
    <s v="CulBox - Open Source Smart Watch for Arduino (Canceled)"/>
    <s v="CulBox is an Open Source wrist watch for Arduino with built in Bluetooth and bunch of Hi-Tech sensors and tons of features for Makers"/>
    <n v="180000"/>
    <n v="2028"/>
    <x v="3"/>
    <s v="US"/>
    <s v="USD"/>
    <n v="1477065860"/>
    <n v="1471881860"/>
    <b v="0"/>
    <n v="11"/>
    <b v="0"/>
    <s v="technology/wearables"/>
    <n v="1.1266666666666667"/>
    <n v="184.36363636363637"/>
    <x v="3"/>
    <s v="wearables"/>
    <x v="1315"/>
    <d v="2016-10-21T16:04:20"/>
  </r>
  <r>
    <n v="1315"/>
    <s v="World's First Amphibious Heart Rate &amp; Fitness Wearable"/>
    <s v="Zoom will happen - THANK YOU! Received outside funding due amazing early success!"/>
    <n v="100000"/>
    <n v="40404"/>
    <x v="3"/>
    <s v="US"/>
    <s v="USD"/>
    <n v="1446771600"/>
    <n v="1443700648"/>
    <b v="0"/>
    <n v="248"/>
    <b v="0"/>
    <s v="technology/wearables"/>
    <n v="40.404000000000003"/>
    <n v="162.91935483870967"/>
    <x v="3"/>
    <s v="wearables"/>
    <x v="1316"/>
    <d v="2015-11-06T01:00:00"/>
  </r>
  <r>
    <n v="1316"/>
    <s v="Future Belt (Canceled)"/>
    <s v="Future Belt comes in just 3 sizes, but yet, is designed to fit waists ranging from 25-55 inches. No batteries, no gimmicks."/>
    <n v="75000"/>
    <n v="1"/>
    <x v="3"/>
    <s v="US"/>
    <s v="USD"/>
    <n v="1456700709"/>
    <n v="1453676709"/>
    <b v="0"/>
    <n v="1"/>
    <b v="0"/>
    <s v="technology/wearables"/>
    <n v="1.3333333333333333E-3"/>
    <n v="1"/>
    <x v="3"/>
    <s v="wearables"/>
    <x v="1317"/>
    <d v="2016-02-28T23:05:09"/>
  </r>
  <r>
    <n v="1317"/>
    <s v="Lorem ipsum dolor sit amet, consectetuer adipiscing elit. Ae"/>
    <s v="Lorem ipsum dolor sit amet, consectetuer adipiscing elit. Aenean commodo ligula eget dolor. Aenean massa. Cum sociis natoque penatibus."/>
    <n v="200000"/>
    <n v="11467"/>
    <x v="3"/>
    <s v="DK"/>
    <s v="DKK"/>
    <n v="1469109600"/>
    <n v="1464586746"/>
    <b v="0"/>
    <n v="19"/>
    <b v="0"/>
    <s v="technology/wearables"/>
    <n v="5.7334999999999994"/>
    <n v="603.52631578947364"/>
    <x v="3"/>
    <s v="wearables"/>
    <x v="1318"/>
    <d v="2016-07-21T14:00:00"/>
  </r>
  <r>
    <n v="1318"/>
    <s v="Lucky Tag: A Smart Dog Wearable That Cares (Canceled)"/>
    <s v="Your Dog's Best Friend._x000a_Revolutionize the way you care about your pups and brings you peace of mind."/>
    <n v="40000"/>
    <n v="6130"/>
    <x v="3"/>
    <s v="US"/>
    <s v="USD"/>
    <n v="1420938172"/>
    <n v="1418346172"/>
    <b v="0"/>
    <n v="135"/>
    <b v="0"/>
    <s v="technology/wearables"/>
    <n v="15.324999999999999"/>
    <n v="45.407407407407405"/>
    <x v="3"/>
    <s v="wearables"/>
    <x v="1319"/>
    <d v="2015-01-11T01:02:52"/>
  </r>
  <r>
    <n v="1319"/>
    <s v="Pixel Shades by R A V E Z (Canceled)"/>
    <s v="Stand out at festivals, get people talking and support our latest campaign to augment your style with the latest LED technology."/>
    <n v="5800"/>
    <n v="876"/>
    <x v="3"/>
    <s v="GB"/>
    <s v="GBP"/>
    <n v="1405094400"/>
    <n v="1403810965"/>
    <b v="0"/>
    <n v="9"/>
    <b v="0"/>
    <s v="technology/wearables"/>
    <n v="15.103448275862069"/>
    <n v="97.333333333333329"/>
    <x v="3"/>
    <s v="wearables"/>
    <x v="1320"/>
    <d v="2014-07-11T16:00:00"/>
  </r>
  <r>
    <n v="1320"/>
    <s v="A wearable for elderly that detects falls and sends alerts (Canceled)"/>
    <s v="Falls are the main cause of injury to elderly. Our wearable detects falls, sends notifications and streams health data in real time."/>
    <n v="100000"/>
    <n v="503"/>
    <x v="3"/>
    <s v="NL"/>
    <s v="EUR"/>
    <n v="1483138800"/>
    <n v="1480610046"/>
    <b v="0"/>
    <n v="3"/>
    <b v="0"/>
    <s v="technology/wearables"/>
    <n v="0.503"/>
    <n v="167.66666666666666"/>
    <x v="3"/>
    <s v="wearables"/>
    <x v="1321"/>
    <d v="2016-12-30T23:00:00"/>
  </r>
  <r>
    <n v="1321"/>
    <s v="Fashion Forward Headphones &amp; Membership Platform (Canceled)"/>
    <s v="Experience true sound quality and a membership platform that puts you in control of future headphones, features, design and prices."/>
    <n v="462000"/>
    <n v="6019"/>
    <x v="3"/>
    <s v="SE"/>
    <s v="SEK"/>
    <n v="1482515937"/>
    <n v="1479923937"/>
    <b v="0"/>
    <n v="7"/>
    <b v="0"/>
    <s v="technology/wearables"/>
    <n v="1.3028138528138529"/>
    <n v="859.85714285714289"/>
    <x v="3"/>
    <s v="wearables"/>
    <x v="1322"/>
    <d v="2016-12-23T17:58:57"/>
  </r>
  <r>
    <n v="1322"/>
    <s v="Invisible Reins - Let your children roam free (Canceled)"/>
    <s v="Invisible Reins - A Bluetooth innovation that links your child to your smart phone via an app. A safe zone can be set from 1-30 metres."/>
    <n v="35000"/>
    <n v="106"/>
    <x v="3"/>
    <s v="GB"/>
    <s v="GBP"/>
    <n v="1432223125"/>
    <n v="1429631125"/>
    <b v="0"/>
    <n v="4"/>
    <b v="0"/>
    <s v="technology/wearables"/>
    <n v="0.30285714285714288"/>
    <n v="26.5"/>
    <x v="3"/>
    <s v="wearables"/>
    <x v="1323"/>
    <d v="2015-05-21T15:45:25"/>
  </r>
  <r>
    <n v="1323"/>
    <s v="PIGGYBACK Earbuds Designed for Sharing! (Canceled)"/>
    <s v="High quality earbuds with a built-in splitter. Share with more than one friend. Music, movies, conversations. Any audio, any device!"/>
    <n v="15000"/>
    <n v="1332"/>
    <x v="3"/>
    <s v="US"/>
    <s v="USD"/>
    <n v="1461653700"/>
    <n v="1458665146"/>
    <b v="0"/>
    <n v="44"/>
    <b v="0"/>
    <s v="technology/wearables"/>
    <n v="8.8800000000000008"/>
    <n v="30.272727272727273"/>
    <x v="3"/>
    <s v="wearables"/>
    <x v="1324"/>
    <d v="2016-04-26T06:55:00"/>
  </r>
  <r>
    <n v="1324"/>
    <s v="Sunclipse Shadow â€¢ It's your skin, protect it (Canceled)"/>
    <s v="Monitor your actual UV exposure in real time and get notified when it's time to get out of the sun or when to reapply your sunscreen"/>
    <n v="50000"/>
    <n v="4920"/>
    <x v="3"/>
    <s v="US"/>
    <s v="USD"/>
    <n v="1476371552"/>
    <n v="1473779552"/>
    <b v="0"/>
    <n v="90"/>
    <b v="0"/>
    <s v="technology/wearables"/>
    <n v="9.84"/>
    <n v="54.666666666666664"/>
    <x v="3"/>
    <s v="wearables"/>
    <x v="1325"/>
    <d v="2016-10-13T15:12:32"/>
  </r>
  <r>
    <n v="1325"/>
    <s v="Solar PowerCap USB Cell Phone Charging Hats (Canceled)"/>
    <s v="The PowerCap is a device able to charge most mobile devices, and contains a battery for situations when the sun just isn't enough."/>
    <n v="20000"/>
    <n v="486"/>
    <x v="3"/>
    <s v="US"/>
    <s v="USD"/>
    <n v="1483063435"/>
    <n v="1480471435"/>
    <b v="0"/>
    <n v="8"/>
    <b v="0"/>
    <s v="technology/wearables"/>
    <n v="2.4299999999999997"/>
    <n v="60.75"/>
    <x v="3"/>
    <s v="wearables"/>
    <x v="1326"/>
    <d v="2016-12-30T02:03:55"/>
  </r>
  <r>
    <n v="1326"/>
    <s v="Fitness, Boxing and Sports Wearable Sensor Technology"/>
    <s v="StrikeTec will revolutionize both the boxing scene and fitness industry by allowing you to track the progress of hand speed and force."/>
    <n v="100000"/>
    <n v="1130"/>
    <x v="3"/>
    <s v="US"/>
    <s v="USD"/>
    <n v="1421348428"/>
    <n v="1417460428"/>
    <b v="0"/>
    <n v="11"/>
    <b v="0"/>
    <s v="technology/wearables"/>
    <n v="1.1299999999999999"/>
    <n v="102.72727272727273"/>
    <x v="3"/>
    <s v="wearables"/>
    <x v="1327"/>
    <d v="2015-01-15T19:00:28"/>
  </r>
  <r>
    <n v="1327"/>
    <s v="CyClip - The Handlebar Adapter for Apple Watch (Canceled)"/>
    <s v="CyClip is a way to mount the Apple Watch to your handlebars; ideal for navigation, notifications, and music control on the fly."/>
    <n v="48000"/>
    <n v="1705"/>
    <x v="3"/>
    <s v="US"/>
    <s v="USD"/>
    <n v="1432916235"/>
    <n v="1430324235"/>
    <b v="0"/>
    <n v="41"/>
    <b v="0"/>
    <s v="technology/wearables"/>
    <n v="3.5520833333333335"/>
    <n v="41.585365853658537"/>
    <x v="3"/>
    <s v="wearables"/>
    <x v="1328"/>
    <d v="2015-05-29T16:17:15"/>
  </r>
  <r>
    <n v="1328"/>
    <s v="Hydrate Edge | Hydration Monitoring Wearable (Canceled)"/>
    <s v="Hydrate Edge is the first wearable that provides real-time, continuous hydration feedback. This is the new hydration gold standard."/>
    <n v="75000"/>
    <n v="1748"/>
    <x v="3"/>
    <s v="US"/>
    <s v="USD"/>
    <n v="1476458734"/>
    <n v="1472570734"/>
    <b v="0"/>
    <n v="15"/>
    <b v="0"/>
    <s v="technology/wearables"/>
    <n v="2.3306666666666667"/>
    <n v="116.53333333333333"/>
    <x v="3"/>
    <s v="wearables"/>
    <x v="1329"/>
    <d v="2016-10-14T15:25:34"/>
  </r>
  <r>
    <n v="1329"/>
    <s v="Xtnd: Use your cell phone, tablet, or camera hands free"/>
    <s v="Xtnd is a hands free multifunctional device for your tablet, cell phone, &amp; camera. It's also a convenient backpack for storage."/>
    <n v="50000"/>
    <n v="408"/>
    <x v="3"/>
    <s v="US"/>
    <s v="USD"/>
    <n v="1417501145"/>
    <n v="1414041545"/>
    <b v="0"/>
    <n v="9"/>
    <b v="0"/>
    <s v="technology/wearables"/>
    <n v="0.81600000000000006"/>
    <n v="45.333333333333336"/>
    <x v="3"/>
    <s v="wearables"/>
    <x v="1330"/>
    <d v="2014-12-02T06:19:05"/>
  </r>
  <r>
    <n v="1330"/>
    <s v="The 3G Smartwatch for Kids that Encourages Outdoor Play"/>
    <s v="Outdoor play is essential. Wanderwatch helps to make it fun and safe! Fun for kids, great for parents. Time to Play!"/>
    <n v="35000"/>
    <n v="7873"/>
    <x v="3"/>
    <s v="US"/>
    <s v="USD"/>
    <n v="1467432000"/>
    <n v="1464763109"/>
    <b v="0"/>
    <n v="50"/>
    <b v="0"/>
    <s v="technology/wearables"/>
    <n v="22.494285714285713"/>
    <n v="157.46"/>
    <x v="3"/>
    <s v="wearables"/>
    <x v="1331"/>
    <d v="2016-07-02T04:00:00"/>
  </r>
  <r>
    <n v="1331"/>
    <s v="WORLD'S BEST BATTERY BACKUP: EXO WEARABLE POWER! (Canceled)"/>
    <s v="The World's First Wearable Battery Backup - wireless, modular, flexible, and ultra-lightweight! Click, charge, go!!!"/>
    <n v="250000"/>
    <n v="3417"/>
    <x v="3"/>
    <s v="US"/>
    <s v="USD"/>
    <n v="1471435554"/>
    <n v="1468843554"/>
    <b v="0"/>
    <n v="34"/>
    <b v="0"/>
    <s v="technology/wearables"/>
    <n v="1.3668"/>
    <n v="100.5"/>
    <x v="3"/>
    <s v="wearables"/>
    <x v="1332"/>
    <d v="2016-08-17T12:05:54"/>
  </r>
  <r>
    <n v="1332"/>
    <s v="Belt with Legs Invention (Canceled)"/>
    <s v="Long bus queue and no seats around? This light weight seating device can be worn anywhere and at anytime! Belt that converts into seat."/>
    <n v="10115"/>
    <n v="0"/>
    <x v="3"/>
    <s v="CH"/>
    <s v="CHF"/>
    <n v="1485480408"/>
    <n v="1482888408"/>
    <b v="0"/>
    <n v="0"/>
    <b v="0"/>
    <s v="technology/wearables"/>
    <n v="0"/>
    <e v="#DIV/0!"/>
    <x v="3"/>
    <s v="wearables"/>
    <x v="1333"/>
    <d v="2017-01-27T01:26:48"/>
  </r>
  <r>
    <n v="1333"/>
    <s v="Bio Hazard Suit for Everyman (Canceled)"/>
    <s v="Im in the process of creating a biohazard suit that can be worn like an extra layer, unlike these bulky units that are currently in use"/>
    <n v="2500"/>
    <n v="0"/>
    <x v="3"/>
    <s v="AU"/>
    <s v="AUD"/>
    <n v="1405478025"/>
    <n v="1402886025"/>
    <b v="0"/>
    <n v="0"/>
    <b v="0"/>
    <s v="technology/wearables"/>
    <n v="0"/>
    <e v="#DIV/0!"/>
    <x v="3"/>
    <s v="wearables"/>
    <x v="1334"/>
    <d v="2014-07-16T02:33:45"/>
  </r>
  <r>
    <n v="1334"/>
    <s v="My TUSK â„¢ (Telephone Utility Support Kit!) (Canceled)"/>
    <s v="A wearable device that allows you to dock and operate your phone hands-free anywhere and everywhere!"/>
    <n v="133000"/>
    <n v="14303"/>
    <x v="3"/>
    <s v="US"/>
    <s v="USD"/>
    <n v="1457721287"/>
    <n v="1455129287"/>
    <b v="0"/>
    <n v="276"/>
    <b v="0"/>
    <s v="technology/wearables"/>
    <n v="10.754135338345865"/>
    <n v="51.822463768115945"/>
    <x v="3"/>
    <s v="wearables"/>
    <x v="1335"/>
    <d v="2016-03-11T18:34:47"/>
  </r>
  <r>
    <n v="1335"/>
    <s v="UB Fit (Canceled)"/>
    <s v="Dial up your performance with UB Fit: 1st wearable resistance technology that allows you to tone muscles while doing a cardio workout"/>
    <n v="25000"/>
    <n v="4940"/>
    <x v="3"/>
    <s v="US"/>
    <s v="USD"/>
    <n v="1449354502"/>
    <n v="1446762502"/>
    <b v="0"/>
    <n v="16"/>
    <b v="0"/>
    <s v="technology/wearables"/>
    <n v="19.759999999999998"/>
    <n v="308.75"/>
    <x v="3"/>
    <s v="wearables"/>
    <x v="1336"/>
    <d v="2015-12-05T22:28:22"/>
  </r>
  <r>
    <n v="1336"/>
    <s v="Jumpy, The World First Edutainment Smartwatch For Kids"/>
    <s v="JUMPY, a cool smart watch with open platform SDK brings limitless edutainment to kids' wrist and encourages parent-child interaction."/>
    <n v="100000"/>
    <n v="84947"/>
    <x v="3"/>
    <s v="US"/>
    <s v="USD"/>
    <n v="1418849028"/>
    <n v="1415825028"/>
    <b v="0"/>
    <n v="224"/>
    <b v="0"/>
    <s v="technology/wearables"/>
    <n v="84.946999999999989"/>
    <n v="379.22767857142856"/>
    <x v="3"/>
    <s v="wearables"/>
    <x v="1337"/>
    <d v="2014-12-17T20:43:48"/>
  </r>
  <r>
    <n v="1337"/>
    <s v="Ripple: World's Most Dependable Safety Device (Canceled)"/>
    <s v="Discreet safety device connects you to a dedicated 24/7 monitoring team, keeping you safe anywhere in the United States"/>
    <n v="50000"/>
    <n v="24691"/>
    <x v="3"/>
    <s v="US"/>
    <s v="USD"/>
    <n v="1488549079"/>
    <n v="1485957079"/>
    <b v="0"/>
    <n v="140"/>
    <b v="0"/>
    <s v="technology/wearables"/>
    <n v="49.381999999999998"/>
    <n v="176.36428571428573"/>
    <x v="3"/>
    <s v="wearables"/>
    <x v="1338"/>
    <d v="2017-03-03T13:51:19"/>
  </r>
  <r>
    <n v="1338"/>
    <s v="A New Case In Town | HAND Liberation | HANDL (Canceled)"/>
    <s v="HandL makes your phone feel like an organic extension of your hand. Elastic and brace system supports your device with just two fingers"/>
    <n v="30000"/>
    <n v="991"/>
    <x v="3"/>
    <s v="US"/>
    <s v="USD"/>
    <n v="1438543033"/>
    <n v="1435951033"/>
    <b v="0"/>
    <n v="15"/>
    <b v="0"/>
    <s v="technology/wearables"/>
    <n v="3.3033333333333332"/>
    <n v="66.066666666666663"/>
    <x v="3"/>
    <s v="wearables"/>
    <x v="1339"/>
    <d v="2015-08-02T19:17:13"/>
  </r>
  <r>
    <n v="1339"/>
    <s v="Linkoo (Canceled)"/>
    <s v="World's Smallest customizable Phone &amp; GPS Watch for kids !"/>
    <n v="50000"/>
    <n v="3317"/>
    <x v="3"/>
    <s v="US"/>
    <s v="USD"/>
    <n v="1418056315"/>
    <n v="1414164715"/>
    <b v="0"/>
    <n v="37"/>
    <b v="0"/>
    <s v="technology/wearables"/>
    <n v="6.6339999999999995"/>
    <n v="89.648648648648646"/>
    <x v="3"/>
    <s v="wearables"/>
    <x v="1340"/>
    <d v="2014-12-08T16:31:55"/>
  </r>
  <r>
    <n v="1340"/>
    <s v="Glass Designs (Canceled)"/>
    <s v="I would like to make nicer, more stylish looking frames for the Google Glass using 3D printing technology."/>
    <n v="1680"/>
    <n v="0"/>
    <x v="3"/>
    <s v="US"/>
    <s v="USD"/>
    <n v="1408112253"/>
    <n v="1405520253"/>
    <b v="0"/>
    <n v="0"/>
    <b v="0"/>
    <s v="technology/wearables"/>
    <n v="0"/>
    <e v="#DIV/0!"/>
    <x v="3"/>
    <s v="wearables"/>
    <x v="1341"/>
    <d v="2014-08-15T14:17:33"/>
  </r>
  <r>
    <n v="1341"/>
    <s v="BRILLAR: World's First Kids' Smart Wearable Companion."/>
    <s v="BRILLAR: Your Kids Ultimate Wearable Companion. Educates, Rewards, Entertains, Calls, Motivates, Messages + Tracks Location &amp; Steps."/>
    <n v="25000"/>
    <n v="17590"/>
    <x v="3"/>
    <s v="GB"/>
    <s v="GBP"/>
    <n v="1475333917"/>
    <n v="1472569117"/>
    <b v="0"/>
    <n v="46"/>
    <b v="0"/>
    <s v="technology/wearables"/>
    <n v="70.36"/>
    <n v="382.39130434782606"/>
    <x v="3"/>
    <s v="wearables"/>
    <x v="1342"/>
    <d v="2016-10-01T14:58:37"/>
  </r>
  <r>
    <n v="1342"/>
    <s v="Vuzion: An Actual Overlaid Heads Up Display Wearable"/>
    <s v="Method50 aims to prototype a revolutionary true heads up display to create a new way of living in, playing in, and viewing the world."/>
    <n v="50000"/>
    <n v="100"/>
    <x v="3"/>
    <s v="US"/>
    <s v="USD"/>
    <n v="1437161739"/>
    <n v="1434569739"/>
    <b v="0"/>
    <n v="1"/>
    <b v="0"/>
    <s v="technology/wearables"/>
    <n v="0.2"/>
    <n v="100"/>
    <x v="3"/>
    <s v="wearables"/>
    <x v="1343"/>
    <d v="2015-07-17T19:35:39"/>
  </r>
  <r>
    <n v="1343"/>
    <s v="Sleepman: The First Sleep Enhancement &amp; Fatigue Alert Device"/>
    <s v="Sleepman is a bio-signal monitoring wristwatch featuring smart alarm with the unique sleep enhancement and fatigue detection options!"/>
    <n v="50000"/>
    <n v="51149"/>
    <x v="3"/>
    <s v="US"/>
    <s v="USD"/>
    <n v="1471579140"/>
    <n v="1466512683"/>
    <b v="0"/>
    <n v="323"/>
    <b v="0"/>
    <s v="technology/wearables"/>
    <n v="102.298"/>
    <n v="158.35603715170279"/>
    <x v="3"/>
    <s v="wearables"/>
    <x v="1344"/>
    <d v="2016-08-19T03:59:00"/>
  </r>
  <r>
    <n v="1344"/>
    <s v="A Masters Guide to The Way of the Warrior"/>
    <s v="The is the ultimate guide to applied Eastern philosophy, martial arts, and the path of the warrior from a scientific perspective."/>
    <n v="1500"/>
    <n v="5666"/>
    <x v="1"/>
    <s v="CA"/>
    <s v="CAD"/>
    <n v="1467313039"/>
    <n v="1464807439"/>
    <b v="0"/>
    <n v="139"/>
    <b v="1"/>
    <s v="publishing/nonfiction"/>
    <n v="377.73333333333335"/>
    <n v="40.762589928057551"/>
    <x v="4"/>
    <s v="nonfiction"/>
    <x v="1345"/>
    <d v="2016-06-30T18:57:19"/>
  </r>
  <r>
    <n v="1345"/>
    <s v="Tell the World - My journey from Islam to Christianity"/>
    <s v="Peacefully taking you through my journey of being raised as a Muslim then becoming Christian, and sharing the truths I unveiled."/>
    <n v="300"/>
    <n v="375"/>
    <x v="1"/>
    <s v="US"/>
    <s v="USD"/>
    <n v="1405366359"/>
    <n v="1402342359"/>
    <b v="0"/>
    <n v="7"/>
    <b v="1"/>
    <s v="publishing/nonfiction"/>
    <n v="125"/>
    <n v="53.571428571428569"/>
    <x v="4"/>
    <s v="nonfiction"/>
    <x v="1346"/>
    <d v="2014-07-14T19:32:39"/>
  </r>
  <r>
    <n v="1346"/>
    <s v="Anthology of Stories from LGBT Nepal"/>
    <s v="An anthology of nonfiction stories written by Nepal's Lesbian, Gay, Bisexual, and Transgender (LGBT) community."/>
    <n v="4900"/>
    <n v="7219"/>
    <x v="1"/>
    <s v="US"/>
    <s v="USD"/>
    <n v="1372297751"/>
    <n v="1369705751"/>
    <b v="0"/>
    <n v="149"/>
    <b v="1"/>
    <s v="publishing/nonfiction"/>
    <n v="147.32653061224491"/>
    <n v="48.449664429530202"/>
    <x v="4"/>
    <s v="nonfiction"/>
    <x v="1347"/>
    <d v="2013-06-27T01:49:11"/>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s v="publishing/nonfiction"/>
    <n v="102.2"/>
    <n v="82.41935483870968"/>
    <x v="4"/>
    <s v="nonfiction"/>
    <x v="1348"/>
    <d v="2015-03-07T15:18:45"/>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s v="publishing/nonfiction"/>
    <n v="101.8723404255319"/>
    <n v="230.19230769230768"/>
    <x v="4"/>
    <s v="nonfiction"/>
    <x v="1349"/>
    <d v="2014-12-18T12:08:53"/>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s v="publishing/nonfiction"/>
    <n v="204.2"/>
    <n v="59.360465116279073"/>
    <x v="4"/>
    <s v="nonfiction"/>
    <x v="1350"/>
    <d v="2015-12-16T06:59:00"/>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s v="publishing/nonfiction"/>
    <n v="104.05"/>
    <n v="66.698717948717942"/>
    <x v="4"/>
    <s v="nonfiction"/>
    <x v="1351"/>
    <d v="2015-12-26T00:18:54"/>
  </r>
  <r>
    <n v="1351"/>
    <s v="Purpose: Your Journey To Find Meaning"/>
    <s v="Discover your purpose, live a more fulfilling life, leave a positive footprint on society."/>
    <n v="20000"/>
    <n v="20253"/>
    <x v="1"/>
    <s v="US"/>
    <s v="USD"/>
    <n v="1455299144"/>
    <n v="1452707144"/>
    <b v="0"/>
    <n v="120"/>
    <b v="1"/>
    <s v="publishing/nonfiction"/>
    <n v="101.265"/>
    <n v="168.77500000000001"/>
    <x v="4"/>
    <s v="nonfiction"/>
    <x v="1352"/>
    <d v="2016-02-12T17:45:44"/>
  </r>
  <r>
    <n v="1352"/>
    <s v="Will's SmileBook Project"/>
    <s v="An important book, based on research, to make you and your learners smile again. Better smile sheets, better feedback, better learning!"/>
    <n v="10000"/>
    <n v="13614"/>
    <x v="1"/>
    <s v="US"/>
    <s v="USD"/>
    <n v="1441425540"/>
    <n v="1436968366"/>
    <b v="0"/>
    <n v="227"/>
    <b v="1"/>
    <s v="publishing/nonfiction"/>
    <n v="136.13999999999999"/>
    <n v="59.973568281938327"/>
    <x v="4"/>
    <s v="nonfiction"/>
    <x v="1353"/>
    <d v="2015-09-05T03:59:00"/>
  </r>
  <r>
    <n v="1353"/>
    <s v="Finish The Script! - A College Writing Course in Book Form"/>
    <s v="A book that teaches aspiring writers how to get from a basic idea to a fully rewritten screenplay."/>
    <n v="1000"/>
    <n v="1336"/>
    <x v="1"/>
    <s v="US"/>
    <s v="USD"/>
    <n v="1362960000"/>
    <n v="1359946188"/>
    <b v="0"/>
    <n v="42"/>
    <b v="1"/>
    <s v="publishing/nonfiction"/>
    <n v="133.6"/>
    <n v="31.80952380952381"/>
    <x v="4"/>
    <s v="nonfiction"/>
    <x v="1354"/>
    <d v="2013-03-11T00:00:00"/>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s v="publishing/nonfiction"/>
    <n v="130.25"/>
    <n v="24.421875"/>
    <x v="4"/>
    <s v="nonfiction"/>
    <x v="1355"/>
    <d v="2016-06-11T19:22:59"/>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s v="publishing/nonfiction"/>
    <n v="122.67999999999999"/>
    <n v="25.347107438016529"/>
    <x v="4"/>
    <s v="nonfiction"/>
    <x v="1356"/>
    <d v="2012-11-30T10:00:00"/>
  </r>
  <r>
    <n v="1356"/>
    <s v="Kick-in-the-A** Starter: Between the Lines, the Book"/>
    <s v="At age 30, my husband Dan died from cancer. Left to recreate my life, I drew a line in my heart; became a nomad. This is a love story."/>
    <n v="3400"/>
    <n v="6215.56"/>
    <x v="1"/>
    <s v="US"/>
    <s v="USD"/>
    <n v="1372985760"/>
    <n v="1370393760"/>
    <b v="0"/>
    <n v="87"/>
    <b v="1"/>
    <s v="publishing/nonfiction"/>
    <n v="182.81058823529412"/>
    <n v="71.443218390804603"/>
    <x v="4"/>
    <s v="nonfiction"/>
    <x v="1357"/>
    <d v="2013-07-05T00:56:00"/>
  </r>
  <r>
    <n v="1357"/>
    <s v="Becoming Alicia"/>
    <s v="The search for identity leads one young woman to Mexico, where she follows her grandfather's journey back to America."/>
    <n v="2000"/>
    <n v="2506"/>
    <x v="1"/>
    <s v="US"/>
    <s v="USD"/>
    <n v="1362117540"/>
    <n v="1359587137"/>
    <b v="0"/>
    <n v="65"/>
    <b v="1"/>
    <s v="publishing/nonfiction"/>
    <n v="125.29999999999998"/>
    <n v="38.553846153846152"/>
    <x v="4"/>
    <s v="nonfiction"/>
    <x v="1358"/>
    <d v="2013-03-01T05:59:00"/>
  </r>
  <r>
    <n v="1358"/>
    <s v="The Masada Story Project"/>
    <s v="I am working on a book about what people do when they visit Masada, an ancient fortress in the Judean desert."/>
    <n v="3000"/>
    <n v="3350"/>
    <x v="1"/>
    <s v="US"/>
    <s v="USD"/>
    <n v="1309009323"/>
    <n v="1306417323"/>
    <b v="0"/>
    <n v="49"/>
    <b v="1"/>
    <s v="publishing/nonfiction"/>
    <n v="111.66666666666667"/>
    <n v="68.367346938775512"/>
    <x v="4"/>
    <s v="nonfiction"/>
    <x v="1359"/>
    <d v="2011-06-25T13:42:03"/>
  </r>
  <r>
    <n v="1359"/>
    <s v="UnConventional - Worldcon 2011 Research"/>
    <s v="Funding for a 2011 trip to Worldcon for research for &quot;UnConventional,&quot; a book on the history of the American fan convention."/>
    <n v="660"/>
    <n v="764"/>
    <x v="1"/>
    <s v="US"/>
    <s v="USD"/>
    <n v="1309980790"/>
    <n v="1304623990"/>
    <b v="0"/>
    <n v="19"/>
    <b v="1"/>
    <s v="publishing/nonfiction"/>
    <n v="115.75757575757575"/>
    <n v="40.210526315789473"/>
    <x v="4"/>
    <s v="nonfiction"/>
    <x v="1360"/>
    <d v="2011-07-06T19:33:10"/>
  </r>
  <r>
    <n v="1360"/>
    <s v="So Bad, It's Good! - A Book of Bad Movies"/>
    <s v="So Bad, It's Good! is a guide to finding the best films for your bad movie night."/>
    <n v="1500"/>
    <n v="2598"/>
    <x v="1"/>
    <s v="US"/>
    <s v="USD"/>
    <n v="1343943420"/>
    <n v="1341524220"/>
    <b v="0"/>
    <n v="81"/>
    <b v="1"/>
    <s v="publishing/nonfiction"/>
    <n v="173.2"/>
    <n v="32.074074074074076"/>
    <x v="4"/>
    <s v="nonfiction"/>
    <x v="1361"/>
    <d v="2012-08-02T21:37:00"/>
  </r>
  <r>
    <n v="1361"/>
    <s v="Me, Myself &amp; I - the dark art of big wall soloing"/>
    <s v="The forbidden dark art of roped soloing, for climbers who need to know in order to make the ultimate climb come true!"/>
    <n v="6000"/>
    <n v="7559"/>
    <x v="1"/>
    <s v="GB"/>
    <s v="GBP"/>
    <n v="1403370772"/>
    <n v="1400778772"/>
    <b v="0"/>
    <n v="264"/>
    <b v="1"/>
    <s v="publishing/nonfiction"/>
    <n v="125.98333333333333"/>
    <n v="28.632575757575758"/>
    <x v="4"/>
    <s v="nonfiction"/>
    <x v="1362"/>
    <d v="2014-06-21T17:12:52"/>
  </r>
  <r>
    <n v="1362"/>
    <s v="A Fantastic Affair: Karl Barth in America 1962â€“Research"/>
    <s v="The never-before-told story of Karl Barth's (first and only) journey to the United States in 1962."/>
    <n v="1000"/>
    <n v="1091"/>
    <x v="1"/>
    <s v="US"/>
    <s v="USD"/>
    <n v="1378592731"/>
    <n v="1373408731"/>
    <b v="0"/>
    <n v="25"/>
    <b v="1"/>
    <s v="publishing/nonfiction"/>
    <n v="109.1"/>
    <n v="43.64"/>
    <x v="4"/>
    <s v="nonfiction"/>
    <x v="1363"/>
    <d v="2013-09-07T22:25:31"/>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s v="publishing/nonfiction"/>
    <n v="100"/>
    <n v="40"/>
    <x v="4"/>
    <s v="nonfiction"/>
    <x v="1364"/>
    <d v="2016-02-15T07:59:00"/>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s v="music/rock"/>
    <n v="118.64285714285714"/>
    <n v="346.04166666666669"/>
    <x v="0"/>
    <s v="rock"/>
    <x v="1365"/>
    <d v="2015-01-07T16:41:46"/>
  </r>
  <r>
    <n v="1365"/>
    <s v="MYFEVER's First Studio EP &quot;See The Light&quot;"/>
    <s v="Our first professional studio album &quot;See The Light&quot; will be released this spring! Help us record, mix, master, and release the album!"/>
    <n v="7500"/>
    <n v="7520"/>
    <x v="1"/>
    <s v="US"/>
    <s v="USD"/>
    <n v="1426523752"/>
    <n v="1423935352"/>
    <b v="0"/>
    <n v="92"/>
    <b v="1"/>
    <s v="music/rock"/>
    <n v="100.26666666666667"/>
    <n v="81.739130434782609"/>
    <x v="0"/>
    <s v="rock"/>
    <x v="1366"/>
    <d v="2015-03-16T16:35:52"/>
  </r>
  <r>
    <n v="1366"/>
    <s v="Kick It! A Tribute to the A.K.s"/>
    <s v="A musical memorial for Alexi Petersen."/>
    <n v="7500"/>
    <n v="9486.69"/>
    <x v="1"/>
    <s v="US"/>
    <s v="USD"/>
    <n v="1417049663"/>
    <n v="1413158063"/>
    <b v="0"/>
    <n v="147"/>
    <b v="1"/>
    <s v="music/rock"/>
    <n v="126.48920000000001"/>
    <n v="64.535306122448986"/>
    <x v="0"/>
    <s v="rock"/>
    <x v="1367"/>
    <d v="2014-11-27T00:54:23"/>
  </r>
  <r>
    <n v="1367"/>
    <s v="House of Rabbits  - &quot;Songs of Charivari&quot;"/>
    <s v="House of Rabbits are recording our full-length, debut album! Support independent music, receive great rewards!"/>
    <n v="5000"/>
    <n v="5713"/>
    <x v="1"/>
    <s v="US"/>
    <s v="USD"/>
    <n v="1447463050"/>
    <n v="1444867450"/>
    <b v="0"/>
    <n v="90"/>
    <b v="1"/>
    <s v="music/rock"/>
    <n v="114.26"/>
    <n v="63.477777777777774"/>
    <x v="0"/>
    <s v="rock"/>
    <x v="1368"/>
    <d v="2015-11-14T01:04:10"/>
  </r>
  <r>
    <n v="1368"/>
    <s v="Saturate &quot; The Separation Effect &quot; CD"/>
    <s v="We are in the final stages of the creation of our 4th record, The Separation Effect. our most passionate record to date."/>
    <n v="5000"/>
    <n v="5535"/>
    <x v="1"/>
    <s v="US"/>
    <s v="USD"/>
    <n v="1434342894"/>
    <n v="1432269294"/>
    <b v="0"/>
    <n v="87"/>
    <b v="1"/>
    <s v="music/rock"/>
    <n v="110.7"/>
    <n v="63.620689655172413"/>
    <x v="0"/>
    <s v="rock"/>
    <x v="1369"/>
    <d v="2015-06-15T04:34:54"/>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s v="music/rock"/>
    <n v="105.34805315203954"/>
    <n v="83.967068965517228"/>
    <x v="0"/>
    <s v="rock"/>
    <x v="1370"/>
    <d v="2014-04-11T14:15:46"/>
  </r>
  <r>
    <n v="1370"/>
    <s v="Food On You presents Baby's First Parental Advisory"/>
    <s v="Songs about the first year of parenthood, often inappropriate for children"/>
    <n v="1500"/>
    <n v="1555"/>
    <x v="1"/>
    <s v="US"/>
    <s v="USD"/>
    <n v="1381881890"/>
    <n v="1380585890"/>
    <b v="0"/>
    <n v="20"/>
    <b v="1"/>
    <s v="music/rock"/>
    <n v="103.66666666666666"/>
    <n v="77.75"/>
    <x v="0"/>
    <s v="rock"/>
    <x v="1371"/>
    <d v="2013-10-16T00:04:50"/>
  </r>
  <r>
    <n v="1371"/>
    <s v="The Defiant Tour Documentary with LoNero"/>
    <s v="The Defiant Tour Documentary is a never before examination of the finances of a touring band and what it takes to go on the road."/>
    <n v="6999"/>
    <n v="7495"/>
    <x v="1"/>
    <s v="US"/>
    <s v="USD"/>
    <n v="1431022342"/>
    <n v="1428430342"/>
    <b v="0"/>
    <n v="70"/>
    <b v="1"/>
    <s v="music/rock"/>
    <n v="107.08672667523933"/>
    <n v="107.07142857142857"/>
    <x v="0"/>
    <s v="rock"/>
    <x v="1372"/>
    <d v="2015-05-07T18:12:22"/>
  </r>
  <r>
    <n v="1372"/>
    <s v="Ted Lukas &amp; the Misled new CD - &quot;FEED&quot;"/>
    <s v="Please help us raise funds to press our new CD!"/>
    <n v="500"/>
    <n v="620"/>
    <x v="1"/>
    <s v="US"/>
    <s v="USD"/>
    <n v="1342115132"/>
    <n v="1339523132"/>
    <b v="0"/>
    <n v="16"/>
    <b v="1"/>
    <s v="music/rock"/>
    <n v="124"/>
    <n v="38.75"/>
    <x v="0"/>
    <s v="rock"/>
    <x v="1373"/>
    <d v="2012-07-12T17:45:32"/>
  </r>
  <r>
    <n v="1373"/>
    <s v="Broccoli Samurai: Tour Van or Bust!"/>
    <s v="Help Broccoli Samurai raise money to get a new van and continue bringing you the jams!"/>
    <n v="10000"/>
    <n v="10501"/>
    <x v="1"/>
    <s v="US"/>
    <s v="USD"/>
    <n v="1483138233"/>
    <n v="1480546233"/>
    <b v="0"/>
    <n v="52"/>
    <b v="1"/>
    <s v="music/rock"/>
    <n v="105.01"/>
    <n v="201.94230769230768"/>
    <x v="0"/>
    <s v="rock"/>
    <x v="1374"/>
    <d v="2016-12-30T22:50:33"/>
  </r>
  <r>
    <n v="1374"/>
    <s v="Sisters of Murphyâ€™s full-length album"/>
    <s v="After two successful EPs, Sisters of Murphy is back in the studio to release our first full-length album. We want YOU to be part of it!"/>
    <n v="1500"/>
    <n v="2842"/>
    <x v="1"/>
    <s v="US"/>
    <s v="USD"/>
    <n v="1458874388"/>
    <n v="1456285988"/>
    <b v="0"/>
    <n v="66"/>
    <b v="1"/>
    <s v="music/rock"/>
    <n v="189.46666666666667"/>
    <n v="43.060606060606062"/>
    <x v="0"/>
    <s v="rock"/>
    <x v="1375"/>
    <d v="2016-03-25T02:53:08"/>
  </r>
  <r>
    <n v="1375"/>
    <s v="PAMPA FOLKS - 1st &quot;Indie Pop Western&quot; Album"/>
    <s v="Pampa Folks, l'album aux couleurs de dÃ©serts. Le quatuor, crÃ©Ã© en 2015  livre une Ã©nergie brute et prÃ©pare son premier album"/>
    <n v="4000"/>
    <n v="6853"/>
    <x v="1"/>
    <s v="FR"/>
    <s v="EUR"/>
    <n v="1484444119"/>
    <n v="1481852119"/>
    <b v="0"/>
    <n v="109"/>
    <b v="1"/>
    <s v="music/rock"/>
    <n v="171.32499999999999"/>
    <n v="62.871559633027523"/>
    <x v="0"/>
    <s v="rock"/>
    <x v="1376"/>
    <d v="2017-01-15T01:35:19"/>
  </r>
  <r>
    <n v="1376"/>
    <s v="Dead Pirates / HIGHMARE LP 2nd pressing"/>
    <s v="Dead Pirates are planning a second pressing of HIGHMARE LP, who wants one ?"/>
    <n v="3700"/>
    <n v="9342"/>
    <x v="1"/>
    <s v="GB"/>
    <s v="GBP"/>
    <n v="1480784606"/>
    <n v="1478189006"/>
    <b v="0"/>
    <n v="168"/>
    <b v="1"/>
    <s v="music/rock"/>
    <n v="252.48648648648651"/>
    <n v="55.607142857142854"/>
    <x v="0"/>
    <s v="rock"/>
    <x v="1377"/>
    <d v="2016-12-03T17:03:26"/>
  </r>
  <r>
    <n v="1377"/>
    <s v="Official Debut EP for Stereo Jo"/>
    <s v="Stereo Jo is set to release a 5 song EP. Your donation will directly help w/ recording, design, production, &amp; duplication. Thank You :)"/>
    <n v="1300"/>
    <n v="1510"/>
    <x v="1"/>
    <s v="US"/>
    <s v="USD"/>
    <n v="1486095060"/>
    <n v="1484198170"/>
    <b v="0"/>
    <n v="31"/>
    <b v="1"/>
    <s v="music/rock"/>
    <n v="116.15384615384616"/>
    <n v="48.70967741935484"/>
    <x v="0"/>
    <s v="rock"/>
    <x v="1378"/>
    <d v="2017-02-03T04:11:00"/>
  </r>
  <r>
    <n v="1378"/>
    <s v="SIX BY SEVEN"/>
    <s v="A psychedelic post rock masterpiece!"/>
    <n v="2000"/>
    <n v="4067"/>
    <x v="1"/>
    <s v="GB"/>
    <s v="GBP"/>
    <n v="1470075210"/>
    <n v="1468779210"/>
    <b v="0"/>
    <n v="133"/>
    <b v="1"/>
    <s v="music/rock"/>
    <n v="203.35000000000002"/>
    <n v="30.578947368421051"/>
    <x v="0"/>
    <s v="rock"/>
    <x v="1379"/>
    <d v="2016-08-01T18:13:30"/>
  </r>
  <r>
    <n v="1379"/>
    <s v="J. Walter Makes a Record"/>
    <s v="---------The long-awaited debut full-length from Justin Ruddy--------"/>
    <n v="10000"/>
    <n v="11160"/>
    <x v="1"/>
    <s v="US"/>
    <s v="USD"/>
    <n v="1433504876"/>
    <n v="1430912876"/>
    <b v="0"/>
    <n v="151"/>
    <b v="1"/>
    <s v="music/rock"/>
    <n v="111.60000000000001"/>
    <n v="73.907284768211923"/>
    <x v="0"/>
    <s v="rock"/>
    <x v="1380"/>
    <d v="2015-06-05T11:47:56"/>
  </r>
  <r>
    <n v="1380"/>
    <s v="BARNFEST 2015"/>
    <s v="A DIY MUSIC FESTIVAL FROM ST. LOUIS MO! Bands make their own festival, help make it legit!"/>
    <n v="25"/>
    <n v="106"/>
    <x v="1"/>
    <s v="US"/>
    <s v="USD"/>
    <n v="1433815200"/>
    <n v="1431886706"/>
    <b v="0"/>
    <n v="5"/>
    <b v="1"/>
    <s v="music/rock"/>
    <n v="424"/>
    <n v="21.2"/>
    <x v="0"/>
    <s v="rock"/>
    <x v="1381"/>
    <d v="2015-06-09T02:00:00"/>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s v="music/rock"/>
    <n v="107.1"/>
    <n v="73.356164383561648"/>
    <x v="0"/>
    <s v="rock"/>
    <x v="1382"/>
    <d v="2016-12-29T05:08:45"/>
  </r>
  <r>
    <n v="1382"/>
    <s v="The Floorwalkers New Album!"/>
    <s v="We're making a new record -- independently! We've got some great new songs we're really excited to bring to you!"/>
    <n v="8000"/>
    <n v="8349"/>
    <x v="1"/>
    <s v="US"/>
    <s v="USD"/>
    <n v="1367867536"/>
    <n v="1365275536"/>
    <b v="0"/>
    <n v="148"/>
    <b v="1"/>
    <s v="music/rock"/>
    <n v="104.3625"/>
    <n v="56.412162162162161"/>
    <x v="0"/>
    <s v="rock"/>
    <x v="1383"/>
    <d v="2013-05-06T19:12:16"/>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s v="music/rock"/>
    <n v="212.40909090909091"/>
    <n v="50.247311827956992"/>
    <x v="0"/>
    <s v="rock"/>
    <x v="1384"/>
    <d v="2016-12-23T01:47:58"/>
  </r>
  <r>
    <n v="1384"/>
    <s v="Manny Manriquez' new rock opera journey: Outland Warrior"/>
    <s v="Outland Warrior is my first solo musical project, featuring songs written by me and recorded at my home studio."/>
    <n v="3500"/>
    <n v="4343"/>
    <x v="1"/>
    <s v="US"/>
    <s v="USD"/>
    <n v="1436117922"/>
    <n v="1433525922"/>
    <b v="0"/>
    <n v="63"/>
    <b v="1"/>
    <s v="music/rock"/>
    <n v="124.08571428571429"/>
    <n v="68.936507936507937"/>
    <x v="0"/>
    <s v="rock"/>
    <x v="1385"/>
    <d v="2015-07-05T17:38:42"/>
  </r>
  <r>
    <n v="1385"/>
    <s v="Chi Might Project"/>
    <s v="Musicians, singers &amp; songwriters from all over the world collaborate via YouTube in order to create an amazing album!"/>
    <n v="8000"/>
    <n v="8832.49"/>
    <x v="1"/>
    <s v="DE"/>
    <s v="EUR"/>
    <n v="1461931860"/>
    <n v="1457109121"/>
    <b v="0"/>
    <n v="134"/>
    <b v="1"/>
    <s v="music/rock"/>
    <n v="110.406125"/>
    <n v="65.914104477611943"/>
    <x v="0"/>
    <s v="rock"/>
    <x v="1386"/>
    <d v="2016-04-29T12:11:00"/>
  </r>
  <r>
    <n v="1386"/>
    <s v="MALTESE CROSS: The First Album"/>
    <s v="We are a classic hard rock/heavy metal band just trying to keep rock alive!"/>
    <n v="400"/>
    <n v="875"/>
    <x v="1"/>
    <s v="US"/>
    <s v="USD"/>
    <n v="1438183889"/>
    <n v="1435591889"/>
    <b v="0"/>
    <n v="14"/>
    <b v="1"/>
    <s v="music/rock"/>
    <n v="218.75"/>
    <n v="62.5"/>
    <x v="0"/>
    <s v="rock"/>
    <x v="1387"/>
    <d v="2015-07-29T15:31:29"/>
  </r>
  <r>
    <n v="1387"/>
    <s v="FAMILY BUSINESS KICKSTARTER"/>
    <s v="Less than one week to PLEDGE YOUR SUPPORT for THE FAMILY BUSINESS as the band raises funds for the next full length rock album."/>
    <n v="4000"/>
    <n v="5465"/>
    <x v="1"/>
    <s v="US"/>
    <s v="USD"/>
    <n v="1433305800"/>
    <n v="1430604395"/>
    <b v="0"/>
    <n v="78"/>
    <b v="1"/>
    <s v="music/rock"/>
    <n v="136.625"/>
    <n v="70.064102564102569"/>
    <x v="0"/>
    <s v="rock"/>
    <x v="1388"/>
    <d v="2015-06-03T04:30:00"/>
  </r>
  <r>
    <n v="1388"/>
    <s v="Ghosts of Jupiter: The Great Bright Horses"/>
    <s v="&quot;The Great Bright Horses&quot; is finished and ready for release! Help us put on the finishing touches and share it with the universe."/>
    <n v="5000"/>
    <n v="6740.37"/>
    <x v="1"/>
    <s v="US"/>
    <s v="USD"/>
    <n v="1476720840"/>
    <n v="1474469117"/>
    <b v="0"/>
    <n v="112"/>
    <b v="1"/>
    <s v="music/rock"/>
    <n v="134.8074"/>
    <n v="60.181874999999998"/>
    <x v="0"/>
    <s v="rock"/>
    <x v="1389"/>
    <d v="2016-10-17T16:14:00"/>
  </r>
  <r>
    <n v="1389"/>
    <s v="Pre-order DANCEHALL's first record!!!"/>
    <s v="Help fund the pressing of DANCEHALL's first record by pre-ordering it in advance!!!"/>
    <n v="500"/>
    <n v="727"/>
    <x v="1"/>
    <s v="GB"/>
    <s v="GBP"/>
    <n v="1471087957"/>
    <n v="1468495957"/>
    <b v="0"/>
    <n v="34"/>
    <b v="1"/>
    <s v="music/rock"/>
    <n v="145.4"/>
    <n v="21.382352941176471"/>
    <x v="0"/>
    <s v="rock"/>
    <x v="1390"/>
    <d v="2016-08-13T11:32:37"/>
  </r>
  <r>
    <n v="1390"/>
    <s v="New Music Video/Artist Development"/>
    <s v="Breakout Artist Management will be working with us on a brand new music video and we need your help!"/>
    <n v="2800"/>
    <n v="3055"/>
    <x v="1"/>
    <s v="US"/>
    <s v="USD"/>
    <n v="1430154720"/>
    <n v="1427224606"/>
    <b v="0"/>
    <n v="19"/>
    <b v="1"/>
    <s v="music/rock"/>
    <n v="109.10714285714285"/>
    <n v="160.78947368421052"/>
    <x v="0"/>
    <s v="rock"/>
    <x v="1391"/>
    <d v="2015-04-27T17:12:00"/>
  </r>
  <r>
    <n v="1391"/>
    <s v="Rules and Regulations"/>
    <s v="With the money donated through this project we intend on investing in sound equipment for live shows"/>
    <n v="500"/>
    <n v="551"/>
    <x v="1"/>
    <s v="US"/>
    <s v="USD"/>
    <n v="1440219540"/>
    <n v="1436369818"/>
    <b v="0"/>
    <n v="13"/>
    <b v="1"/>
    <s v="music/rock"/>
    <n v="110.2"/>
    <n v="42.384615384615387"/>
    <x v="0"/>
    <s v="rock"/>
    <x v="1392"/>
    <d v="2015-08-22T04:59:00"/>
  </r>
  <r>
    <n v="1392"/>
    <s v="Telesomniac's Debut Album"/>
    <s v="Telesomniac is a rock band from Provo, UT releasing their debut album Thirty-One Flashes in the Dark."/>
    <n v="2500"/>
    <n v="2841"/>
    <x v="1"/>
    <s v="US"/>
    <s v="USD"/>
    <n v="1456976586"/>
    <n v="1454298186"/>
    <b v="0"/>
    <n v="104"/>
    <b v="1"/>
    <s v="music/rock"/>
    <n v="113.64000000000001"/>
    <n v="27.317307692307693"/>
    <x v="0"/>
    <s v="rock"/>
    <x v="1393"/>
    <d v="2016-03-03T03:43:06"/>
  </r>
  <r>
    <n v="1393"/>
    <s v="WolfHunt | Social Commentary Rock Project"/>
    <s v="Rock n' Roll tales of our times"/>
    <n v="10000"/>
    <n v="10235"/>
    <x v="1"/>
    <s v="US"/>
    <s v="USD"/>
    <n v="1470068523"/>
    <n v="1467476523"/>
    <b v="0"/>
    <n v="52"/>
    <b v="1"/>
    <s v="music/rock"/>
    <n v="102.35000000000001"/>
    <n v="196.82692307692307"/>
    <x v="0"/>
    <s v="rock"/>
    <x v="1394"/>
    <d v="2016-08-01T16:22:03"/>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s v="music/rock"/>
    <n v="122.13333333333334"/>
    <n v="53.882352941176471"/>
    <x v="0"/>
    <s v="rock"/>
    <x v="1395"/>
    <d v="2017-03-01T03:00:00"/>
  </r>
  <r>
    <n v="1395"/>
    <s v="Quiet Oaks Full Length Album"/>
    <s v="Help Quiet Oaks record their debut album!!!"/>
    <n v="3500"/>
    <n v="3916"/>
    <x v="1"/>
    <s v="US"/>
    <s v="USD"/>
    <n v="1484430481"/>
    <n v="1481838481"/>
    <b v="0"/>
    <n v="82"/>
    <b v="1"/>
    <s v="music/rock"/>
    <n v="111.88571428571427"/>
    <n v="47.756097560975611"/>
    <x v="0"/>
    <s v="rock"/>
    <x v="1396"/>
    <d v="2017-01-14T21:48:01"/>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s v="music/rock"/>
    <n v="107.3"/>
    <n v="88.191780821917803"/>
    <x v="0"/>
    <s v="rock"/>
    <x v="1397"/>
    <d v="2015-02-13T23:58:02"/>
  </r>
  <r>
    <n v="1397"/>
    <s v="Halls of the Machine - All Tribal Dignitaries"/>
    <s v="HALLS OF THE MACHINE needs your support for the final production and release of their latest work titled, ALL TRIBAL DIGNITARIES."/>
    <n v="10000"/>
    <n v="11385"/>
    <x v="1"/>
    <s v="US"/>
    <s v="USD"/>
    <n v="1477603140"/>
    <n v="1475013710"/>
    <b v="0"/>
    <n v="158"/>
    <b v="1"/>
    <s v="music/rock"/>
    <n v="113.85000000000001"/>
    <n v="72.056962025316452"/>
    <x v="0"/>
    <s v="rock"/>
    <x v="1398"/>
    <d v="2016-10-27T21:19:00"/>
  </r>
  <r>
    <n v="1398"/>
    <s v="We Invite You to Come &quot;Back to the 80's with StonyCold!&quot;"/>
    <s v="'StonyCold', a Kansas-based 80's Rock Band, is recording their first all-cover tunes CD, 'Back To the 80's With StonyCold!'"/>
    <n v="4400"/>
    <n v="4826"/>
    <x v="1"/>
    <s v="US"/>
    <s v="USD"/>
    <n v="1467752334"/>
    <n v="1465160334"/>
    <b v="0"/>
    <n v="65"/>
    <b v="1"/>
    <s v="music/rock"/>
    <n v="109.68181818181819"/>
    <n v="74.246153846153845"/>
    <x v="0"/>
    <s v="rock"/>
    <x v="1399"/>
    <d v="2016-07-05T20:58:54"/>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s v="music/rock"/>
    <n v="126.14444444444443"/>
    <n v="61.701086956521742"/>
    <x v="0"/>
    <s v="rock"/>
    <x v="1400"/>
    <d v="2014-10-07T00:06:13"/>
  </r>
  <r>
    <n v="1400"/>
    <s v="Stone Kings: From Creation To Devastation"/>
    <s v="We're looking to our fans to help partially fund the new album. It's 12 tracks in length &amp; will be a musical trip like no other!"/>
    <n v="350"/>
    <n v="586"/>
    <x v="1"/>
    <s v="GB"/>
    <s v="GBP"/>
    <n v="1465709400"/>
    <n v="1462695073"/>
    <b v="0"/>
    <n v="34"/>
    <b v="1"/>
    <s v="music/rock"/>
    <n v="167.42857142857144"/>
    <n v="17.235294117647058"/>
    <x v="0"/>
    <s v="rock"/>
    <x v="1401"/>
    <d v="2016-06-12T05:30:00"/>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s v="music/rock"/>
    <n v="496.52000000000004"/>
    <n v="51.720833333333331"/>
    <x v="0"/>
    <s v="rock"/>
    <x v="1402"/>
    <d v="2013-05-26T23:54:34"/>
  </r>
  <r>
    <n v="1402"/>
    <s v="Nineteen Fifty Eight - Untitled EP"/>
    <s v="Help us fund our latest project - a 5 track EP: fast-paced, hard-hitting, female-fronted rock with catchy choruses and lyrics to match!"/>
    <n v="2500"/>
    <n v="2729"/>
    <x v="1"/>
    <s v="GB"/>
    <s v="GBP"/>
    <n v="1430439411"/>
    <n v="1425259011"/>
    <b v="0"/>
    <n v="113"/>
    <b v="1"/>
    <s v="music/rock"/>
    <n v="109.16"/>
    <n v="24.150442477876105"/>
    <x v="0"/>
    <s v="rock"/>
    <x v="1403"/>
    <d v="2015-05-01T00:16:51"/>
  </r>
  <r>
    <n v="1403"/>
    <s v="Gregorian Rock"/>
    <s v="Gregorian Rock merges Gregorian chant with modern music. It is serene, yet pummeling. It's not for everyone, but it might be for you."/>
    <n v="4000"/>
    <n v="4103"/>
    <x v="1"/>
    <s v="US"/>
    <s v="USD"/>
    <n v="1374802235"/>
    <n v="1372210235"/>
    <b v="0"/>
    <n v="66"/>
    <b v="1"/>
    <s v="music/rock"/>
    <n v="102.57499999999999"/>
    <n v="62.166666666666664"/>
    <x v="0"/>
    <s v="rock"/>
    <x v="1404"/>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4"/>
    <s v="translations"/>
    <x v="1405"/>
    <d v="2015-02-22T12:14:45"/>
  </r>
  <r>
    <n v="1405"/>
    <s v="The Bible translated into Emoticons"/>
    <s v="Will more people read the Bible if it were translated into Emoticons?"/>
    <n v="25000"/>
    <n v="105"/>
    <x v="2"/>
    <s v="US"/>
    <s v="USD"/>
    <n v="1417195201"/>
    <n v="1414599601"/>
    <b v="1"/>
    <n v="17"/>
    <b v="0"/>
    <s v="publishing/translations"/>
    <n v="0.42"/>
    <n v="6.1764705882352944"/>
    <x v="4"/>
    <s v="translations"/>
    <x v="1406"/>
    <d v="2014-11-28T17:20:01"/>
  </r>
  <r>
    <n v="1406"/>
    <s v="Man Down! Translation project"/>
    <s v="The White coat and the battle dress uniform"/>
    <n v="12000"/>
    <n v="15"/>
    <x v="2"/>
    <s v="IT"/>
    <s v="EUR"/>
    <n v="1449914400"/>
    <n v="1445336607"/>
    <b v="0"/>
    <n v="3"/>
    <b v="0"/>
    <s v="publishing/translations"/>
    <n v="0.125"/>
    <n v="5"/>
    <x v="4"/>
    <s v="translations"/>
    <x v="1407"/>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4"/>
    <s v="translations"/>
    <x v="1408"/>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4"/>
    <s v="translations"/>
    <x v="1409"/>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4"/>
    <s v="translations"/>
    <x v="1410"/>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4"/>
    <s v="translations"/>
    <x v="1411"/>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4"/>
    <s v="translations"/>
    <x v="1412"/>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4"/>
    <s v="translations"/>
    <x v="1413"/>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4"/>
    <s v="translations"/>
    <x v="1414"/>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4"/>
    <s v="translations"/>
    <x v="1415"/>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4"/>
    <s v="translations"/>
    <x v="1416"/>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4"/>
    <s v="translations"/>
    <x v="1417"/>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4"/>
    <s v="translations"/>
    <x v="1418"/>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4"/>
    <s v="translations"/>
    <x v="1419"/>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4"/>
    <s v="translations"/>
    <x v="1420"/>
    <d v="2016-10-09T10:56:59"/>
  </r>
  <r>
    <n v="1420"/>
    <s v="Shakespeare in the Hood - Romeo and Juliet"/>
    <s v="Help me butcher Shakespeare in a satirical fashion."/>
    <n v="110"/>
    <n v="3"/>
    <x v="2"/>
    <s v="US"/>
    <s v="USD"/>
    <n v="1467129686"/>
    <n v="1464969686"/>
    <b v="0"/>
    <n v="3"/>
    <b v="0"/>
    <s v="publishing/translations"/>
    <n v="2.7272727272727271"/>
    <n v="1"/>
    <x v="4"/>
    <s v="translations"/>
    <x v="1421"/>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4"/>
    <s v="translations"/>
    <x v="1422"/>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4"/>
    <s v="translations"/>
    <x v="1423"/>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4"/>
    <s v="translations"/>
    <x v="1424"/>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4"/>
    <s v="translations"/>
    <x v="1425"/>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4"/>
    <s v="translations"/>
    <x v="1426"/>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4"/>
    <s v="translations"/>
    <x v="1427"/>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4"/>
    <s v="translations"/>
    <x v="1428"/>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4"/>
    <s v="translations"/>
    <x v="1429"/>
    <d v="2016-04-02T08:06:57"/>
  </r>
  <r>
    <n v="1429"/>
    <s v="10 P.M."/>
    <s v="A guy in his 30's tries to live his &quot;American Dream&quot;, but quickly it turns into a nightmare. (A Novel)"/>
    <n v="10000"/>
    <n v="0"/>
    <x v="2"/>
    <s v="US"/>
    <s v="USD"/>
    <n v="1428629242"/>
    <n v="1426037242"/>
    <b v="0"/>
    <n v="0"/>
    <b v="0"/>
    <s v="publishing/translations"/>
    <n v="0"/>
    <e v="#DIV/0!"/>
    <x v="4"/>
    <s v="translations"/>
    <x v="1430"/>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4"/>
    <s v="translations"/>
    <x v="1431"/>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4"/>
    <s v="translations"/>
    <x v="1432"/>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4"/>
    <s v="translations"/>
    <x v="1433"/>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4"/>
    <s v="translations"/>
    <x v="1434"/>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4"/>
    <s v="translations"/>
    <x v="1435"/>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4"/>
    <s v="translations"/>
    <x v="1436"/>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4"/>
    <s v="translations"/>
    <x v="1437"/>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4"/>
    <s v="translations"/>
    <x v="1438"/>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4"/>
    <s v="translations"/>
    <x v="1439"/>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4"/>
    <s v="translations"/>
    <x v="1440"/>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4"/>
    <s v="translations"/>
    <x v="1441"/>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4"/>
    <s v="translations"/>
    <x v="1442"/>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4"/>
    <s v="translations"/>
    <x v="1443"/>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4"/>
    <s v="translations"/>
    <x v="1444"/>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4"/>
    <s v="translations"/>
    <x v="1445"/>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4"/>
    <s v="translations"/>
    <x v="1446"/>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4"/>
    <s v="translations"/>
    <x v="1447"/>
    <d v="2016-04-21T10:44:38"/>
  </r>
  <r>
    <n v="1447"/>
    <s v="Indian Language Dictionary"/>
    <s v="I'm creating a dictionary of multiple Indian languages."/>
    <n v="500000"/>
    <n v="75"/>
    <x v="2"/>
    <s v="US"/>
    <s v="USD"/>
    <n v="1467999134"/>
    <n v="1465407134"/>
    <b v="0"/>
    <n v="3"/>
    <b v="0"/>
    <s v="publishing/translations"/>
    <n v="1.4999999999999999E-2"/>
    <n v="25"/>
    <x v="4"/>
    <s v="translations"/>
    <x v="1448"/>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4"/>
    <s v="translations"/>
    <x v="1449"/>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4"/>
    <s v="translations"/>
    <x v="1450"/>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4"/>
    <s v="translations"/>
    <x v="1451"/>
    <d v="2016-02-20T04:06:37"/>
  </r>
  <r>
    <n v="1451"/>
    <s v="Modern Literal Torah Translation (Canceled)"/>
    <s v="Modern Literal Translation of the Torah in English and Russian with sub-linear and interlinear layout."/>
    <n v="18950"/>
    <n v="2"/>
    <x v="3"/>
    <s v="US"/>
    <s v="USD"/>
    <n v="1416355259"/>
    <n v="1413759659"/>
    <b v="0"/>
    <n v="2"/>
    <b v="0"/>
    <s v="publishing/translations"/>
    <n v="1.0554089709762533E-2"/>
    <n v="1"/>
    <x v="4"/>
    <s v="translations"/>
    <x v="1452"/>
    <d v="2014-11-19T00:00:59"/>
  </r>
  <r>
    <n v="1452"/>
    <s v="The Judo Preservation Project (Canceled)"/>
    <s v="I am gathering rare, out-of-print Judo books for preservation, translation and sharing."/>
    <n v="14000"/>
    <n v="0"/>
    <x v="3"/>
    <s v="US"/>
    <s v="USD"/>
    <n v="1406566363"/>
    <n v="1403974363"/>
    <b v="0"/>
    <n v="0"/>
    <b v="0"/>
    <s v="publishing/translations"/>
    <n v="0"/>
    <e v="#DIV/0!"/>
    <x v="4"/>
    <s v="translations"/>
    <x v="1453"/>
    <d v="2014-07-28T16:52:43"/>
  </r>
  <r>
    <n v="1453"/>
    <s v="ON THE DISSECTION OF THE PARTS OF THE HUMAN BODY (1545-1546) (Canceled)"/>
    <s v="The ambitious translation of one of the most important books in the history of medicine by Charles Estienne, the classmate of Vesalius"/>
    <n v="25000"/>
    <n v="0"/>
    <x v="3"/>
    <s v="FR"/>
    <s v="EUR"/>
    <n v="1492270947"/>
    <n v="1488386547"/>
    <b v="0"/>
    <n v="0"/>
    <b v="0"/>
    <s v="publishing/translations"/>
    <n v="0"/>
    <e v="#DIV/0!"/>
    <x v="4"/>
    <s v="translations"/>
    <x v="1454"/>
    <d v="2017-04-15T15:42:27"/>
  </r>
  <r>
    <n v="1454"/>
    <s v="Beginner's Guide to Fibromyalgia translation - fibromialgia"/>
    <s v="Our Beginner's Guide to Fibromyalgia is to be translated into English. Endorsed by leading Rheumatology &amp; Psychology Societies in Spain"/>
    <n v="1750"/>
    <n v="15"/>
    <x v="3"/>
    <s v="ES"/>
    <s v="EUR"/>
    <n v="1461535140"/>
    <n v="1459716480"/>
    <b v="0"/>
    <n v="1"/>
    <b v="0"/>
    <s v="publishing/translations"/>
    <n v="0.85714285714285721"/>
    <n v="15"/>
    <x v="4"/>
    <s v="translations"/>
    <x v="1455"/>
    <d v="2016-04-24T21:59:00"/>
  </r>
  <r>
    <n v="1455"/>
    <s v="Heart Jewel: Advice from a Modern Tibetan Master (Canceled)"/>
    <s v="The teachings of Tulku Sanjay Tsering, the body, speech and mind emanation of the esteemed 20th century Dzogchen Master Khenpo Ngaga"/>
    <n v="15000"/>
    <n v="1575"/>
    <x v="3"/>
    <s v="US"/>
    <s v="USD"/>
    <n v="1409924340"/>
    <n v="1405181320"/>
    <b v="0"/>
    <n v="7"/>
    <b v="0"/>
    <s v="publishing/translations"/>
    <n v="10.5"/>
    <n v="225"/>
    <x v="4"/>
    <s v="translations"/>
    <x v="1456"/>
    <d v="2014-09-05T13:39:00"/>
  </r>
  <r>
    <n v="1456"/>
    <s v="Sometimes you don't need love (Canceled)"/>
    <s v="English Version of my auto-published novel"/>
    <n v="5000"/>
    <n v="145"/>
    <x v="3"/>
    <s v="IT"/>
    <s v="EUR"/>
    <n v="1483459365"/>
    <n v="1480867365"/>
    <b v="0"/>
    <n v="3"/>
    <b v="0"/>
    <s v="publishing/translations"/>
    <n v="2.9000000000000004"/>
    <n v="48.333333333333336"/>
    <x v="4"/>
    <s v="translations"/>
    <x v="1457"/>
    <d v="2017-01-03T16:02:45"/>
  </r>
  <r>
    <n v="1457"/>
    <s v="Hey! I&quot;m not invisable, I am Just Old (Canceled)"/>
    <s v="Age is more than just a number, I hope your younger than you feel."/>
    <n v="6000"/>
    <n v="0"/>
    <x v="3"/>
    <s v="US"/>
    <s v="USD"/>
    <n v="1447281044"/>
    <n v="1444685444"/>
    <b v="0"/>
    <n v="0"/>
    <b v="0"/>
    <s v="publishing/translations"/>
    <n v="0"/>
    <e v="#DIV/0!"/>
    <x v="4"/>
    <s v="translations"/>
    <x v="1458"/>
    <d v="2015-11-11T22:30:44"/>
  </r>
  <r>
    <n v="1458"/>
    <s v="The Atheist/Agnostic Translation Guide to the AA's Big Book"/>
    <s v="I decided to get help. I respect AA and recognize the value of it's methods but the overwhelming religious language is a big hurdle. ."/>
    <n v="5000"/>
    <n v="0"/>
    <x v="3"/>
    <s v="US"/>
    <s v="USD"/>
    <n v="1407729600"/>
    <n v="1405097760"/>
    <b v="0"/>
    <n v="0"/>
    <b v="0"/>
    <s v="publishing/translations"/>
    <n v="0"/>
    <e v="#DIV/0!"/>
    <x v="4"/>
    <s v="translations"/>
    <x v="1459"/>
    <d v="2014-08-11T04:00:00"/>
  </r>
  <r>
    <n v="1459"/>
    <s v="Like all the others (Canceled)"/>
    <s v="What if you suddenly found out, that your life wasnÂ´t the life you thought you had? What if you were like all the others!"/>
    <n v="37000"/>
    <n v="0"/>
    <x v="3"/>
    <s v="DK"/>
    <s v="DKK"/>
    <n v="1449077100"/>
    <n v="1446612896"/>
    <b v="0"/>
    <n v="0"/>
    <b v="0"/>
    <s v="publishing/translations"/>
    <n v="0"/>
    <e v="#DIV/0!"/>
    <x v="4"/>
    <s v="translations"/>
    <x v="1460"/>
    <d v="2015-12-02T17:25:00"/>
  </r>
  <r>
    <n v="1460"/>
    <s v="KJV2015 (Canceled)"/>
    <s v="KJV2015 Easier to understand for our kids and family not leaving out one verse or changing a meaning one bit."/>
    <n v="25000000"/>
    <n v="0"/>
    <x v="3"/>
    <s v="US"/>
    <s v="USD"/>
    <n v="1417391100"/>
    <n v="1412371898"/>
    <b v="0"/>
    <n v="0"/>
    <b v="0"/>
    <s v="publishing/translations"/>
    <n v="0"/>
    <e v="#DIV/0!"/>
    <x v="4"/>
    <s v="translations"/>
    <x v="1461"/>
    <d v="2014-11-30T23:45:00"/>
  </r>
  <r>
    <n v="1461"/>
    <s v="Relatively Prime Series 2"/>
    <s v="Series 2 of Relatively Prime, a podcast of stories from the Mathematical Domain"/>
    <n v="15000"/>
    <n v="15186.69"/>
    <x v="1"/>
    <s v="US"/>
    <s v="USD"/>
    <n v="1413849600"/>
    <n v="1410967754"/>
    <b v="1"/>
    <n v="340"/>
    <b v="1"/>
    <s v="publishing/radio &amp; podcasts"/>
    <n v="101.24459999999999"/>
    <n v="44.66673529411765"/>
    <x v="4"/>
    <s v="radio &amp; podcasts"/>
    <x v="1462"/>
    <d v="2014-10-21T00:00:00"/>
  </r>
  <r>
    <n v="1462"/>
    <s v="Unbound: Fiction on the Radio"/>
    <s v="A new radio show focused on short fiction produced by Louisville Public Media"/>
    <n v="4000"/>
    <n v="4340.7"/>
    <x v="1"/>
    <s v="US"/>
    <s v="USD"/>
    <n v="1365609271"/>
    <n v="1363017271"/>
    <b v="1"/>
    <n v="150"/>
    <b v="1"/>
    <s v="publishing/radio &amp; podcasts"/>
    <n v="108.5175"/>
    <n v="28.937999999999999"/>
    <x v="4"/>
    <s v="radio &amp; podcasts"/>
    <x v="1463"/>
    <d v="2013-04-10T15:54:31"/>
  </r>
  <r>
    <n v="1463"/>
    <s v="The River Runs Through Us, a Six-Part Public Radio Series"/>
    <s v="The River Runs Through Us is a six-part, yearlong radio series exploring the meaning and metaphor of the Connecticut River."/>
    <n v="600"/>
    <n v="886"/>
    <x v="1"/>
    <s v="US"/>
    <s v="USD"/>
    <n v="1365367938"/>
    <n v="1361483538"/>
    <b v="1"/>
    <n v="25"/>
    <b v="1"/>
    <s v="publishing/radio &amp; podcasts"/>
    <n v="147.66666666666666"/>
    <n v="35.44"/>
    <x v="4"/>
    <s v="radio &amp; podcasts"/>
    <x v="1464"/>
    <d v="2013-04-07T20:52:18"/>
  </r>
  <r>
    <n v="1464"/>
    <s v="Science Studio"/>
    <s v="The Best Science Media on the Web"/>
    <n v="5000"/>
    <n v="8160"/>
    <x v="1"/>
    <s v="US"/>
    <s v="USD"/>
    <n v="1361029958"/>
    <n v="1358437958"/>
    <b v="1"/>
    <n v="234"/>
    <b v="1"/>
    <s v="publishing/radio &amp; podcasts"/>
    <n v="163.19999999999999"/>
    <n v="34.871794871794869"/>
    <x v="4"/>
    <s v="radio &amp; podcasts"/>
    <x v="1465"/>
    <d v="2013-02-16T15:52:38"/>
  </r>
  <r>
    <n v="1465"/>
    <s v="Idle Thumbs Video Game Podcast"/>
    <s v="Idle Thumbs was a podcast that ran for two years. People liked it, and we liked doing it. We want to bring it back, better than before."/>
    <n v="30000"/>
    <n v="136924.35"/>
    <x v="1"/>
    <s v="US"/>
    <s v="USD"/>
    <n v="1332385200"/>
    <n v="1329759452"/>
    <b v="1"/>
    <n v="2602"/>
    <b v="1"/>
    <s v="publishing/radio &amp; podcasts"/>
    <n v="456.41449999999998"/>
    <n v="52.622732513451197"/>
    <x v="4"/>
    <s v="radio &amp; podcasts"/>
    <x v="1466"/>
    <d v="2012-03-22T03:00:00"/>
  </r>
  <r>
    <n v="1466"/>
    <s v="WAYO 104.3 FM ROCHESTER, NY"/>
    <s v="WAYO needs your financial support to operate in 2016. Help keep the creativity and ideas of the Rochester community on the radio!"/>
    <n v="16000"/>
    <n v="17260.37"/>
    <x v="1"/>
    <s v="US"/>
    <s v="USD"/>
    <n v="1452574800"/>
    <n v="1449029266"/>
    <b v="1"/>
    <n v="248"/>
    <b v="1"/>
    <s v="publishing/radio &amp; podcasts"/>
    <n v="107.87731249999999"/>
    <n v="69.598266129032254"/>
    <x v="4"/>
    <s v="radio &amp; podcasts"/>
    <x v="1467"/>
    <d v="2016-01-12T05:00:00"/>
  </r>
  <r>
    <n v="1467"/>
    <s v="Radio Ambulante"/>
    <s v="We are a new Spanish language podcast telling uniquely Latin American stories."/>
    <n v="40000"/>
    <n v="46032"/>
    <x v="1"/>
    <s v="US"/>
    <s v="USD"/>
    <n v="1332699285"/>
    <n v="1327518885"/>
    <b v="1"/>
    <n v="600"/>
    <b v="1"/>
    <s v="publishing/radio &amp; podcasts"/>
    <n v="115.08"/>
    <n v="76.72"/>
    <x v="4"/>
    <s v="radio &amp; podcasts"/>
    <x v="1468"/>
    <d v="2012-03-25T18:14:45"/>
  </r>
  <r>
    <n v="1468"/>
    <s v="A New Season of Destination DIY"/>
    <s v="Destination DIY is a radio show &amp; podcast showcasing all kinds of creativity. Please help us make a new season of shows for your ears!"/>
    <n v="9500"/>
    <n v="9725"/>
    <x v="1"/>
    <s v="US"/>
    <s v="USD"/>
    <n v="1307838049"/>
    <n v="1302654049"/>
    <b v="1"/>
    <n v="293"/>
    <b v="1"/>
    <s v="publishing/radio &amp; podcasts"/>
    <n v="102.36842105263158"/>
    <n v="33.191126279863482"/>
    <x v="4"/>
    <s v="radio &amp; podcasts"/>
    <x v="1469"/>
    <d v="2011-06-12T00:20:49"/>
  </r>
  <r>
    <n v="1469"/>
    <s v="The Local Global Mashup Show"/>
    <s v="Get the inside edge on the stories that connect Americans to the world -- in your ear every week."/>
    <n v="44250"/>
    <n v="47978"/>
    <x v="1"/>
    <s v="US"/>
    <s v="USD"/>
    <n v="1360938109"/>
    <n v="1358346109"/>
    <b v="1"/>
    <n v="321"/>
    <b v="1"/>
    <s v="publishing/radio &amp; podcasts"/>
    <n v="108.42485875706214"/>
    <n v="149.46417445482865"/>
    <x v="4"/>
    <s v="radio &amp; podcasts"/>
    <x v="1470"/>
    <d v="2013-02-15T14:21:49"/>
  </r>
  <r>
    <n v="1470"/>
    <s v="The CASAMENA Radio Hour Volume 1 CDx2"/>
    <s v="Carlos Mena presents the CASAMENA Radio Hour Vol 1, a  2-CD Mix and Compilation featuring new and unreleased Deep and Afro house."/>
    <n v="1500"/>
    <n v="1877"/>
    <x v="1"/>
    <s v="US"/>
    <s v="USD"/>
    <n v="1356724263"/>
    <n v="1354909863"/>
    <b v="1"/>
    <n v="81"/>
    <b v="1"/>
    <s v="publishing/radio &amp; podcasts"/>
    <n v="125.13333333333334"/>
    <n v="23.172839506172838"/>
    <x v="4"/>
    <s v="radio &amp; podcasts"/>
    <x v="1471"/>
    <d v="2012-12-28T19:51:03"/>
  </r>
  <r>
    <n v="1471"/>
    <s v="93.5 KNCE: True Taos Radio"/>
    <s v="Help improve the equipment, signal, and reach of 93.5 KNCE True Taos Radio, a new experiment in grassroots community media."/>
    <n v="32000"/>
    <n v="33229"/>
    <x v="1"/>
    <s v="US"/>
    <s v="USD"/>
    <n v="1428620334"/>
    <n v="1426028334"/>
    <b v="1"/>
    <n v="343"/>
    <b v="1"/>
    <s v="publishing/radio &amp; podcasts"/>
    <n v="103.840625"/>
    <n v="96.877551020408163"/>
    <x v="4"/>
    <s v="radio &amp; podcasts"/>
    <x v="1472"/>
    <d v="2015-04-09T22:58:54"/>
  </r>
  <r>
    <n v="1472"/>
    <s v="The Longest Shortest Time: Season 2"/>
    <s v="A podcast about surprising struggles in early parenthood, created and hosted by award-winning author and radio producer Hillary Frank."/>
    <n v="25000"/>
    <n v="34676"/>
    <x v="1"/>
    <s v="US"/>
    <s v="USD"/>
    <n v="1381928503"/>
    <n v="1379336503"/>
    <b v="1"/>
    <n v="336"/>
    <b v="1"/>
    <s v="publishing/radio &amp; podcasts"/>
    <n v="138.70400000000001"/>
    <n v="103.20238095238095"/>
    <x v="4"/>
    <s v="radio &amp; podcasts"/>
    <x v="1473"/>
    <d v="2013-10-16T13:01:43"/>
  </r>
  <r>
    <n v="1473"/>
    <s v="ONE LOVES ONLY FORM"/>
    <s v="Public Radio Project"/>
    <n v="1500"/>
    <n v="1807.74"/>
    <x v="1"/>
    <s v="US"/>
    <s v="USD"/>
    <n v="1330644639"/>
    <n v="1328052639"/>
    <b v="1"/>
    <n v="47"/>
    <b v="1"/>
    <s v="publishing/radio &amp; podcasts"/>
    <n v="120.51600000000001"/>
    <n v="38.462553191489363"/>
    <x v="4"/>
    <s v="radio &amp; podcasts"/>
    <x v="1474"/>
    <d v="2012-03-01T23:30:39"/>
  </r>
  <r>
    <n v="1474"/>
    <s v="Bring the Seattle Geekly podcast back!"/>
    <s v="We ended the Seattle Geekly podcast back in mid 2011, We've been thinking of bringing it back but we need help monetarily."/>
    <n v="3000"/>
    <n v="3368"/>
    <x v="1"/>
    <s v="US"/>
    <s v="USD"/>
    <n v="1379093292"/>
    <n v="1376501292"/>
    <b v="1"/>
    <n v="76"/>
    <b v="1"/>
    <s v="publishing/radio &amp; podcasts"/>
    <n v="112.26666666666667"/>
    <n v="44.315789473684212"/>
    <x v="4"/>
    <s v="radio &amp; podcasts"/>
    <x v="1475"/>
    <d v="2013-09-13T17:28:12"/>
  </r>
  <r>
    <n v="1475"/>
    <s v="30-Hour Comedy Podcast Marathon and Tour"/>
    <s v="We're raising money to create a 30-hour comedy marathon and an upcoming tour to celebrate our 10-year podcast anniversary."/>
    <n v="15000"/>
    <n v="28300.45"/>
    <x v="1"/>
    <s v="US"/>
    <s v="USD"/>
    <n v="1419051540"/>
    <n v="1416244863"/>
    <b v="1"/>
    <n v="441"/>
    <b v="1"/>
    <s v="publishing/radio &amp; podcasts"/>
    <n v="188.66966666666667"/>
    <n v="64.173356009070289"/>
    <x v="4"/>
    <s v="radio &amp; podcasts"/>
    <x v="1476"/>
    <d v="2014-12-20T04:59:00"/>
  </r>
  <r>
    <n v="1476"/>
    <s v="The Comedy Button Podcast"/>
    <s v="The Comedy Button is a brand new nerd pop culture podcast with weekly video sketches."/>
    <n v="6000"/>
    <n v="39693.279999999999"/>
    <x v="1"/>
    <s v="US"/>
    <s v="USD"/>
    <n v="1315616422"/>
    <n v="1313024422"/>
    <b v="1"/>
    <n v="916"/>
    <b v="1"/>
    <s v="publishing/radio &amp; podcasts"/>
    <n v="661.55466666666666"/>
    <n v="43.333275109170302"/>
    <x v="4"/>
    <s v="radio &amp; podcasts"/>
    <x v="1477"/>
    <d v="2011-09-10T01:00:22"/>
  </r>
  <r>
    <n v="1477"/>
    <s v="Keep Live Music on WMSE"/>
    <s v="WMSE, a community-funded radio station in Milwaukee, WI needs to replace its in-house digital studio to keep live music on the air."/>
    <n v="30000"/>
    <n v="33393"/>
    <x v="1"/>
    <s v="US"/>
    <s v="USD"/>
    <n v="1324609200"/>
    <n v="1319467604"/>
    <b v="1"/>
    <n v="369"/>
    <b v="1"/>
    <s v="publishing/radio &amp; podcasts"/>
    <n v="111.31"/>
    <n v="90.495934959349597"/>
    <x v="4"/>
    <s v="radio &amp; podcasts"/>
    <x v="1478"/>
    <d v="2011-12-23T03:00:00"/>
  </r>
  <r>
    <n v="1478"/>
    <s v="Planet Money T-shirt"/>
    <s v="We are a team of multimedia reporters covering the global economy. We are going to make a t-shirt and tell the story of its creation."/>
    <n v="50000"/>
    <n v="590807.11"/>
    <x v="1"/>
    <s v="US"/>
    <s v="USD"/>
    <n v="1368564913"/>
    <n v="1367355313"/>
    <b v="1"/>
    <n v="20242"/>
    <b v="1"/>
    <s v="publishing/radio &amp; podcasts"/>
    <n v="1181.6142199999999"/>
    <n v="29.187190495010373"/>
    <x v="4"/>
    <s v="radio &amp; podcasts"/>
    <x v="1479"/>
    <d v="2013-05-14T20:55:13"/>
  </r>
  <r>
    <n v="1479"/>
    <s v="Let's Talk Calmly About Security and Privacy"/>
    <s v="A former intelligence analyst/government transparency advocate talks to his colleagues about the past year's NSA revelations."/>
    <n v="1600"/>
    <n v="2198"/>
    <x v="1"/>
    <s v="US"/>
    <s v="USD"/>
    <n v="1399694340"/>
    <n v="1398448389"/>
    <b v="1"/>
    <n v="71"/>
    <b v="1"/>
    <s v="publishing/radio &amp; podcasts"/>
    <n v="137.375"/>
    <n v="30.95774647887324"/>
    <x v="4"/>
    <s v="radio &amp; podcasts"/>
    <x v="1480"/>
    <d v="2014-05-10T03:59:00"/>
  </r>
  <r>
    <n v="1480"/>
    <s v="The Stage at KDHX"/>
    <s v="The Stage at KDHX will be a beacon for artistic independence in the heart of the country, showcasing new artists and old favorites."/>
    <n v="50000"/>
    <n v="58520.2"/>
    <x v="1"/>
    <s v="US"/>
    <s v="USD"/>
    <n v="1374858000"/>
    <n v="1373408699"/>
    <b v="1"/>
    <n v="635"/>
    <b v="1"/>
    <s v="publishing/radio &amp; podcasts"/>
    <n v="117.04040000000001"/>
    <n v="92.157795275590544"/>
    <x v="4"/>
    <s v="radio &amp; podcasts"/>
    <x v="1481"/>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4"/>
    <s v="fiction"/>
    <x v="1482"/>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4"/>
    <s v="fiction"/>
    <x v="1483"/>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4"/>
    <s v="fiction"/>
    <x v="1484"/>
    <d v="2016-07-22T04:37:55"/>
  </r>
  <r>
    <n v="1484"/>
    <s v="a book called filtered down thru the stars"/>
    <s v="The mussings of an old wizard"/>
    <n v="2000"/>
    <n v="0"/>
    <x v="2"/>
    <s v="US"/>
    <s v="USD"/>
    <n v="1342882260"/>
    <n v="1337834963"/>
    <b v="0"/>
    <n v="0"/>
    <b v="0"/>
    <s v="publishing/fiction"/>
    <n v="0"/>
    <e v="#DIV/0!"/>
    <x v="4"/>
    <s v="fiction"/>
    <x v="1485"/>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4"/>
    <s v="fiction"/>
    <x v="1486"/>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4"/>
    <s v="fiction"/>
    <x v="1487"/>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4"/>
    <s v="fiction"/>
    <x v="1488"/>
    <d v="2016-08-02T22:01:11"/>
  </r>
  <r>
    <n v="1488"/>
    <s v="Nanolution"/>
    <s v="A blockbuster sci-fi adventure. What would you do if one day your life changed to beyond the imaginable?"/>
    <n v="15000"/>
    <n v="360"/>
    <x v="2"/>
    <s v="AU"/>
    <s v="AUD"/>
    <n v="1388928660"/>
    <n v="1386336660"/>
    <b v="0"/>
    <n v="6"/>
    <b v="0"/>
    <s v="publishing/fiction"/>
    <n v="2.4"/>
    <n v="60"/>
    <x v="4"/>
    <s v="fiction"/>
    <x v="1489"/>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4"/>
    <s v="fiction"/>
    <x v="1490"/>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4"/>
    <s v="fiction"/>
    <x v="1491"/>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4"/>
    <s v="fiction"/>
    <x v="1492"/>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4"/>
    <s v="fiction"/>
    <x v="1493"/>
    <d v="2011-06-18T21:14:06"/>
  </r>
  <r>
    <n v="1493"/>
    <s v="The Great Grand Zeppelin Chase"/>
    <s v="Help illustrate the sequel to the bestselling _x000a_The Transylvania Flying Squad of Detectives"/>
    <n v="2400"/>
    <n v="0"/>
    <x v="2"/>
    <s v="US"/>
    <s v="USD"/>
    <n v="1371415675"/>
    <n v="1368823675"/>
    <b v="0"/>
    <n v="0"/>
    <b v="0"/>
    <s v="publishing/fiction"/>
    <n v="0"/>
    <e v="#DIV/0!"/>
    <x v="4"/>
    <s v="fiction"/>
    <x v="1494"/>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4"/>
    <s v="fiction"/>
    <x v="1495"/>
    <d v="2015-04-03T15:38:00"/>
  </r>
  <r>
    <n v="1495"/>
    <s v="A Magical Bildungsroman with a Female Heroine"/>
    <s v="The Adventures of Penelope Hawthorne. Part One: The Spellbook of Dracone."/>
    <n v="2000"/>
    <n v="0"/>
    <x v="2"/>
    <s v="US"/>
    <s v="USD"/>
    <n v="1314471431"/>
    <n v="1311879431"/>
    <b v="0"/>
    <n v="0"/>
    <b v="0"/>
    <s v="publishing/fiction"/>
    <n v="0"/>
    <e v="#DIV/0!"/>
    <x v="4"/>
    <s v="fiction"/>
    <x v="1496"/>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4"/>
    <s v="fiction"/>
    <x v="1497"/>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4"/>
    <s v="fiction"/>
    <x v="1498"/>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4"/>
    <s v="fiction"/>
    <x v="1499"/>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4"/>
    <s v="fiction"/>
    <x v="1500"/>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4"/>
    <s v="fiction"/>
    <x v="1501"/>
    <d v="2013-05-01T21:42:37"/>
  </r>
  <r>
    <n v="1501"/>
    <s v="This is Nowhere"/>
    <s v="A hardcover book of surf, outdoor and nature photos from the British Columbia coast."/>
    <n v="52000"/>
    <n v="86492"/>
    <x v="1"/>
    <s v="CA"/>
    <s v="CAD"/>
    <n v="1436364023"/>
    <n v="1433772023"/>
    <b v="1"/>
    <n v="885"/>
    <b v="1"/>
    <s v="photography/photobooks"/>
    <n v="166.33076923076925"/>
    <n v="97.731073446327684"/>
    <x v="8"/>
    <s v="photobooks"/>
    <x v="1502"/>
    <d v="2015-07-08T14:00:23"/>
  </r>
  <r>
    <n v="1502"/>
    <s v="Cosmic Surgery"/>
    <s v="Cosmic Surgery is a photo book, set in the not too distant future where the world of cosmetic surgery is about to be transformed"/>
    <n v="22000"/>
    <n v="22318"/>
    <x v="1"/>
    <s v="GB"/>
    <s v="GBP"/>
    <n v="1458943200"/>
    <n v="1456491680"/>
    <b v="1"/>
    <n v="329"/>
    <b v="1"/>
    <s v="photography/photobooks"/>
    <n v="101.44545454545455"/>
    <n v="67.835866261398181"/>
    <x v="8"/>
    <s v="photobooks"/>
    <x v="1503"/>
    <d v="2016-03-25T22:00:00"/>
  </r>
  <r>
    <n v="1503"/>
    <s v="&quot;Iconic Sea Birds&quot; a photobook project"/>
    <s v="A self-published photobook starring the Puffin and the Gannet and the islands they live on; Skokholm Island (Wales) and Helgoland."/>
    <n v="3750"/>
    <n v="4045.93"/>
    <x v="1"/>
    <s v="BE"/>
    <s v="EUR"/>
    <n v="1477210801"/>
    <n v="1472026801"/>
    <b v="1"/>
    <n v="71"/>
    <b v="1"/>
    <s v="photography/photobooks"/>
    <n v="107.89146666666667"/>
    <n v="56.98492957746479"/>
    <x v="8"/>
    <s v="photobooks"/>
    <x v="1504"/>
    <d v="2016-10-23T08:20:01"/>
  </r>
  <r>
    <n v="1504"/>
    <s v="RYU X RIO"/>
    <s v="A football photography book like no other about the 2014 World Cup in Brazil, by Ryu Voelkel."/>
    <n v="6500"/>
    <n v="18066"/>
    <x v="1"/>
    <s v="GB"/>
    <s v="GBP"/>
    <n v="1402389180"/>
    <n v="1399996024"/>
    <b v="1"/>
    <n v="269"/>
    <b v="1"/>
    <s v="photography/photobooks"/>
    <n v="277.93846153846158"/>
    <n v="67.159851301115239"/>
    <x v="8"/>
    <s v="photobooks"/>
    <x v="1505"/>
    <d v="2014-06-10T08:33:00"/>
  </r>
  <r>
    <n v="1505"/>
    <s v="Clear of People â€” A photobook by Michal Iwanowski"/>
    <s v="Michal Iwanowskiâ€™s photobook documents a 2,200 km solitary journey that echoes his grandfatherâ€™s daring escape from a PoW camp."/>
    <n v="16000"/>
    <n v="16573"/>
    <x v="1"/>
    <s v="DE"/>
    <s v="EUR"/>
    <n v="1458676860"/>
    <n v="1455446303"/>
    <b v="1"/>
    <n v="345"/>
    <b v="1"/>
    <s v="photography/photobooks"/>
    <n v="103.58125"/>
    <n v="48.037681159420288"/>
    <x v="8"/>
    <s v="photobooks"/>
    <x v="1506"/>
    <d v="2016-03-22T20:01:00"/>
  </r>
  <r>
    <n v="1506"/>
    <s v="Holden Lane High School photobook"/>
    <s v="A photographic book consisting of 36 colour photographs that explore Holden Lane High School in its final state."/>
    <n v="1500"/>
    <n v="1671"/>
    <x v="1"/>
    <s v="GB"/>
    <s v="GBP"/>
    <n v="1406227904"/>
    <n v="1403635904"/>
    <b v="1"/>
    <n v="43"/>
    <b v="1"/>
    <s v="photography/photobooks"/>
    <n v="111.4"/>
    <n v="38.860465116279073"/>
    <x v="8"/>
    <s v="photobooks"/>
    <x v="1507"/>
    <d v="2014-07-24T18:51:44"/>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s v="photography/photobooks"/>
    <n v="215"/>
    <n v="78.181818181818187"/>
    <x v="8"/>
    <s v="photobooks"/>
    <x v="1508"/>
    <d v="2010-05-15T08:10:00"/>
  </r>
  <r>
    <n v="1508"/>
    <s v="Destino by Michelle Frankfurter: A Photo Book About Destiny"/>
    <s v="Destino tells the story of Central American migrants on the arduous trek across Mexico in pursuit of the American Dream."/>
    <n v="18500"/>
    <n v="20491"/>
    <x v="1"/>
    <s v="US"/>
    <s v="USD"/>
    <n v="1403880281"/>
    <n v="1401201881"/>
    <b v="1"/>
    <n v="211"/>
    <b v="1"/>
    <s v="photography/photobooks"/>
    <n v="110.76216216216217"/>
    <n v="97.113744075829388"/>
    <x v="8"/>
    <s v="photobooks"/>
    <x v="1509"/>
    <d v="2014-06-27T14:44:41"/>
  </r>
  <r>
    <n v="1509"/>
    <s v="Claudius Schulze: STATE OF NATURE"/>
    <s v="A photobook about climate change, natural catastrophes, and to what extent disaster management became part of our landscape."/>
    <n v="17500"/>
    <n v="21637.22"/>
    <x v="1"/>
    <s v="DE"/>
    <s v="EUR"/>
    <n v="1487113140"/>
    <n v="1484570885"/>
    <b v="1"/>
    <n v="196"/>
    <b v="1"/>
    <s v="photography/photobooks"/>
    <n v="123.64125714285714"/>
    <n v="110.39397959183674"/>
    <x v="8"/>
    <s v="photobooks"/>
    <x v="1510"/>
    <d v="2017-02-14T22:59:00"/>
  </r>
  <r>
    <n v="1510"/>
    <s v="OUT OF ORDER - NEW REVISED EDITION"/>
    <s v="A unique insider 10-year photo-diary of rave culture-people-places. 1st edition sold out; new edition available in the USA &amp; Europe."/>
    <n v="16000"/>
    <n v="16165.6"/>
    <x v="1"/>
    <s v="GB"/>
    <s v="GBP"/>
    <n v="1405761278"/>
    <n v="1403169278"/>
    <b v="1"/>
    <n v="405"/>
    <b v="1"/>
    <s v="photography/photobooks"/>
    <n v="101.03500000000001"/>
    <n v="39.91506172839506"/>
    <x v="8"/>
    <s v="photobooks"/>
    <x v="1511"/>
    <d v="2014-07-19T09:14:38"/>
  </r>
  <r>
    <n v="1511"/>
    <s v="Hidden Mother"/>
    <s v="A book that presents an account of my daughterâ€™s adoption through an examination of 19th-century &quot;hidden mother&quot; photographs"/>
    <n v="14000"/>
    <n v="15651"/>
    <x v="1"/>
    <s v="US"/>
    <s v="USD"/>
    <n v="1447858804"/>
    <n v="1445263204"/>
    <b v="1"/>
    <n v="206"/>
    <b v="1"/>
    <s v="photography/photobooks"/>
    <n v="111.79285714285714"/>
    <n v="75.975728155339809"/>
    <x v="8"/>
    <s v="photobooks"/>
    <x v="1512"/>
    <d v="2015-11-18T15:00:04"/>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s v="photography/photobooks"/>
    <n v="558.7714285714286"/>
    <n v="58.379104477611939"/>
    <x v="8"/>
    <s v="photobooks"/>
    <x v="1513"/>
    <d v="2017-02-05T16:25:39"/>
  </r>
  <r>
    <n v="1513"/>
    <s v="Russian Interiors"/>
    <s v="An intimate portrait of Russian women in their private spaces by late photographer Andy Rocchelli published by Cesura."/>
    <n v="8000"/>
    <n v="12001.5"/>
    <x v="1"/>
    <s v="GB"/>
    <s v="GBP"/>
    <n v="1405523866"/>
    <n v="1402931866"/>
    <b v="1"/>
    <n v="215"/>
    <b v="1"/>
    <s v="photography/photobooks"/>
    <n v="150.01875000000001"/>
    <n v="55.82093023255814"/>
    <x v="8"/>
    <s v="photobooks"/>
    <x v="1514"/>
    <d v="2014-07-16T15:17:46"/>
  </r>
  <r>
    <n v="1514"/>
    <s v="Racing Age"/>
    <s v="Racing Age is a documentary photography book about masters track &amp; field athletes of retirement age and older."/>
    <n v="25000"/>
    <n v="26619"/>
    <x v="1"/>
    <s v="US"/>
    <s v="USD"/>
    <n v="1443363640"/>
    <n v="1439907640"/>
    <b v="1"/>
    <n v="176"/>
    <b v="1"/>
    <s v="photography/photobooks"/>
    <n v="106.476"/>
    <n v="151.24431818181819"/>
    <x v="8"/>
    <s v="photobooks"/>
    <x v="1515"/>
    <d v="2015-09-27T14:20:40"/>
  </r>
  <r>
    <n v="1515"/>
    <s v="Eyes as Big as Plates"/>
    <s v="Eyes as Big as Plates - The book! Featuring over 50 portraits, field notes and behind the scenes stories from seniors around the world."/>
    <n v="300000"/>
    <n v="471567"/>
    <x v="1"/>
    <s v="NO"/>
    <s v="NOK"/>
    <n v="1458104697"/>
    <n v="1455516297"/>
    <b v="1"/>
    <n v="555"/>
    <b v="1"/>
    <s v="photography/photobooks"/>
    <n v="157.18899999999999"/>
    <n v="849.67027027027029"/>
    <x v="8"/>
    <s v="photobooks"/>
    <x v="1516"/>
    <d v="2016-03-16T05:04:57"/>
  </r>
  <r>
    <n v="1516"/>
    <s v="WELCOME HOME // a multipath photobook by Judith Stenneken"/>
    <s v="'Everything flows' - Heraclitus   // A visual poem on lifeâ€™s transitory nature, told through the lens of a contemporary nomad."/>
    <n v="17000"/>
    <n v="18472"/>
    <x v="1"/>
    <s v="US"/>
    <s v="USD"/>
    <n v="1475762400"/>
    <n v="1473160292"/>
    <b v="1"/>
    <n v="116"/>
    <b v="1"/>
    <s v="photography/photobooks"/>
    <n v="108.65882352941176"/>
    <n v="159.24137931034483"/>
    <x v="8"/>
    <s v="photobooks"/>
    <x v="1517"/>
    <d v="2016-10-06T14:00:00"/>
  </r>
  <r>
    <n v="1517"/>
    <s v="THE WATCHERS:  a book of the Wait Watchers photographs"/>
    <s v="THE WATCHERS is the first book of photos by Haley Morris-Cafiero.  It will contain the images from Wait Watchers and new photos."/>
    <n v="15000"/>
    <n v="24297"/>
    <x v="1"/>
    <s v="US"/>
    <s v="USD"/>
    <n v="1417845600"/>
    <n v="1415194553"/>
    <b v="1"/>
    <n v="615"/>
    <b v="1"/>
    <s v="photography/photobooks"/>
    <n v="161.97999999999999"/>
    <n v="39.507317073170732"/>
    <x v="8"/>
    <s v="photobooks"/>
    <x v="1518"/>
    <d v="2014-12-06T06:00:00"/>
  </r>
  <r>
    <n v="1518"/>
    <s v="Amelia and the Animals: Photographs by Robin Schwartz"/>
    <s v="A photobook of Robin Schwartz's ongoing series with her daughter Amelia."/>
    <n v="15000"/>
    <n v="30805"/>
    <x v="1"/>
    <s v="US"/>
    <s v="USD"/>
    <n v="1401565252"/>
    <n v="1398973252"/>
    <b v="1"/>
    <n v="236"/>
    <b v="1"/>
    <s v="photography/photobooks"/>
    <n v="205.36666666666665"/>
    <n v="130.52966101694915"/>
    <x v="8"/>
    <s v="photobooks"/>
    <x v="1519"/>
    <d v="2014-05-31T19:40:52"/>
  </r>
  <r>
    <n v="1519"/>
    <s v="Jesus Days, 1978-1983"/>
    <s v="A documentary photobook that captures the late 70s in evangelical America seen thru the eyes of a closeted and religious young man."/>
    <n v="9000"/>
    <n v="9302.75"/>
    <x v="1"/>
    <s v="US"/>
    <s v="USD"/>
    <n v="1403301540"/>
    <n v="1400867283"/>
    <b v="1"/>
    <n v="145"/>
    <b v="1"/>
    <s v="photography/photobooks"/>
    <n v="103.36388888888889"/>
    <n v="64.156896551724131"/>
    <x v="8"/>
    <s v="photobooks"/>
    <x v="1520"/>
    <d v="2014-06-20T21:59:00"/>
  </r>
  <r>
    <n v="1520"/>
    <s v="TULIPS"/>
    <s v="A self-published photography book by Andrew Miksys from his new series about Belarus"/>
    <n v="18000"/>
    <n v="18625"/>
    <x v="1"/>
    <s v="US"/>
    <s v="USD"/>
    <n v="1418961600"/>
    <n v="1415824513"/>
    <b v="1"/>
    <n v="167"/>
    <b v="1"/>
    <s v="photography/photobooks"/>
    <n v="103.47222222222223"/>
    <n v="111.52694610778443"/>
    <x v="8"/>
    <s v="photobooks"/>
    <x v="1521"/>
    <d v="2014-12-19T04:00:00"/>
  </r>
  <r>
    <n v="1521"/>
    <s v="STREET, New York City, The 70's, 80's, 90's"/>
    <s v="STREET, a hard-bound book 9 1/2&quot;x 11&quot; 106 black and white photographs shot in New York City from 1975 through 1998."/>
    <n v="37500"/>
    <n v="40055"/>
    <x v="1"/>
    <s v="US"/>
    <s v="USD"/>
    <n v="1465272091"/>
    <n v="1462248091"/>
    <b v="1"/>
    <n v="235"/>
    <b v="1"/>
    <s v="photography/photobooks"/>
    <n v="106.81333333333333"/>
    <n v="170.44680851063831"/>
    <x v="8"/>
    <s v="photobooks"/>
    <x v="1522"/>
    <d v="2016-06-07T04:01:31"/>
  </r>
  <r>
    <n v="1522"/>
    <s v="INSIDE TRACKS: Alone Across the Outback"/>
    <s v="A stunning Smartphone enabled coffee table book based on Robyn Davidsonâ€™s legendary 1,700 mile camel trek across the Australian Outback"/>
    <n v="43500"/>
    <n v="60450.1"/>
    <x v="1"/>
    <s v="US"/>
    <s v="USD"/>
    <n v="1413575739"/>
    <n v="1410983739"/>
    <b v="1"/>
    <n v="452"/>
    <b v="1"/>
    <s v="photography/photobooks"/>
    <n v="138.96574712643678"/>
    <n v="133.7391592920354"/>
    <x v="8"/>
    <s v="photobooks"/>
    <x v="1523"/>
    <d v="2014-10-17T19:55:39"/>
  </r>
  <r>
    <n v="1523"/>
    <s v="Contact by Jake Shivery"/>
    <s v="Monograph featuring PDX photographer Jake Shivery's 8x10 contact portraits; 1/2 plates and 1/2 extensive essay.  Approx. 9x12, 108 pgs."/>
    <n v="18500"/>
    <n v="23096"/>
    <x v="1"/>
    <s v="US"/>
    <s v="USD"/>
    <n v="1419292800"/>
    <n v="1416592916"/>
    <b v="1"/>
    <n v="241"/>
    <b v="1"/>
    <s v="photography/photobooks"/>
    <n v="124.84324324324325"/>
    <n v="95.834024896265561"/>
    <x v="8"/>
    <s v="photobooks"/>
    <x v="1524"/>
    <d v="2014-12-23T00:00:00"/>
  </r>
  <r>
    <n v="1524"/>
    <s v="Heath - Limited Edition Split Zine - Make 100"/>
    <s v="Limited edition split zine by photographers AdeY and Kersti K. 100 signed and hand numbered copies!"/>
    <n v="3000"/>
    <n v="6210"/>
    <x v="1"/>
    <s v="SE"/>
    <s v="SEK"/>
    <n v="1487592090"/>
    <n v="1485000090"/>
    <b v="1"/>
    <n v="28"/>
    <b v="1"/>
    <s v="photography/photobooks"/>
    <n v="206.99999999999997"/>
    <n v="221.78571428571428"/>
    <x v="8"/>
    <s v="photobooks"/>
    <x v="1525"/>
    <d v="2017-02-20T12:01:30"/>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s v="photography/photobooks"/>
    <n v="174.00576923076923"/>
    <n v="32.315357142857138"/>
    <x v="8"/>
    <s v="photobooks"/>
    <x v="1526"/>
    <d v="2016-08-18T16:52:18"/>
  </r>
  <r>
    <n v="1526"/>
    <s v="BODYSCAPES II: Theater of Life"/>
    <s v="Landscapes &amp; human bodies; striking images from Jean-Paul Bourdier. What you see is real; no digital altering; all analog photography."/>
    <n v="23000"/>
    <n v="27675"/>
    <x v="1"/>
    <s v="US"/>
    <s v="USD"/>
    <n v="1453185447"/>
    <n v="1448951847"/>
    <b v="1"/>
    <n v="280"/>
    <b v="1"/>
    <s v="photography/photobooks"/>
    <n v="120.32608695652173"/>
    <n v="98.839285714285708"/>
    <x v="8"/>
    <s v="photobooks"/>
    <x v="1527"/>
    <d v="2016-01-19T06:37:27"/>
  </r>
  <r>
    <n v="1527"/>
    <s v="Island - Japan, from the view point of many"/>
    <s v="Eight creatives visited Japan. This is a unique photo-book of their separate but collected experiences."/>
    <n v="3500"/>
    <n v="3865.55"/>
    <x v="1"/>
    <s v="US"/>
    <s v="USD"/>
    <n v="1489497886"/>
    <n v="1487082286"/>
    <b v="1"/>
    <n v="70"/>
    <b v="1"/>
    <s v="photography/photobooks"/>
    <n v="110.44428571428573"/>
    <n v="55.222142857142863"/>
    <x v="8"/>
    <s v="photobooks"/>
    <x v="1528"/>
    <d v="2017-03-14T13:24:46"/>
  </r>
  <r>
    <n v="1528"/>
    <s v="Don't Go Outside: Tokyo Street Photos"/>
    <s v="A book of street photos from around Shibuya that I've made between 2011-2016."/>
    <n v="3000"/>
    <n v="8447"/>
    <x v="1"/>
    <s v="US"/>
    <s v="USD"/>
    <n v="1485907200"/>
    <n v="1483292122"/>
    <b v="1"/>
    <n v="160"/>
    <b v="1"/>
    <s v="photography/photobooks"/>
    <n v="281.56666666666666"/>
    <n v="52.793750000000003"/>
    <x v="8"/>
    <s v="photobooks"/>
    <x v="1529"/>
    <d v="2017-02-01T00:00:00"/>
  </r>
  <r>
    <n v="1529"/>
    <s v="&quot;(more than) dust.&quot; - a feminist photo book"/>
    <s v="An empowering photo book that transforms hurtful experiences into strength and solidarity."/>
    <n v="19000"/>
    <n v="19129"/>
    <x v="1"/>
    <s v="US"/>
    <s v="USD"/>
    <n v="1426773920"/>
    <n v="1424185520"/>
    <b v="1"/>
    <n v="141"/>
    <b v="1"/>
    <s v="photography/photobooks"/>
    <n v="100.67894736842105"/>
    <n v="135.66666666666666"/>
    <x v="8"/>
    <s v="photobooks"/>
    <x v="1530"/>
    <d v="2015-03-19T14:05:20"/>
  </r>
  <r>
    <n v="1530"/>
    <s v="A 4-year-old's Portrait of the American West"/>
    <s v="A photobook made by 4-year-old Hawkeye Huey: National Geographic's youngest photographer and Rolling Stone's top 100 on Instagram"/>
    <n v="35000"/>
    <n v="47189"/>
    <x v="1"/>
    <s v="US"/>
    <s v="USD"/>
    <n v="1445624695"/>
    <n v="1443464695"/>
    <b v="1"/>
    <n v="874"/>
    <b v="1"/>
    <s v="photography/photobooks"/>
    <n v="134.82571428571427"/>
    <n v="53.991990846681922"/>
    <x v="8"/>
    <s v="photobooks"/>
    <x v="1531"/>
    <d v="2015-10-23T18:24:55"/>
  </r>
  <r>
    <n v="1531"/>
    <s v="Smell the [City of] Roses"/>
    <s v="A street level, film, photographic representation of the character of the City of Roses, from a native Portlander's honest perspective."/>
    <n v="2350"/>
    <n v="4135"/>
    <x v="1"/>
    <s v="US"/>
    <s v="USD"/>
    <n v="1417402800"/>
    <n v="1414610126"/>
    <b v="1"/>
    <n v="73"/>
    <b v="1"/>
    <s v="photography/photobooks"/>
    <n v="175.95744680851064"/>
    <n v="56.643835616438359"/>
    <x v="8"/>
    <s v="photobooks"/>
    <x v="1532"/>
    <d v="2014-12-01T03:00:00"/>
  </r>
  <r>
    <n v="1532"/>
    <s v="Geiko and Maiko of Kyoto"/>
    <s v="Award winning photography celebrating the artistry of geiko and maiko and the exquisite traditions of their Kyoto communities."/>
    <n v="5000"/>
    <n v="24201"/>
    <x v="1"/>
    <s v="AU"/>
    <s v="AUD"/>
    <n v="1455548400"/>
    <n v="1453461865"/>
    <b v="1"/>
    <n v="294"/>
    <b v="1"/>
    <s v="photography/photobooks"/>
    <n v="484.02000000000004"/>
    <n v="82.316326530612244"/>
    <x v="8"/>
    <s v="photobooks"/>
    <x v="1533"/>
    <d v="2016-02-15T15:00:00"/>
  </r>
  <r>
    <n v="1533"/>
    <s v="The Cancer Family Book Project"/>
    <s v="This is an intimate story about a family, focusing on their love and strength in the face of mortality."/>
    <n v="45000"/>
    <n v="65313"/>
    <x v="1"/>
    <s v="US"/>
    <s v="USD"/>
    <n v="1462161540"/>
    <n v="1457913777"/>
    <b v="1"/>
    <n v="740"/>
    <b v="1"/>
    <s v="photography/photobooks"/>
    <n v="145.14000000000001"/>
    <n v="88.26081081081081"/>
    <x v="8"/>
    <s v="photobooks"/>
    <x v="1534"/>
    <d v="2016-05-02T03:59:00"/>
  </r>
  <r>
    <n v="1534"/>
    <s v="The Art of Abandonment - Photo Book by Walter Arnold"/>
    <s v="The Art of Abandonment is an award winning photographic series that explores the beauty and history of our modern ruins."/>
    <n v="7500"/>
    <n v="31330"/>
    <x v="1"/>
    <s v="US"/>
    <s v="USD"/>
    <n v="1441383062"/>
    <n v="1438791062"/>
    <b v="1"/>
    <n v="369"/>
    <b v="1"/>
    <s v="photography/photobooks"/>
    <n v="417.73333333333335"/>
    <n v="84.905149051490511"/>
    <x v="8"/>
    <s v="photobooks"/>
    <x v="1535"/>
    <d v="2015-09-04T16:11:02"/>
  </r>
  <r>
    <n v="1535"/>
    <s v="Small Steps Are Giant Leaps"/>
    <s v="&quot;Small Steps are Giant Leaps&quot; is about reminding parents that to our kids this is a new and exciting world just waiting to be explored."/>
    <n v="4000"/>
    <n v="5297"/>
    <x v="1"/>
    <s v="US"/>
    <s v="USD"/>
    <n v="1464040800"/>
    <n v="1461527631"/>
    <b v="1"/>
    <n v="110"/>
    <b v="1"/>
    <s v="photography/photobooks"/>
    <n v="132.42499999999998"/>
    <n v="48.154545454545456"/>
    <x v="8"/>
    <s v="photobooks"/>
    <x v="1536"/>
    <d v="2016-05-23T22:00:00"/>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s v="photography/photobooks"/>
    <n v="250.30841666666666"/>
    <n v="66.015406593406595"/>
    <x v="8"/>
    <s v="photobooks"/>
    <x v="1537"/>
    <d v="2015-08-27T19:15:10"/>
  </r>
  <r>
    <n v="1537"/>
    <s v="FACE TO FAITH | MOUNT KAILASH | TIBET photobook"/>
    <s v="A Photobook about one of the most fascinating places on earth -     the sacred Mount Kailash in Tibet."/>
    <n v="12000"/>
    <n v="21588"/>
    <x v="1"/>
    <s v="DE"/>
    <s v="EUR"/>
    <n v="1470506400"/>
    <n v="1467358427"/>
    <b v="1"/>
    <n v="224"/>
    <b v="1"/>
    <s v="photography/photobooks"/>
    <n v="179.9"/>
    <n v="96.375"/>
    <x v="8"/>
    <s v="photobooks"/>
    <x v="1538"/>
    <d v="2016-08-06T18:00:00"/>
  </r>
  <r>
    <n v="1538"/>
    <s v="US National Parks: Picturing the Little Things"/>
    <s v="I want to travel through the National Parks to take pictures of the little things, the &quot;missed&quot; things, that people overlook."/>
    <n v="7000"/>
    <n v="7184"/>
    <x v="1"/>
    <s v="US"/>
    <s v="USD"/>
    <n v="1421952370"/>
    <n v="1418064370"/>
    <b v="1"/>
    <n v="46"/>
    <b v="1"/>
    <s v="photography/photobooks"/>
    <n v="102.62857142857142"/>
    <n v="156.17391304347825"/>
    <x v="8"/>
    <s v="photobooks"/>
    <x v="1539"/>
    <d v="2015-01-22T18:46:10"/>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s v="photography/photobooks"/>
    <n v="135.98609999999999"/>
    <n v="95.764859154929582"/>
    <x v="8"/>
    <s v="photobooks"/>
    <x v="1540"/>
    <d v="2017-01-03T22:03:39"/>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s v="photography/photobooks"/>
    <n v="117.86666666666667"/>
    <n v="180.40816326530611"/>
    <x v="8"/>
    <s v="photobooks"/>
    <x v="1541"/>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2"/>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3"/>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4"/>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5"/>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6"/>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7"/>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8"/>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9"/>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50"/>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1"/>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2"/>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3"/>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4"/>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5"/>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6"/>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7"/>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8"/>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9"/>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60"/>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1"/>
    <d v="2014-11-13T01:29:53"/>
  </r>
  <r>
    <n v="1561"/>
    <s v="The Content of Character Book Series, Volume I, 1750 - 1940"/>
    <s v="An illustrated retrospective of the journey from African to African American using a collection of fine art engravings &amp; photographs."/>
    <n v="10000"/>
    <n v="67"/>
    <x v="3"/>
    <s v="US"/>
    <s v="USD"/>
    <n v="1383789603"/>
    <n v="1381194003"/>
    <b v="0"/>
    <n v="1"/>
    <b v="0"/>
    <s v="publishing/art books"/>
    <n v="0.67"/>
    <n v="67"/>
    <x v="4"/>
    <s v="art books"/>
    <x v="1562"/>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3"/>
    <s v="US"/>
    <s v="USD"/>
    <n v="1259715000"/>
    <n v="1253712916"/>
    <b v="0"/>
    <n v="0"/>
    <b v="0"/>
    <s v="publishing/art books"/>
    <n v="0"/>
    <e v="#DIV/0!"/>
    <x v="4"/>
    <s v="art books"/>
    <x v="1563"/>
    <d v="2009-12-02T00:50:00"/>
  </r>
  <r>
    <n v="1563"/>
    <s v="Expedition into the Empty Quarter - The Book (Canceled)"/>
    <s v="Unique book revealing my discoveries in the Empty Quarter of Oman. Collection of travel writing, poetry, artwork and science!"/>
    <n v="6000"/>
    <n v="85"/>
    <x v="3"/>
    <s v="GB"/>
    <s v="GBP"/>
    <n v="1394815751"/>
    <n v="1389635351"/>
    <b v="0"/>
    <n v="2"/>
    <b v="0"/>
    <s v="publishing/art books"/>
    <n v="1.4166666666666665"/>
    <n v="42.5"/>
    <x v="4"/>
    <s v="art books"/>
    <x v="1564"/>
    <d v="2014-03-14T16:49:11"/>
  </r>
  <r>
    <n v="1564"/>
    <s v="coming apart at the stitches... (Canceled)"/>
    <s v="This is a book of art and poetry that highlights the highs and lows of a young 20 something coming to terms with her bipolar."/>
    <n v="10000"/>
    <n v="10"/>
    <x v="3"/>
    <s v="US"/>
    <s v="USD"/>
    <n v="1432843500"/>
    <n v="1430124509"/>
    <b v="0"/>
    <n v="1"/>
    <b v="0"/>
    <s v="publishing/art books"/>
    <n v="0.1"/>
    <n v="10"/>
    <x v="4"/>
    <s v="art books"/>
    <x v="1565"/>
    <d v="2015-05-28T20:05:00"/>
  </r>
  <r>
    <n v="1565"/>
    <s v="The National Forests Passport Project (Canceled)"/>
    <s v="Award-winning artists compete to have their art featured in the National Forests Passport Book depicting 9 Forest Regions of the US."/>
    <n v="4000"/>
    <n v="100"/>
    <x v="3"/>
    <s v="US"/>
    <s v="USD"/>
    <n v="1307554261"/>
    <n v="1304962261"/>
    <b v="0"/>
    <n v="1"/>
    <b v="0"/>
    <s v="publishing/art books"/>
    <n v="2.5"/>
    <n v="100"/>
    <x v="4"/>
    <s v="art books"/>
    <x v="1566"/>
    <d v="2011-06-08T17:31:01"/>
  </r>
  <r>
    <n v="1566"/>
    <s v="DeVito Art Skull Island Kongstarter (Canceled)"/>
    <s v="Joe DeVito's first Art Book and original King Kong novellas available in both Limited and Deluxe Editions."/>
    <n v="30000"/>
    <n v="6375"/>
    <x v="3"/>
    <s v="US"/>
    <s v="USD"/>
    <n v="1469656800"/>
    <n v="1467151204"/>
    <b v="0"/>
    <n v="59"/>
    <b v="0"/>
    <s v="publishing/art books"/>
    <n v="21.25"/>
    <n v="108.05084745762711"/>
    <x v="4"/>
    <s v="art books"/>
    <x v="1567"/>
    <d v="2016-07-27T22:00:00"/>
  </r>
  <r>
    <n v="1567"/>
    <s v="Kickstart a Traveling Heart (Canceled)"/>
    <s v="Traveling to create a book of my photography! Help support my trip and buy a book! Also limited edition t-shirts and prints for sale!"/>
    <n v="8500"/>
    <n v="350"/>
    <x v="3"/>
    <s v="US"/>
    <s v="USD"/>
    <n v="1392595200"/>
    <n v="1391293745"/>
    <b v="0"/>
    <n v="13"/>
    <b v="0"/>
    <s v="publishing/art books"/>
    <n v="4.117647058823529"/>
    <n v="26.923076923076923"/>
    <x v="4"/>
    <s v="art books"/>
    <x v="1568"/>
    <d v="2014-02-17T00:00:00"/>
  </r>
  <r>
    <n v="1568"/>
    <s v="Map &amp; Palette: Chronicling The Voyage of Three Young Artists"/>
    <s v="A world adventure to seek culture and inspiration through art. Putting a visual documentation of our journey into a book."/>
    <n v="25000"/>
    <n v="3410"/>
    <x v="3"/>
    <s v="US"/>
    <s v="USD"/>
    <n v="1419384585"/>
    <n v="1416360585"/>
    <b v="0"/>
    <n v="22"/>
    <b v="0"/>
    <s v="publishing/art books"/>
    <n v="13.639999999999999"/>
    <n v="155"/>
    <x v="4"/>
    <s v="art books"/>
    <x v="1569"/>
    <d v="2014-12-24T01:29:45"/>
  </r>
  <r>
    <n v="1569"/>
    <s v="to be removed (Canceled)"/>
    <s v="to be removed"/>
    <n v="30000"/>
    <n v="0"/>
    <x v="3"/>
    <s v="US"/>
    <s v="USD"/>
    <n v="1369498714"/>
    <n v="1366906714"/>
    <b v="0"/>
    <n v="0"/>
    <b v="0"/>
    <s v="publishing/art books"/>
    <n v="0"/>
    <e v="#DIV/0!"/>
    <x v="4"/>
    <s v="art books"/>
    <x v="1570"/>
    <d v="2013-05-25T16:18:34"/>
  </r>
  <r>
    <n v="1570"/>
    <s v="BEAUTIFUL DREAMERS: An Adult Coloring Book (Canceled)"/>
    <s v="A Coloring Book of Breathtaking Beauties_x000a_To Calm the Heart and Soul"/>
    <n v="6000"/>
    <n v="2484"/>
    <x v="3"/>
    <s v="US"/>
    <s v="USD"/>
    <n v="1460140282"/>
    <n v="1457551882"/>
    <b v="0"/>
    <n v="52"/>
    <b v="0"/>
    <s v="publishing/art books"/>
    <n v="41.4"/>
    <n v="47.769230769230766"/>
    <x v="4"/>
    <s v="art books"/>
    <x v="1571"/>
    <d v="2016-04-08T18:31:22"/>
  </r>
  <r>
    <n v="1571"/>
    <s v="CAUCASUS - on the untrodden roads (Canceled)"/>
    <s v="An inspiring photo book about an unique Caucasus Expedition by two backpackers - Erna Gaspar (photographer) &amp; Adrian Lorincz (writer)."/>
    <n v="12100"/>
    <n v="80"/>
    <x v="3"/>
    <s v="GB"/>
    <s v="GBP"/>
    <n v="1434738483"/>
    <n v="1432146483"/>
    <b v="0"/>
    <n v="4"/>
    <b v="0"/>
    <s v="publishing/art books"/>
    <n v="0.66115702479338845"/>
    <n v="20"/>
    <x v="4"/>
    <s v="art books"/>
    <x v="1572"/>
    <d v="2015-06-19T18:28:03"/>
  </r>
  <r>
    <n v="1572"/>
    <s v="A Countrified Wedding: A Guide to an English Country Wedding"/>
    <s v="So many brides want a country wedding, but where to start? Whether you want a barn or a tipi, this guide can help you plan your day."/>
    <n v="2500"/>
    <n v="125"/>
    <x v="3"/>
    <s v="GB"/>
    <s v="GBP"/>
    <n v="1456703940"/>
    <n v="1454546859"/>
    <b v="0"/>
    <n v="3"/>
    <b v="0"/>
    <s v="publishing/art books"/>
    <n v="5"/>
    <n v="41.666666666666664"/>
    <x v="4"/>
    <s v="art books"/>
    <x v="1573"/>
    <d v="2016-02-28T23:59:00"/>
  </r>
  <r>
    <n v="1573"/>
    <s v="150 Years of Awesome Canada: Trading Card Coffee Table Book (Canceled)"/>
    <s v="This is a first-of-its-kind 12&quot;x12&quot; trading card coffee table book featuring over 100 cards celebrating the awesomeness of Canada"/>
    <n v="9000"/>
    <n v="223"/>
    <x v="3"/>
    <s v="CA"/>
    <s v="CAD"/>
    <n v="1491019140"/>
    <n v="1487548802"/>
    <b v="0"/>
    <n v="3"/>
    <b v="0"/>
    <s v="publishing/art books"/>
    <n v="2.4777777777777779"/>
    <n v="74.333333333333329"/>
    <x v="4"/>
    <s v="art books"/>
    <x v="1574"/>
    <d v="2017-04-01T03:59:00"/>
  </r>
  <r>
    <n v="1574"/>
    <s v="BLK/MTL the Illustrated Works of Carmine Diaz (Canceled)"/>
    <s v="BLK/MTL's Illustrated Works 100's of Hi-Res Pics ft. Custom Artist Carmine Diaz's popular Paintings packed into 1 Coffee table Art Book"/>
    <n v="10000"/>
    <n v="506"/>
    <x v="3"/>
    <s v="US"/>
    <s v="USD"/>
    <n v="1424211329"/>
    <n v="1421187329"/>
    <b v="0"/>
    <n v="6"/>
    <b v="0"/>
    <s v="publishing/art books"/>
    <n v="5.0599999999999996"/>
    <n v="84.333333333333329"/>
    <x v="4"/>
    <s v="art books"/>
    <x v="1575"/>
    <d v="2015-02-17T22:15:29"/>
  </r>
  <r>
    <n v="1575"/>
    <s v="Underwater Colors Of The Channel Islands (Canceled)"/>
    <s v="A stunning, limited-edition photography book displaying the colorful and exotic marine life in the waters along the Channel Islands"/>
    <n v="10000"/>
    <n v="2291"/>
    <x v="3"/>
    <s v="US"/>
    <s v="USD"/>
    <n v="1404909296"/>
    <n v="1402317296"/>
    <b v="0"/>
    <n v="35"/>
    <b v="0"/>
    <s v="publishing/art books"/>
    <n v="22.91"/>
    <n v="65.457142857142856"/>
    <x v="4"/>
    <s v="art books"/>
    <x v="1576"/>
    <d v="2014-07-09T12:34:56"/>
  </r>
  <r>
    <n v="1576"/>
    <s v="The Obsessive Line Collection (Canceled)"/>
    <s v="For the publication of my first 3 books: an Art book, a graphic novel, and a coloring book"/>
    <n v="5000"/>
    <n v="650"/>
    <x v="3"/>
    <s v="US"/>
    <s v="USD"/>
    <n v="1435698368"/>
    <n v="1431810368"/>
    <b v="0"/>
    <n v="10"/>
    <b v="0"/>
    <s v="publishing/art books"/>
    <n v="13"/>
    <n v="65"/>
    <x v="4"/>
    <s v="art books"/>
    <x v="1577"/>
    <d v="2015-06-30T21:06:08"/>
  </r>
  <r>
    <n v="1577"/>
    <s v="Abstract Image Photography Coffee Table Book (Canceled)"/>
    <s v="I've been putting together a portfolio of fine abstract photography of the highest quality, color, and design. A vision of beauty!"/>
    <n v="10000"/>
    <n v="55"/>
    <x v="3"/>
    <s v="US"/>
    <s v="USD"/>
    <n v="1343161248"/>
    <n v="1337977248"/>
    <b v="0"/>
    <n v="2"/>
    <b v="0"/>
    <s v="publishing/art books"/>
    <n v="0.54999999999999993"/>
    <n v="27.5"/>
    <x v="4"/>
    <s v="art books"/>
    <x v="1578"/>
    <d v="2012-07-24T20:20:48"/>
  </r>
  <r>
    <n v="1578"/>
    <s v="LATENT TALENT: Leaping from de Poverty Line (Canceled)"/>
    <s v="2 artists, 1 month, 1 laptop, minimum wage, plenty of coffee proving a transmedia production worth noticing doesn't need a million dollar budget."/>
    <n v="1897"/>
    <n v="205"/>
    <x v="3"/>
    <s v="US"/>
    <s v="USD"/>
    <n v="1283392800"/>
    <n v="1281317691"/>
    <b v="0"/>
    <n v="4"/>
    <b v="0"/>
    <s v="publishing/art books"/>
    <n v="10.806536636794938"/>
    <n v="51.25"/>
    <x v="4"/>
    <s v="art books"/>
    <x v="1579"/>
    <d v="2010-09-02T02:00:00"/>
  </r>
  <r>
    <n v="1579"/>
    <s v="psyÂ·choÂ·miÂ·metÂ·ic: The EsÂ·sence of Life (Canceled)"/>
    <s v="'Compilation of visual and literary art through fine art photography, graphic art, and poetry."/>
    <n v="3333"/>
    <n v="28"/>
    <x v="3"/>
    <s v="US"/>
    <s v="USD"/>
    <n v="1377734091"/>
    <n v="1374882891"/>
    <b v="0"/>
    <n v="2"/>
    <b v="0"/>
    <s v="publishing/art books"/>
    <n v="0.84008400840084008"/>
    <n v="14"/>
    <x v="4"/>
    <s v="art books"/>
    <x v="1580"/>
    <d v="2013-08-28T23:54:51"/>
  </r>
  <r>
    <n v="1580"/>
    <s v="Faces &amp; Places In Brevard County (Canceled)"/>
    <s v="Creating my 2nd book depicting the people and places in Brevard County w/current images + traveling to obtain new ones."/>
    <n v="1750"/>
    <n v="0"/>
    <x v="3"/>
    <s v="US"/>
    <s v="USD"/>
    <n v="1337562726"/>
    <n v="1332378726"/>
    <b v="0"/>
    <n v="0"/>
    <b v="0"/>
    <s v="publishing/art books"/>
    <n v="0"/>
    <e v="#DIV/0!"/>
    <x v="4"/>
    <s v="art books"/>
    <x v="1581"/>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2"/>
    <d v="2015-12-19T10:46:30"/>
  </r>
  <r>
    <n v="1582"/>
    <s v="Scenes from New Orleans"/>
    <s v="I create canvas prints of images from in and around New Orleans"/>
    <n v="1000"/>
    <n v="93"/>
    <x v="2"/>
    <s v="US"/>
    <s v="USD"/>
    <n v="1445894400"/>
    <n v="1440961053"/>
    <b v="0"/>
    <n v="3"/>
    <b v="0"/>
    <s v="photography/places"/>
    <n v="9.3000000000000007"/>
    <n v="31"/>
    <x v="8"/>
    <s v="places"/>
    <x v="1583"/>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4"/>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5"/>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6"/>
    <d v="2016-12-25T11:00:00"/>
  </r>
  <r>
    <n v="1586"/>
    <s v="Missouri In Pictures"/>
    <s v="Show the world the beauty that is in all of our back yards!"/>
    <n v="1500"/>
    <n v="0"/>
    <x v="2"/>
    <s v="US"/>
    <s v="USD"/>
    <n v="1428197422"/>
    <n v="1425609022"/>
    <b v="0"/>
    <n v="0"/>
    <b v="0"/>
    <s v="photography/places"/>
    <n v="0"/>
    <e v="#DIV/0!"/>
    <x v="8"/>
    <s v="places"/>
    <x v="1587"/>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8"/>
    <d v="2014-12-13T22:49:25"/>
  </r>
  <r>
    <n v="1588"/>
    <s v="The Right Side of Texas"/>
    <s v="Southeast Texas as seen through the lens of a cell phone camera"/>
    <n v="516"/>
    <n v="0"/>
    <x v="2"/>
    <s v="US"/>
    <s v="USD"/>
    <n v="1422735120"/>
    <n v="1420091999"/>
    <b v="0"/>
    <n v="0"/>
    <b v="0"/>
    <s v="photography/places"/>
    <n v="0"/>
    <e v="#DIV/0!"/>
    <x v="8"/>
    <s v="places"/>
    <x v="1589"/>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90"/>
    <d v="2015-10-09T23:38:06"/>
  </r>
  <r>
    <n v="1590"/>
    <s v="An Italian Adventure"/>
    <s v="Discover Italy through photography."/>
    <n v="60000"/>
    <n v="1020"/>
    <x v="2"/>
    <s v="IT"/>
    <s v="EUR"/>
    <n v="1443040464"/>
    <n v="1440448464"/>
    <b v="0"/>
    <n v="2"/>
    <b v="0"/>
    <s v="photography/places"/>
    <n v="1.7000000000000002"/>
    <n v="510"/>
    <x v="8"/>
    <s v="places"/>
    <x v="1591"/>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2"/>
    <d v="2016-04-03T16:25:41"/>
  </r>
  <r>
    <n v="1592"/>
    <s v="The Views of Pittsburgh"/>
    <s v="A portfolio collage of beautiful pictures of authentic Pittsburgh locations and scenery."/>
    <n v="25"/>
    <n v="0"/>
    <x v="2"/>
    <s v="US"/>
    <s v="USD"/>
    <n v="1427503485"/>
    <n v="1423619085"/>
    <b v="0"/>
    <n v="0"/>
    <b v="0"/>
    <s v="photography/places"/>
    <n v="0"/>
    <e v="#DIV/0!"/>
    <x v="8"/>
    <s v="places"/>
    <x v="1593"/>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4"/>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5"/>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6"/>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7"/>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8"/>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9"/>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600"/>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1"/>
    <d v="2014-07-15T05:11:00"/>
  </r>
  <r>
    <n v="1601"/>
    <s v="Release Soundzero's Debut Album!"/>
    <s v="We're so close to releasing our long-awaited debut album! A little help will go a long way... let's do this!"/>
    <n v="2500"/>
    <n v="2706.23"/>
    <x v="1"/>
    <s v="US"/>
    <s v="USD"/>
    <n v="1304561633"/>
    <n v="1301969633"/>
    <b v="0"/>
    <n v="56"/>
    <b v="1"/>
    <s v="music/rock"/>
    <n v="108.2492"/>
    <n v="48.325535714285714"/>
    <x v="0"/>
    <s v="rock"/>
    <x v="1602"/>
    <d v="2011-05-05T02:13:53"/>
  </r>
  <r>
    <n v="1602"/>
    <s v="The Material - Let You Down music video"/>
    <s v="We need the help of fans of both music and film alike to help us create our collective vision for this song."/>
    <n v="1500"/>
    <n v="1502.5"/>
    <x v="1"/>
    <s v="US"/>
    <s v="USD"/>
    <n v="1318633200"/>
    <n v="1314947317"/>
    <b v="0"/>
    <n v="32"/>
    <b v="1"/>
    <s v="music/rock"/>
    <n v="100.16666666666667"/>
    <n v="46.953125"/>
    <x v="0"/>
    <s v="rock"/>
    <x v="1603"/>
    <d v="2011-10-14T23:00:00"/>
  </r>
  <r>
    <n v="1603"/>
    <s v="Max's First Solo Album!"/>
    <s v="An exercise in the wild and dangerous world of solo musicianship by Maxwell D Feinstein."/>
    <n v="2000"/>
    <n v="2000.66"/>
    <x v="1"/>
    <s v="US"/>
    <s v="USD"/>
    <n v="1327723459"/>
    <n v="1322539459"/>
    <b v="0"/>
    <n v="30"/>
    <b v="1"/>
    <s v="music/rock"/>
    <n v="100.03299999999999"/>
    <n v="66.688666666666663"/>
    <x v="0"/>
    <s v="rock"/>
    <x v="1604"/>
    <d v="2012-01-28T04:04:19"/>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s v="music/rock"/>
    <n v="122.10714285714286"/>
    <n v="48.842857142857142"/>
    <x v="0"/>
    <s v="rock"/>
    <x v="1605"/>
    <d v="2012-03-17T19:17:15"/>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s v="music/rock"/>
    <n v="100.69333333333334"/>
    <n v="137.30909090909091"/>
    <x v="0"/>
    <s v="rock"/>
    <x v="1606"/>
    <d v="2011-08-01T07:00:00"/>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s v="music/rock"/>
    <n v="101.004125"/>
    <n v="87.829673913043479"/>
    <x v="0"/>
    <s v="rock"/>
    <x v="1607"/>
    <d v="2011-03-24T01:40:38"/>
  </r>
  <r>
    <n v="1607"/>
    <s v="New Tour Bus for The Slants"/>
    <s v="The world's only all-Asian American dance rock band, The Slants, needs a bus to tour cons, shows, and festivals."/>
    <n v="10000"/>
    <n v="14511"/>
    <x v="1"/>
    <s v="US"/>
    <s v="USD"/>
    <n v="1339701851"/>
    <n v="1337887451"/>
    <b v="0"/>
    <n v="205"/>
    <b v="1"/>
    <s v="music/rock"/>
    <n v="145.11000000000001"/>
    <n v="70.785365853658533"/>
    <x v="0"/>
    <s v="rock"/>
    <x v="1608"/>
    <d v="2012-06-14T19:24:11"/>
  </r>
  <r>
    <n v="1608"/>
    <s v="The Devil &amp; Me Debut Album, &quot;...It's Not A Dream&quot;"/>
    <s v="The Devil &amp; Me's Debut album, &quot;...It's Not A Dream&quot;, featuring 9 original, Hard Rock songs."/>
    <n v="1200"/>
    <n v="1215"/>
    <x v="1"/>
    <s v="US"/>
    <s v="USD"/>
    <n v="1388553960"/>
    <n v="1385754986"/>
    <b v="0"/>
    <n v="23"/>
    <b v="1"/>
    <s v="music/rock"/>
    <n v="101.25"/>
    <n v="52.826086956521742"/>
    <x v="0"/>
    <s v="rock"/>
    <x v="1609"/>
    <d v="2014-01-01T05:26:00"/>
  </r>
  <r>
    <n v="1609"/>
    <s v="Get Still the Sky's Limit on the Road! (&amp; with a new album!)"/>
    <s v="Still the Sky's Limit is finishing their first full length album and going on a full US tour, and WE NEED YOUR HELP!"/>
    <n v="1500"/>
    <n v="1775"/>
    <x v="1"/>
    <s v="US"/>
    <s v="USD"/>
    <n v="1320220800"/>
    <n v="1315612909"/>
    <b v="0"/>
    <n v="4"/>
    <b v="1"/>
    <s v="music/rock"/>
    <n v="118.33333333333333"/>
    <n v="443.75"/>
    <x v="0"/>
    <s v="rock"/>
    <x v="1610"/>
    <d v="2011-11-02T08:00:00"/>
  </r>
  <r>
    <n v="1610"/>
    <s v="So The Story Goes: The New Album by &quot;Just Joe&quot; Altier"/>
    <s v="So The Story Goes is the upcoming album from &quot;Just Joe&quot; Altier."/>
    <n v="2000"/>
    <n v="5437"/>
    <x v="1"/>
    <s v="US"/>
    <s v="USD"/>
    <n v="1355609510"/>
    <n v="1353017510"/>
    <b v="0"/>
    <n v="112"/>
    <b v="1"/>
    <s v="music/rock"/>
    <n v="271.85000000000002"/>
    <n v="48.544642857142854"/>
    <x v="0"/>
    <s v="rock"/>
    <x v="1611"/>
    <d v="2012-12-15T22:11:50"/>
  </r>
  <r>
    <n v="1611"/>
    <s v="Skelton-Luns CD/7&quot;             No Big Deal."/>
    <s v="Skelton-Luns CD/7&quot; No Big Deal."/>
    <n v="800"/>
    <n v="1001"/>
    <x v="1"/>
    <s v="US"/>
    <s v="USD"/>
    <n v="1370390432"/>
    <n v="1368576032"/>
    <b v="0"/>
    <n v="27"/>
    <b v="1"/>
    <s v="music/rock"/>
    <n v="125.125"/>
    <n v="37.074074074074076"/>
    <x v="0"/>
    <s v="rock"/>
    <x v="1612"/>
    <d v="2013-06-05T00:00:32"/>
  </r>
  <r>
    <n v="1612"/>
    <s v="Join AT THE WAYSIDE For The &quot;Ready...Set...Snow Tour!&quot;"/>
    <s v="Help us achieve our goal to get our van repaired, gassed up, and road-ready for our winter tour!"/>
    <n v="500"/>
    <n v="550"/>
    <x v="1"/>
    <s v="US"/>
    <s v="USD"/>
    <n v="1357160384"/>
    <n v="1354568384"/>
    <b v="0"/>
    <n v="11"/>
    <b v="1"/>
    <s v="music/rock"/>
    <n v="110.00000000000001"/>
    <n v="50"/>
    <x v="0"/>
    <s v="rock"/>
    <x v="1613"/>
    <d v="2013-01-02T20:59:44"/>
  </r>
  <r>
    <n v="1613"/>
    <s v="New  E.P. mastering and recording"/>
    <s v="Ghosts and Paper Hearts are getting ready to release their new EP and we want it to be sent everywhere. Help us out PLEASE!!!!!"/>
    <n v="1000"/>
    <n v="1015"/>
    <x v="1"/>
    <s v="US"/>
    <s v="USD"/>
    <n v="1342921202"/>
    <n v="1340329202"/>
    <b v="0"/>
    <n v="26"/>
    <b v="1"/>
    <s v="music/rock"/>
    <n v="101.49999999999999"/>
    <n v="39.03846153846154"/>
    <x v="0"/>
    <s v="rock"/>
    <x v="1614"/>
    <d v="2012-07-22T01:40:02"/>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s v="music/rock"/>
    <n v="102.69999999999999"/>
    <n v="66.688311688311686"/>
    <x v="0"/>
    <s v="rock"/>
    <x v="1615"/>
    <d v="2014-08-03T17:00:00"/>
  </r>
  <r>
    <n v="1615"/>
    <s v="PRE ORDER Reno Divorce Digital CD &quot;Stuck On You&quot; $15 or more"/>
    <s v="We are Reno Divorce!! Here is a taste of our upcoming release and we invite you to be a part of it."/>
    <n v="8000"/>
    <n v="9130"/>
    <x v="1"/>
    <s v="US"/>
    <s v="USD"/>
    <n v="1323742396"/>
    <n v="1319850796"/>
    <b v="0"/>
    <n v="136"/>
    <b v="1"/>
    <s v="music/rock"/>
    <n v="114.12500000000001"/>
    <n v="67.132352941176464"/>
    <x v="0"/>
    <s v="rock"/>
    <x v="1616"/>
    <d v="2011-12-13T02:13:16"/>
  </r>
  <r>
    <n v="1616"/>
    <s v="Aly Jados: the New EP rOckNrOLLa"/>
    <s v="HELP! We don't have much time.....Join Aly Jados in making her new EP a reality before the world ends!!!!"/>
    <n v="10000"/>
    <n v="10420"/>
    <x v="1"/>
    <s v="US"/>
    <s v="USD"/>
    <n v="1353621600"/>
    <n v="1350061821"/>
    <b v="0"/>
    <n v="157"/>
    <b v="1"/>
    <s v="music/rock"/>
    <n v="104.2"/>
    <n v="66.369426751592357"/>
    <x v="0"/>
    <s v="rock"/>
    <x v="1617"/>
    <d v="2012-11-22T22:00:00"/>
  </r>
  <r>
    <n v="1617"/>
    <s v="The Coffis Brothers 2nd Album!"/>
    <s v="The Coffis Brothers &amp;The Mountain Men are recording a brand new full length record."/>
    <n v="7000"/>
    <n v="10210"/>
    <x v="1"/>
    <s v="US"/>
    <s v="USD"/>
    <n v="1383332400"/>
    <n v="1380470188"/>
    <b v="0"/>
    <n v="158"/>
    <b v="1"/>
    <s v="music/rock"/>
    <n v="145.85714285714286"/>
    <n v="64.620253164556956"/>
    <x v="0"/>
    <s v="rock"/>
    <x v="1618"/>
    <d v="2013-11-01T19:00:00"/>
  </r>
  <r>
    <n v="1618"/>
    <s v="Janus Word Album"/>
    <s v="Janus Word combines hard rock with melodic acoustic music for a unique and awesome sound."/>
    <n v="1500"/>
    <n v="1576"/>
    <x v="1"/>
    <s v="US"/>
    <s v="USD"/>
    <n v="1362757335"/>
    <n v="1359301335"/>
    <b v="0"/>
    <n v="27"/>
    <b v="1"/>
    <s v="music/rock"/>
    <n v="105.06666666666666"/>
    <n v="58.370370370370374"/>
    <x v="0"/>
    <s v="rock"/>
    <x v="1619"/>
    <d v="2013-03-08T15:42:15"/>
  </r>
  <r>
    <n v="1619"/>
    <s v="Casual Encounters: The Quest For a PA"/>
    <s v="Creating a live show experience that does justice to the musicianship and time spent rehearsing.  Help us weave this sonic tapestry!"/>
    <n v="1500"/>
    <n v="2000"/>
    <x v="1"/>
    <s v="US"/>
    <s v="USD"/>
    <n v="1410755286"/>
    <n v="1408940886"/>
    <b v="0"/>
    <n v="23"/>
    <b v="1"/>
    <s v="music/rock"/>
    <n v="133.33333333333331"/>
    <n v="86.956521739130437"/>
    <x v="0"/>
    <s v="rock"/>
    <x v="1620"/>
    <d v="2014-09-15T04:28:06"/>
  </r>
  <r>
    <n v="1620"/>
    <s v="Kickstart my music career with 300 CDs"/>
    <s v="Kickstarting my music career with 300 hard copy CDs of my first release."/>
    <n v="1000"/>
    <n v="1130"/>
    <x v="1"/>
    <s v="US"/>
    <s v="USD"/>
    <n v="1361606940"/>
    <n v="1361002140"/>
    <b v="0"/>
    <n v="17"/>
    <b v="1"/>
    <s v="music/rock"/>
    <n v="112.99999999999999"/>
    <n v="66.470588235294116"/>
    <x v="0"/>
    <s v="rock"/>
    <x v="1621"/>
    <d v="2013-02-23T08:09:00"/>
  </r>
  <r>
    <n v="1621"/>
    <s v="The First Full Length Fifth Freedom Album"/>
    <s v="Its long over due! Help us fund our debut album! We need all our friends and fans support on this! Lets make it happen!"/>
    <n v="5000"/>
    <n v="6060"/>
    <x v="1"/>
    <s v="US"/>
    <s v="USD"/>
    <n v="1338177540"/>
    <n v="1333550015"/>
    <b v="0"/>
    <n v="37"/>
    <b v="1"/>
    <s v="music/rock"/>
    <n v="121.2"/>
    <n v="163.78378378378378"/>
    <x v="0"/>
    <s v="rock"/>
    <x v="1622"/>
    <d v="2012-05-28T03:59:00"/>
  </r>
  <r>
    <n v="1622"/>
    <s v="PrincessFrank's MASTERSLAVE Album, EP &amp; Tour"/>
    <s v="Join in PrincessFrank's conquest of the Rock&amp;Roll kingdom! Pledge your support and help him claim the throne of Rock!"/>
    <n v="6900"/>
    <n v="7019"/>
    <x v="1"/>
    <s v="US"/>
    <s v="USD"/>
    <n v="1418803140"/>
    <n v="1415343874"/>
    <b v="0"/>
    <n v="65"/>
    <b v="1"/>
    <s v="music/rock"/>
    <n v="101.72463768115942"/>
    <n v="107.98461538461538"/>
    <x v="0"/>
    <s v="rock"/>
    <x v="1623"/>
    <d v="2014-12-17T07:59:00"/>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s v="music/rock"/>
    <n v="101.06666666666666"/>
    <n v="42.111111111111114"/>
    <x v="0"/>
    <s v="rock"/>
    <x v="1624"/>
    <d v="2013-08-27T16:31:29"/>
  </r>
  <r>
    <n v="1624"/>
    <s v="Joey De Noble needs YOUR help!"/>
    <s v="Joey De Noble is raising money to help record his latest music, and he wants YOU to be a part of it!"/>
    <n v="1000"/>
    <n v="1180"/>
    <x v="1"/>
    <s v="US"/>
    <s v="USD"/>
    <n v="1357721335"/>
    <n v="1354265335"/>
    <b v="0"/>
    <n v="25"/>
    <b v="1"/>
    <s v="music/rock"/>
    <n v="118"/>
    <n v="47.2"/>
    <x v="0"/>
    <s v="rock"/>
    <x v="1625"/>
    <d v="2013-01-09T08:48:55"/>
  </r>
  <r>
    <n v="1625"/>
    <s v="Redemption's New DVD!"/>
    <s v="Progressive metal band Redemption is preparing to film its second live DVD at the Progpower festival in Atlanta, GA in September, 2012."/>
    <n v="7500"/>
    <n v="11650"/>
    <x v="1"/>
    <s v="US"/>
    <s v="USD"/>
    <n v="1347382053"/>
    <n v="1344962853"/>
    <b v="0"/>
    <n v="104"/>
    <b v="1"/>
    <s v="music/rock"/>
    <n v="155.33333333333331"/>
    <n v="112.01923076923077"/>
    <x v="0"/>
    <s v="rock"/>
    <x v="1626"/>
    <d v="2012-09-11T16:47:33"/>
  </r>
  <r>
    <n v="1626"/>
    <s v="The Protest's Next Album"/>
    <s v="Help Christian Rock Band &quot;The Protest&quot; fund their new album and further their mission of positively impacting lives."/>
    <n v="8000"/>
    <n v="8095"/>
    <x v="1"/>
    <s v="US"/>
    <s v="USD"/>
    <n v="1385932867"/>
    <n v="1383337267"/>
    <b v="0"/>
    <n v="108"/>
    <b v="1"/>
    <s v="music/rock"/>
    <n v="101.18750000000001"/>
    <n v="74.953703703703709"/>
    <x v="0"/>
    <s v="rock"/>
    <x v="1627"/>
    <d v="2013-12-01T21:21:07"/>
  </r>
  <r>
    <n v="1627"/>
    <s v="River Of Thorns - First CD Release"/>
    <s v="River of Thorns is a recording duo based in southeast Michigan.  We're releasing a great sounding cd recorded in a tiny home studio!"/>
    <n v="2000"/>
    <n v="2340"/>
    <x v="1"/>
    <s v="US"/>
    <s v="USD"/>
    <n v="1353905940"/>
    <n v="1351011489"/>
    <b v="0"/>
    <n v="38"/>
    <b v="1"/>
    <s v="music/rock"/>
    <n v="117"/>
    <n v="61.578947368421055"/>
    <x v="0"/>
    <s v="rock"/>
    <x v="1628"/>
    <d v="2012-11-26T04:59:00"/>
  </r>
  <r>
    <n v="1628"/>
    <s v="&quot;Songs for Tsippora&quot; Byronâ€™s DEBUT EP"/>
    <s v="Original Jewish rock music on human relationships and identity"/>
    <n v="4000"/>
    <n v="4037"/>
    <x v="1"/>
    <s v="US"/>
    <s v="USD"/>
    <n v="1403026882"/>
    <n v="1400175682"/>
    <b v="0"/>
    <n v="88"/>
    <b v="1"/>
    <s v="music/rock"/>
    <n v="100.925"/>
    <n v="45.875"/>
    <x v="0"/>
    <s v="rock"/>
    <x v="1629"/>
    <d v="2014-06-17T17:41:22"/>
  </r>
  <r>
    <n v="1629"/>
    <s v="Off The Turnpike | A Loud New Way to Release Loud New Music"/>
    <s v="Help Off The Turnpike release new music, and set fire to everything!"/>
    <n v="6000"/>
    <n v="6220"/>
    <x v="1"/>
    <s v="US"/>
    <s v="USD"/>
    <n v="1392929333"/>
    <n v="1389041333"/>
    <b v="0"/>
    <n v="82"/>
    <b v="1"/>
    <s v="music/rock"/>
    <n v="103.66666666666666"/>
    <n v="75.853658536585371"/>
    <x v="0"/>
    <s v="rock"/>
    <x v="1630"/>
    <d v="2014-02-20T20:48:53"/>
  </r>
  <r>
    <n v="1630"/>
    <s v="Golden Grenade Records Their Debut EP"/>
    <s v="Inspired by the legacy of Tex Tucker, Golden Grenade is setting out to record their first CD with heavy hearts and intense purpose."/>
    <n v="4000"/>
    <n v="10610"/>
    <x v="1"/>
    <s v="US"/>
    <s v="USD"/>
    <n v="1330671540"/>
    <n v="1328040375"/>
    <b v="0"/>
    <n v="126"/>
    <b v="1"/>
    <s v="music/rock"/>
    <n v="265.25"/>
    <n v="84.206349206349202"/>
    <x v="0"/>
    <s v="rock"/>
    <x v="1631"/>
    <d v="2012-03-02T06:59:00"/>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s v="music/rock"/>
    <n v="155.91"/>
    <n v="117.22556390977444"/>
    <x v="0"/>
    <s v="rock"/>
    <x v="1632"/>
    <d v="2012-10-12T20:37:41"/>
  </r>
  <r>
    <n v="1632"/>
    <s v="Culprit needs a van!"/>
    <s v="Hey everyone! If you don't already know, we're Culprit, a 4-piece rock band from Los Angeles &amp; we are in dire need of a new tour van!"/>
    <n v="4000"/>
    <n v="4065"/>
    <x v="1"/>
    <s v="US"/>
    <s v="USD"/>
    <n v="1316851854"/>
    <n v="1311667854"/>
    <b v="0"/>
    <n v="47"/>
    <b v="1"/>
    <s v="music/rock"/>
    <n v="101.62500000000001"/>
    <n v="86.489361702127653"/>
    <x v="0"/>
    <s v="rock"/>
    <x v="1633"/>
    <d v="2011-09-24T08:10:54"/>
  </r>
  <r>
    <n v="1633"/>
    <s v="ELIZABETH REX"/>
    <s v="We are a four piece rock band that has played shows in and around NYC including Mercury Lounge.  Two of our members are now in LA."/>
    <n v="10000"/>
    <n v="10000"/>
    <x v="1"/>
    <s v="US"/>
    <s v="USD"/>
    <n v="1326690000"/>
    <n v="1324329156"/>
    <b v="0"/>
    <n v="58"/>
    <b v="1"/>
    <s v="music/rock"/>
    <n v="100"/>
    <n v="172.41379310344828"/>
    <x v="0"/>
    <s v="rock"/>
    <x v="1634"/>
    <d v="2012-01-16T05:00:00"/>
  </r>
  <r>
    <n v="1634"/>
    <s v="RUBEDO: Debut Full Length Album"/>
    <s v="Recording Debut  Album w/ Producer Ikey Owens from Free Moral Agents/ The Mars Volta"/>
    <n v="2000"/>
    <n v="2010"/>
    <x v="1"/>
    <s v="US"/>
    <s v="USD"/>
    <n v="1306994340"/>
    <n v="1303706001"/>
    <b v="0"/>
    <n v="32"/>
    <b v="1"/>
    <s v="music/rock"/>
    <n v="100.49999999999999"/>
    <n v="62.8125"/>
    <x v="0"/>
    <s v="rock"/>
    <x v="1635"/>
    <d v="2011-06-02T05:59:00"/>
  </r>
  <r>
    <n v="1635"/>
    <s v="The World Over's New EP, &quot;MOUNTAINS&quot;."/>
    <s v="TWO will be recording their next album, MOUNTAINS, in July and need your help to make their vision a reality. Many perks are available!"/>
    <n v="2000"/>
    <n v="2506"/>
    <x v="1"/>
    <s v="US"/>
    <s v="USD"/>
    <n v="1468270261"/>
    <n v="1463086261"/>
    <b v="0"/>
    <n v="37"/>
    <b v="1"/>
    <s v="music/rock"/>
    <n v="125.29999999999998"/>
    <n v="67.729729729729726"/>
    <x v="0"/>
    <s v="rock"/>
    <x v="1636"/>
    <d v="2016-07-11T20:51:01"/>
  </r>
  <r>
    <n v="1636"/>
    <s v="Butch County Rocks San Francisco Pride"/>
    <s v="Butch County is a hard rockin bunch of girls and boy-girls from Austin.  Help us show San Francisco  Pride how we do it in Texas!"/>
    <n v="4500"/>
    <n v="4660"/>
    <x v="1"/>
    <s v="US"/>
    <s v="USD"/>
    <n v="1307851200"/>
    <n v="1304129088"/>
    <b v="0"/>
    <n v="87"/>
    <b v="1"/>
    <s v="music/rock"/>
    <n v="103.55555555555556"/>
    <n v="53.5632183908046"/>
    <x v="0"/>
    <s v="rock"/>
    <x v="1637"/>
    <d v="2011-06-12T04:00:00"/>
  </r>
  <r>
    <n v="1637"/>
    <s v="We Fly to Philly / Release new album / Tour west coast"/>
    <s v="We (the band Sunset) has been invited to play in Philadelphia.   Help us get there and you will receive special prizes."/>
    <n v="500"/>
    <n v="519"/>
    <x v="1"/>
    <s v="US"/>
    <s v="USD"/>
    <n v="1262302740"/>
    <n v="1257444140"/>
    <b v="0"/>
    <n v="15"/>
    <b v="1"/>
    <s v="music/rock"/>
    <n v="103.8"/>
    <n v="34.6"/>
    <x v="0"/>
    <s v="rock"/>
    <x v="1638"/>
    <d v="2009-12-31T23:39:00"/>
  </r>
  <r>
    <n v="1638"/>
    <s v="Avenues EP 2013"/>
    <s v="Avenues will be going in to the studio to record a new EP with Matt Allison!"/>
    <n v="1000"/>
    <n v="1050"/>
    <x v="1"/>
    <s v="US"/>
    <s v="USD"/>
    <n v="1362086700"/>
    <n v="1358180968"/>
    <b v="0"/>
    <n v="27"/>
    <b v="1"/>
    <s v="music/rock"/>
    <n v="105"/>
    <n v="38.888888888888886"/>
    <x v="0"/>
    <s v="rock"/>
    <x v="1639"/>
    <d v="2013-02-28T21:25:00"/>
  </r>
  <r>
    <n v="1639"/>
    <s v="The One Two 7s Are Recording an Album!"/>
    <s v="We've written the music and now it's time to record. We're excited to work with Nic at Different Fur studios but we need your help!"/>
    <n v="1800"/>
    <n v="1800"/>
    <x v="1"/>
    <s v="US"/>
    <s v="USD"/>
    <n v="1330789165"/>
    <n v="1328197165"/>
    <b v="0"/>
    <n v="19"/>
    <b v="1"/>
    <s v="music/rock"/>
    <n v="100"/>
    <n v="94.736842105263165"/>
    <x v="0"/>
    <s v="rock"/>
    <x v="1640"/>
    <d v="2012-03-03T15:39:25"/>
  </r>
  <r>
    <n v="1640"/>
    <s v="Lovers and Poets- music video"/>
    <s v="We are a friendly neighborhood electronic pop duo from Los Angeles. We want to shoot a music video for a song from our debut album."/>
    <n v="400"/>
    <n v="679.44"/>
    <x v="1"/>
    <s v="US"/>
    <s v="USD"/>
    <n v="1280800740"/>
    <n v="1279603955"/>
    <b v="0"/>
    <n v="17"/>
    <b v="1"/>
    <s v="music/rock"/>
    <n v="169.86"/>
    <n v="39.967058823529413"/>
    <x v="0"/>
    <s v="rock"/>
    <x v="1641"/>
    <d v="2010-08-03T01:59:00"/>
  </r>
  <r>
    <n v="1641"/>
    <s v="Tanya Dartson- Run for Your Life music video"/>
    <s v="Music Video For Upbeat and Inspiring Song - Run For Your Life"/>
    <n v="2500"/>
    <n v="2535"/>
    <x v="1"/>
    <s v="US"/>
    <s v="USD"/>
    <n v="1418998744"/>
    <n v="1416406744"/>
    <b v="0"/>
    <n v="26"/>
    <b v="1"/>
    <s v="music/pop"/>
    <n v="101.4"/>
    <n v="97.5"/>
    <x v="0"/>
    <s v="pop"/>
    <x v="1642"/>
    <d v="2014-12-19T14:19:04"/>
  </r>
  <r>
    <n v="1642"/>
    <s v="Pop Garden Radio Presents: Season 2 CD"/>
    <s v="Pop Garden Radio Presents: The Rock on the Road Tour Season 2 CD. 23 great Pop tracks from independent Pop artists."/>
    <n v="1200"/>
    <n v="1200"/>
    <x v="1"/>
    <s v="US"/>
    <s v="USD"/>
    <n v="1308011727"/>
    <n v="1306283727"/>
    <b v="0"/>
    <n v="28"/>
    <b v="1"/>
    <s v="music/pop"/>
    <n v="100"/>
    <n v="42.857142857142854"/>
    <x v="0"/>
    <s v="pop"/>
    <x v="1643"/>
    <d v="2011-06-14T00:35:27"/>
  </r>
  <r>
    <n v="1643"/>
    <s v="This Is All Now's Brand New Album!!"/>
    <s v="This Is All Now is putting out a brand new record, and we need YOUR help to do it!"/>
    <n v="5000"/>
    <n v="6235"/>
    <x v="1"/>
    <s v="US"/>
    <s v="USD"/>
    <n v="1348516012"/>
    <n v="1345924012"/>
    <b v="0"/>
    <n v="37"/>
    <b v="1"/>
    <s v="music/pop"/>
    <n v="124.70000000000002"/>
    <n v="168.51351351351352"/>
    <x v="0"/>
    <s v="pop"/>
    <x v="1644"/>
    <d v="2012-09-24T19:46:52"/>
  </r>
  <r>
    <n v="1644"/>
    <s v="Kevin Wood - Out Among The Wolves"/>
    <s v="Be a part of helping Singer/Songwriter Kevin Wood bring his 3rd Album &quot;Out Among The Wolves&quot; from the studio to you!"/>
    <n v="10000"/>
    <n v="10950"/>
    <x v="1"/>
    <s v="US"/>
    <s v="USD"/>
    <n v="1353551160"/>
    <n v="1348363560"/>
    <b v="0"/>
    <n v="128"/>
    <b v="1"/>
    <s v="music/pop"/>
    <n v="109.5"/>
    <n v="85.546875"/>
    <x v="0"/>
    <s v="pop"/>
    <x v="1645"/>
    <d v="2012-11-22T02:26:00"/>
  </r>
  <r>
    <n v="1645"/>
    <s v="John Clark Records His Debut Album â€œAll I Haveâ€"/>
    <s v="&quot;All I Have is filled with soaring pianos and bright guitars; heartfelt songs coupled with intuitive melodic compositions&quot;"/>
    <n v="5000"/>
    <n v="5540"/>
    <x v="1"/>
    <s v="US"/>
    <s v="USD"/>
    <n v="1379515740"/>
    <n v="1378306140"/>
    <b v="0"/>
    <n v="10"/>
    <b v="1"/>
    <s v="music/pop"/>
    <n v="110.80000000000001"/>
    <n v="554"/>
    <x v="0"/>
    <s v="pop"/>
    <x v="1646"/>
    <d v="2013-09-18T14:49:00"/>
  </r>
  <r>
    <n v="1646"/>
    <s v="MADAM Album"/>
    <s v="Album 3 funds.We have 13 amazing songs ready to go . a fantastic engineer to mix them, James Aparicio(Depeche Mode/Liars.We need you xx"/>
    <n v="2000"/>
    <n v="2204"/>
    <x v="1"/>
    <s v="GB"/>
    <s v="GBP"/>
    <n v="1408039860"/>
    <n v="1405248503"/>
    <b v="0"/>
    <n v="83"/>
    <b v="1"/>
    <s v="music/pop"/>
    <n v="110.2"/>
    <n v="26.554216867469879"/>
    <x v="0"/>
    <s v="pop"/>
    <x v="1647"/>
    <d v="2014-08-14T18:11:00"/>
  </r>
  <r>
    <n v="1647"/>
    <s v="JAYSIN + HOT MUSIC VIDEO = EPICNESS!! GRAMMY POP SOUL"/>
    <s v="Grammy Pop Soul Artist Jaysin is raising funds to make the most EPIC Music Video ever and he wants to PUT YOU IN IT!"/>
    <n v="5000"/>
    <n v="5236"/>
    <x v="1"/>
    <s v="US"/>
    <s v="USD"/>
    <n v="1339235377"/>
    <n v="1336643377"/>
    <b v="0"/>
    <n v="46"/>
    <b v="1"/>
    <s v="music/pop"/>
    <n v="104.71999999999998"/>
    <n v="113.82608695652173"/>
    <x v="0"/>
    <s v="pop"/>
    <x v="1648"/>
    <d v="2012-06-09T09:49:37"/>
  </r>
  <r>
    <n v="1648"/>
    <s v="Arches - Wide Awake on Vinyl "/>
    <s v="We've finished recording our debut LP &quot;Wide Awake&quot; and would love to have it pressed on vinyl, but we need your help"/>
    <n v="2300"/>
    <n v="2881"/>
    <x v="1"/>
    <s v="US"/>
    <s v="USD"/>
    <n v="1300636482"/>
    <n v="1298048082"/>
    <b v="0"/>
    <n v="90"/>
    <b v="1"/>
    <s v="music/pop"/>
    <n v="125.26086956521738"/>
    <n v="32.011111111111113"/>
    <x v="0"/>
    <s v="pop"/>
    <x v="1649"/>
    <d v="2011-03-20T15:54:42"/>
  </r>
  <r>
    <n v="1649"/>
    <s v="Sam Lyons New Album - 2014"/>
    <s v="This is it! The new Sam Lyons album #3. Help me make it happen by pledging today - pre-order the CD and other cool stuff right here."/>
    <n v="3800"/>
    <n v="3822.33"/>
    <x v="1"/>
    <s v="US"/>
    <s v="USD"/>
    <n v="1400862355"/>
    <n v="1396974355"/>
    <b v="0"/>
    <n v="81"/>
    <b v="1"/>
    <s v="music/pop"/>
    <n v="100.58763157894737"/>
    <n v="47.189259259259259"/>
    <x v="0"/>
    <s v="pop"/>
    <x v="1650"/>
    <d v="2014-05-23T16:25:55"/>
  </r>
  <r>
    <n v="1650"/>
    <s v="The Psalm Praise Project, Vol. 2"/>
    <s v="Help me record a CD that uses pop styling to give a fresh sound to ancient wisdom from scripture!"/>
    <n v="2000"/>
    <n v="2831"/>
    <x v="1"/>
    <s v="US"/>
    <s v="USD"/>
    <n v="1381314437"/>
    <n v="1378722437"/>
    <b v="0"/>
    <n v="32"/>
    <b v="1"/>
    <s v="music/pop"/>
    <n v="141.55000000000001"/>
    <n v="88.46875"/>
    <x v="0"/>
    <s v="pop"/>
    <x v="1651"/>
    <d v="2013-10-09T10:27:17"/>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s v="music/pop"/>
    <n v="100.75"/>
    <n v="100.75"/>
    <x v="0"/>
    <s v="pop"/>
    <x v="1652"/>
    <d v="2011-04-26T06:59:00"/>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s v="music/pop"/>
    <n v="100.66666666666666"/>
    <n v="64.714285714285708"/>
    <x v="0"/>
    <s v="pop"/>
    <x v="1653"/>
    <d v="2013-11-24T12:49:53"/>
  </r>
  <r>
    <n v="1653"/>
    <s v="The Narrative 2011 Spring Tour with Eisley"/>
    <s v="On 4/26, The Narrative will head out on their 1st full US tour with Eisley and aim to raise $7,500 to cover tour expenses. "/>
    <n v="5000"/>
    <n v="8711.52"/>
    <x v="1"/>
    <s v="US"/>
    <s v="USD"/>
    <n v="1303675296"/>
    <n v="1300996896"/>
    <b v="0"/>
    <n v="168"/>
    <b v="1"/>
    <s v="music/pop"/>
    <n v="174.2304"/>
    <n v="51.854285714285716"/>
    <x v="0"/>
    <s v="pop"/>
    <x v="1654"/>
    <d v="2011-04-24T20:01:36"/>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s v="music/pop"/>
    <n v="119.90909090909089"/>
    <n v="38.794117647058826"/>
    <x v="0"/>
    <s v="pop"/>
    <x v="1655"/>
    <d v="2012-04-18T21:22:40"/>
  </r>
  <r>
    <n v="1655"/>
    <s v="Meg Porter Debut EP!"/>
    <s v="Berklee College of Music student, Meg Porter needs YOUR help to fund her very first EP!"/>
    <n v="1500"/>
    <n v="2143"/>
    <x v="1"/>
    <s v="US"/>
    <s v="USD"/>
    <n v="1333648820"/>
    <n v="1331060420"/>
    <b v="0"/>
    <n v="48"/>
    <b v="1"/>
    <s v="music/pop"/>
    <n v="142.86666666666667"/>
    <n v="44.645833333333336"/>
    <x v="0"/>
    <s v="pop"/>
    <x v="1656"/>
    <d v="2012-04-05T18:00:20"/>
  </r>
  <r>
    <n v="1656"/>
    <s v="Jared Mitchell: The Maiden Voyage"/>
    <s v="The making of a quality, full length album journeying through a pop/folk/rock/americana sound_x000a_noisetrade.com/jaredmitchellmusic"/>
    <n v="7500"/>
    <n v="7525.12"/>
    <x v="1"/>
    <s v="US"/>
    <s v="USD"/>
    <n v="1355437052"/>
    <n v="1352845052"/>
    <b v="0"/>
    <n v="48"/>
    <b v="1"/>
    <s v="music/pop"/>
    <n v="100.33493333333334"/>
    <n v="156.77333333333334"/>
    <x v="0"/>
    <s v="pop"/>
    <x v="1657"/>
    <d v="2012-12-13T22:17:32"/>
  </r>
  <r>
    <n v="1657"/>
    <s v="The Debut Album from Lynette!"/>
    <s v="The long anticipated debut album from singer/songwriter Lynette will be recorded this June in Nashville! You can help make it happen!"/>
    <n v="25000"/>
    <n v="26233.45"/>
    <x v="1"/>
    <s v="US"/>
    <s v="USD"/>
    <n v="1337885168"/>
    <n v="1335293168"/>
    <b v="0"/>
    <n v="221"/>
    <b v="1"/>
    <s v="music/pop"/>
    <n v="104.93380000000001"/>
    <n v="118.70339366515837"/>
    <x v="0"/>
    <s v="pop"/>
    <x v="1658"/>
    <d v="2012-05-24T18:46:08"/>
  </r>
  <r>
    <n v="1658"/>
    <s v="New Amy Rivard album!!!"/>
    <s v="I've had numerous song ideas spinning around in my head for years now, please help me get them out- into a studio and into your homes!"/>
    <n v="6000"/>
    <n v="7934"/>
    <x v="1"/>
    <s v="US"/>
    <s v="USD"/>
    <n v="1355840400"/>
    <n v="1352524767"/>
    <b v="0"/>
    <n v="107"/>
    <b v="1"/>
    <s v="music/pop"/>
    <n v="132.23333333333335"/>
    <n v="74.149532710280369"/>
    <x v="0"/>
    <s v="pop"/>
    <x v="1659"/>
    <d v="2012-12-18T14:20:00"/>
  </r>
  <r>
    <n v="1659"/>
    <s v="The Penny Arcade Quartet's Christmas EP"/>
    <s v="The long awaited Christmas EP is in session! We need your help to get it professionally mixed, produced and manufactured."/>
    <n v="500"/>
    <n v="564"/>
    <x v="1"/>
    <s v="GB"/>
    <s v="GBP"/>
    <n v="1387281600"/>
    <n v="1384811721"/>
    <b v="0"/>
    <n v="45"/>
    <b v="1"/>
    <s v="music/pop"/>
    <n v="112.79999999999998"/>
    <n v="12.533333333333333"/>
    <x v="0"/>
    <s v="pop"/>
    <x v="1660"/>
    <d v="2013-12-17T12:00:00"/>
  </r>
  <r>
    <n v="1660"/>
    <s v="Risotto fragole e champagne"/>
    <s v="Vogliamo realizzare un risotto fragole e champagne e condividerlo con i nostri fan. Faremo il risotto durante un concerto casalingo."/>
    <n v="80"/>
    <n v="1003"/>
    <x v="1"/>
    <s v="IT"/>
    <s v="EUR"/>
    <n v="1462053540"/>
    <n v="1459355950"/>
    <b v="0"/>
    <n v="36"/>
    <b v="1"/>
    <s v="music/pop"/>
    <n v="1253.75"/>
    <n v="27.861111111111111"/>
    <x v="0"/>
    <s v="pop"/>
    <x v="1661"/>
    <d v="2016-04-30T21:59:00"/>
  </r>
  <r>
    <n v="1661"/>
    <s v="Kyana"/>
    <s v="I am excited to present my debut pop project Kyana!_x000a_Piano and vocal sounds embedded in sophisticated, bold arrangements &amp; brisk beats"/>
    <n v="7900"/>
    <n v="8098"/>
    <x v="1"/>
    <s v="AT"/>
    <s v="EUR"/>
    <n v="1453064400"/>
    <n v="1449359831"/>
    <b v="0"/>
    <n v="101"/>
    <b v="1"/>
    <s v="music/pop"/>
    <n v="102.50632911392405"/>
    <n v="80.178217821782184"/>
    <x v="0"/>
    <s v="pop"/>
    <x v="1662"/>
    <d v="2016-01-17T21:00:00"/>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s v="music/pop"/>
    <n v="102.6375"/>
    <n v="132.43548387096774"/>
    <x v="0"/>
    <s v="pop"/>
    <x v="1663"/>
    <d v="2011-12-31T05:45:36"/>
  </r>
  <r>
    <n v="1663"/>
    <s v="ghost -- a music video"/>
    <s v="music is as important to the eyes as it is to the ears. help bring ghost to life in front of your eyes."/>
    <n v="1000"/>
    <n v="1080"/>
    <x v="1"/>
    <s v="US"/>
    <s v="USD"/>
    <n v="1422750707"/>
    <n v="1420158707"/>
    <b v="0"/>
    <n v="32"/>
    <b v="1"/>
    <s v="music/pop"/>
    <n v="108"/>
    <n v="33.75"/>
    <x v="0"/>
    <s v="pop"/>
    <x v="1664"/>
    <d v="2015-02-01T00:31:47"/>
  </r>
  <r>
    <n v="1664"/>
    <s v="Grace Sings Grace"/>
    <s v="Korean-American Soprano Grace's Debut Album - coming up in June 2012. Come and be part of this exciting project!"/>
    <n v="2500"/>
    <n v="3060.22"/>
    <x v="1"/>
    <s v="US"/>
    <s v="USD"/>
    <n v="1331870340"/>
    <n v="1328033818"/>
    <b v="0"/>
    <n v="89"/>
    <b v="1"/>
    <s v="music/pop"/>
    <n v="122.40879999999999"/>
    <n v="34.384494382022467"/>
    <x v="0"/>
    <s v="pop"/>
    <x v="1665"/>
    <d v="2012-03-16T03:59:00"/>
  </r>
  <r>
    <n v="1665"/>
    <s v="Simply Put is recording an album!"/>
    <s v="Simply Put is recording our debut album and needs to raise funds for studio time, printing and possibly the start of a sound system.  "/>
    <n v="3500"/>
    <n v="4181"/>
    <x v="1"/>
    <s v="US"/>
    <s v="USD"/>
    <n v="1298343600"/>
    <n v="1295624113"/>
    <b v="0"/>
    <n v="93"/>
    <b v="1"/>
    <s v="music/pop"/>
    <n v="119.45714285714286"/>
    <n v="44.956989247311824"/>
    <x v="0"/>
    <s v="pop"/>
    <x v="1666"/>
    <d v="2011-02-22T03:00:00"/>
  </r>
  <r>
    <n v="1666"/>
    <s v="Venus On Fire + Extraordinary Producer = Legendary New EP"/>
    <s v="Play a KEY role in Venus On Fire's success - Working with a World Class Producer to make a memorable EP."/>
    <n v="2500"/>
    <n v="4022"/>
    <x v="1"/>
    <s v="US"/>
    <s v="USD"/>
    <n v="1364447073"/>
    <n v="1361858673"/>
    <b v="0"/>
    <n v="98"/>
    <b v="1"/>
    <s v="music/pop"/>
    <n v="160.88"/>
    <n v="41.04081632653061"/>
    <x v="0"/>
    <s v="pop"/>
    <x v="1667"/>
    <d v="2013-03-28T05:04:33"/>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s v="music/pop"/>
    <n v="126.85294117647059"/>
    <n v="52.597560975609753"/>
    <x v="0"/>
    <s v="pop"/>
    <x v="1668"/>
    <d v="2014-03-11T06:59:00"/>
  </r>
  <r>
    <n v="1668"/>
    <s v="Jonathan Cody White Makes His Debut EP!!!"/>
    <s v="Making my debut EP &quot;Words Left In My Mind&quot; with the help of Kickstarter and all you awesome people! Thanks for the support!!"/>
    <n v="8000"/>
    <n v="8211"/>
    <x v="1"/>
    <s v="US"/>
    <s v="USD"/>
    <n v="1322454939"/>
    <n v="1319859339"/>
    <b v="0"/>
    <n v="116"/>
    <b v="1"/>
    <s v="music/pop"/>
    <n v="102.6375"/>
    <n v="70.784482758620683"/>
    <x v="0"/>
    <s v="pop"/>
    <x v="1669"/>
    <d v="2011-11-28T04:35:39"/>
  </r>
  <r>
    <n v="1669"/>
    <s v="Summer Gill 'Stormy Weather' EP"/>
    <s v="Hi guys! I'll be recording a 6-7 song EP this summer and I need your help to make it happen! _x000a_Any support is appreciated!"/>
    <n v="2000"/>
    <n v="2795"/>
    <x v="1"/>
    <s v="US"/>
    <s v="USD"/>
    <n v="1464729276"/>
    <n v="1459545276"/>
    <b v="0"/>
    <n v="52"/>
    <b v="1"/>
    <s v="music/pop"/>
    <n v="139.75"/>
    <n v="53.75"/>
    <x v="0"/>
    <s v="pop"/>
    <x v="1670"/>
    <d v="2016-05-31T21:14:36"/>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s v="music/pop"/>
    <n v="102.60000000000001"/>
    <n v="44.608695652173914"/>
    <x v="0"/>
    <s v="pop"/>
    <x v="1671"/>
    <d v="2010-07-05T04:00:00"/>
  </r>
  <r>
    <n v="1671"/>
    <s v="Luke O'Brien's Kickstarter"/>
    <s v="I am seeking funding in order to help take my music from a hobby to a career."/>
    <n v="2000"/>
    <n v="2013.47"/>
    <x v="1"/>
    <s v="US"/>
    <s v="USD"/>
    <n v="1470056614"/>
    <n v="1467464614"/>
    <b v="0"/>
    <n v="77"/>
    <b v="1"/>
    <s v="music/pop"/>
    <n v="100.67349999999999"/>
    <n v="26.148961038961041"/>
    <x v="0"/>
    <s v="pop"/>
    <x v="1672"/>
    <d v="2016-08-01T13:03:34"/>
  </r>
  <r>
    <n v="1672"/>
    <s v="High Altotude Debut Album"/>
    <s v="Sweet, sweet harmonies from Portland Oregon's premiere high school women's a cappella group."/>
    <n v="1700"/>
    <n v="1920"/>
    <x v="1"/>
    <s v="US"/>
    <s v="USD"/>
    <n v="1338824730"/>
    <n v="1336232730"/>
    <b v="0"/>
    <n v="49"/>
    <b v="1"/>
    <s v="music/pop"/>
    <n v="112.94117647058823"/>
    <n v="39.183673469387756"/>
    <x v="0"/>
    <s v="pop"/>
    <x v="1673"/>
    <d v="2012-06-04T15:45:30"/>
  </r>
  <r>
    <n v="1673"/>
    <s v="Mastering and Vinyl Production for The Astronomer LP"/>
    <s v="After our exciting mixing session at the Wilco loft, we're ready to master and press vinyl for The Astronomer's newest record!"/>
    <n v="2100"/>
    <n v="2690"/>
    <x v="1"/>
    <s v="US"/>
    <s v="USD"/>
    <n v="1425675892"/>
    <n v="1423083892"/>
    <b v="0"/>
    <n v="59"/>
    <b v="1"/>
    <s v="music/pop"/>
    <n v="128.09523809523807"/>
    <n v="45.593220338983052"/>
    <x v="0"/>
    <s v="pop"/>
    <x v="1674"/>
    <d v="2015-03-06T21:04:52"/>
  </r>
  <r>
    <n v="1674"/>
    <s v="Candice Russell New EP: IGNITE"/>
    <s v="This is my biggest project YET! The songs are recorded &amp; I need your help to package &amp; promote this music. Let's finish this together!"/>
    <n v="5000"/>
    <n v="10085"/>
    <x v="1"/>
    <s v="US"/>
    <s v="USD"/>
    <n v="1471503540"/>
    <n v="1468852306"/>
    <b v="0"/>
    <n v="113"/>
    <b v="1"/>
    <s v="music/pop"/>
    <n v="201.7"/>
    <n v="89.247787610619469"/>
    <x v="0"/>
    <s v="pop"/>
    <x v="1675"/>
    <d v="2016-08-18T06:59:00"/>
  </r>
  <r>
    <n v="1675"/>
    <s v="The Great Party's Debut Album!"/>
    <s v="The Great Party is releasing their debut album. Here's your chance to be a part of it!"/>
    <n v="1000"/>
    <n v="1374.16"/>
    <x v="1"/>
    <s v="US"/>
    <s v="USD"/>
    <n v="1318802580"/>
    <n v="1316194540"/>
    <b v="0"/>
    <n v="34"/>
    <b v="1"/>
    <s v="music/pop"/>
    <n v="137.416"/>
    <n v="40.416470588235299"/>
    <x v="0"/>
    <s v="pop"/>
    <x v="1676"/>
    <d v="2011-10-16T22:03:00"/>
  </r>
  <r>
    <n v="1676"/>
    <s v="Bridge 19 CD Release Tour"/>
    <s v="Help fund Bridge 19's tour in support of their first duo record, to be released in May 2012."/>
    <n v="3000"/>
    <n v="3460"/>
    <x v="1"/>
    <s v="US"/>
    <s v="USD"/>
    <n v="1334980740"/>
    <n v="1330968347"/>
    <b v="0"/>
    <n v="42"/>
    <b v="1"/>
    <s v="music/pop"/>
    <n v="115.33333333333333"/>
    <n v="82.38095238095238"/>
    <x v="0"/>
    <s v="pop"/>
    <x v="1677"/>
    <d v="2012-04-21T03:59:00"/>
  </r>
  <r>
    <n v="1677"/>
    <s v="Andrius Pojavis new album &quot;Seven&quot;"/>
    <s v="It's time to record my new album. Studio, musicians and arranger are ready, are you coming on this journey with me?"/>
    <n v="6000"/>
    <n v="6700"/>
    <x v="1"/>
    <s v="ES"/>
    <s v="EUR"/>
    <n v="1460786340"/>
    <n v="1455615976"/>
    <b v="0"/>
    <n v="42"/>
    <b v="1"/>
    <s v="music/pop"/>
    <n v="111.66666666666667"/>
    <n v="159.52380952380952"/>
    <x v="0"/>
    <s v="pop"/>
    <x v="1678"/>
    <d v="2016-04-16T05:59:00"/>
  </r>
  <r>
    <n v="1678"/>
    <s v="Cassandra Violet &quot;Beyond the Fray&quot; Music Video"/>
    <s v="Help me make an amazing music video so that I can take my music to the next level and get a manager!"/>
    <n v="1500"/>
    <n v="1776"/>
    <x v="1"/>
    <s v="US"/>
    <s v="USD"/>
    <n v="1391718671"/>
    <n v="1390509071"/>
    <b v="0"/>
    <n v="49"/>
    <b v="1"/>
    <s v="music/pop"/>
    <n v="118.39999999999999"/>
    <n v="36.244897959183675"/>
    <x v="0"/>
    <s v="pop"/>
    <x v="1679"/>
    <d v="2014-02-06T20:31:11"/>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s v="music/pop"/>
    <n v="175"/>
    <n v="62.5"/>
    <x v="0"/>
    <s v="pop"/>
    <x v="1680"/>
    <d v="2011-07-22T01:39:05"/>
  </r>
  <r>
    <n v="1680"/>
    <s v="Kick Out a Record"/>
    <s v="Working Musician dilemma #164: how the taxman put Kick the Record 2.0 on hold"/>
    <n v="1000"/>
    <n v="1175"/>
    <x v="1"/>
    <s v="US"/>
    <s v="USD"/>
    <n v="1405188667"/>
    <n v="1402596667"/>
    <b v="0"/>
    <n v="25"/>
    <b v="1"/>
    <s v="music/pop"/>
    <n v="117.5"/>
    <n v="47"/>
    <x v="0"/>
    <s v="pop"/>
    <x v="1681"/>
    <d v="2014-07-12T18:11:07"/>
  </r>
  <r>
    <n v="1681"/>
    <s v="Slugs and Bugs - TWO &quot;Sing the Bible&quot; CDs!"/>
    <s v="Slugs &amp; Bugs is making TWO NEW Sing the Bible CDs in 2017, with Scripture songs all about Jesus - His words, His life, and His mission."/>
    <n v="65000"/>
    <n v="65924.38"/>
    <x v="0"/>
    <s v="US"/>
    <s v="USD"/>
    <n v="1490752800"/>
    <n v="1486522484"/>
    <b v="0"/>
    <n v="884"/>
    <b v="0"/>
    <s v="music/faith"/>
    <n v="101.42212307692309"/>
    <n v="74.575090497737563"/>
    <x v="0"/>
    <s v="faith"/>
    <x v="1682"/>
    <d v="2017-03-29T02:00:00"/>
  </r>
  <r>
    <n v="1682"/>
    <s v="Looking Up &amp; Holding On CD Project - Christian songwriter"/>
    <s v="Christian singer-wongerwriter searching for funding to record CD of original Christian music."/>
    <n v="6000"/>
    <n v="0"/>
    <x v="0"/>
    <s v="US"/>
    <s v="USD"/>
    <n v="1492142860"/>
    <n v="1486962460"/>
    <b v="0"/>
    <n v="0"/>
    <b v="0"/>
    <s v="music/faith"/>
    <n v="0"/>
    <e v="#DIV/0!"/>
    <x v="0"/>
    <s v="faith"/>
    <x v="1683"/>
    <d v="2017-04-14T04:07:40"/>
  </r>
  <r>
    <n v="1683"/>
    <s v="Manman doudou tÃ©moignage d'une mÃ¨re Album"/>
    <s v="Rendre tÃ©moignage de ce que Dieu fait chaque jour pour moi et venir en  aide  aux autres, c'est  mon but."/>
    <n v="3500"/>
    <n v="760"/>
    <x v="0"/>
    <s v="FR"/>
    <s v="EUR"/>
    <n v="1491590738"/>
    <n v="1489517138"/>
    <b v="0"/>
    <n v="10"/>
    <b v="0"/>
    <s v="music/faith"/>
    <n v="21.714285714285715"/>
    <n v="76"/>
    <x v="0"/>
    <s v="faith"/>
    <x v="1684"/>
    <d v="2017-04-07T18:45:38"/>
  </r>
  <r>
    <n v="1685"/>
    <s v="Help Support Brad Dassey's Music"/>
    <s v="My name is Brad Dassey.  I've been composing and making music for 18 years now.  I want to get my music out there even further."/>
    <n v="350"/>
    <n v="360"/>
    <x v="0"/>
    <s v="US"/>
    <s v="USD"/>
    <n v="1490331623"/>
    <n v="1487743223"/>
    <b v="0"/>
    <n v="15"/>
    <b v="0"/>
    <s v="music/faith"/>
    <n v="102.85714285714285"/>
    <n v="24"/>
    <x v="0"/>
    <s v="faith"/>
    <x v="1685"/>
    <d v="2017-03-24T05:00:23"/>
  </r>
  <r>
    <n v="1686"/>
    <s v="The Torah: World's First Complete Musical Transcription"/>
    <s v="I will transcribe, into Western musical notation and Romanized transliteration, the complete Torah as sung in the Ashkenazic tradition."/>
    <n v="5000"/>
    <n v="18"/>
    <x v="0"/>
    <s v="CA"/>
    <s v="CAD"/>
    <n v="1493320519"/>
    <n v="1488140119"/>
    <b v="0"/>
    <n v="1"/>
    <b v="0"/>
    <s v="music/faith"/>
    <n v="0.36"/>
    <n v="18"/>
    <x v="0"/>
    <s v="faith"/>
    <x v="1686"/>
    <d v="2017-04-27T19:15:19"/>
  </r>
  <r>
    <n v="1687"/>
    <s v="Fike // You Say Speak We Say Move"/>
    <s v="Be a part of bringing &quot;YOU SAY SPEAK WE SAY MOVE&quot; into existence with FIKE. This is our first album since moving back to Baton Rouge!"/>
    <n v="10000"/>
    <n v="3125"/>
    <x v="0"/>
    <s v="US"/>
    <s v="USD"/>
    <n v="1491855300"/>
    <n v="1488935245"/>
    <b v="0"/>
    <n v="39"/>
    <b v="0"/>
    <s v="music/faith"/>
    <n v="31.25"/>
    <n v="80.128205128205124"/>
    <x v="0"/>
    <s v="faith"/>
    <x v="1687"/>
    <d v="2017-04-10T20:15:00"/>
  </r>
  <r>
    <n v="1688"/>
    <s v="Christofer Scott: Dive In EP"/>
    <s v="Professionally recording a worship and contemporary Christian music album that connects to people and connects their heart to God."/>
    <n v="4000"/>
    <n v="1772"/>
    <x v="0"/>
    <s v="US"/>
    <s v="USD"/>
    <n v="1491738594"/>
    <n v="1489150194"/>
    <b v="0"/>
    <n v="7"/>
    <b v="0"/>
    <s v="music/faith"/>
    <n v="44.3"/>
    <n v="253.14285714285714"/>
    <x v="0"/>
    <s v="faith"/>
    <x v="1688"/>
    <d v="2017-04-09T11:49:54"/>
  </r>
  <r>
    <n v="1689"/>
    <s v="Fly Away"/>
    <s v="Praising the Living God in the second half of life."/>
    <n v="2400"/>
    <n v="2400"/>
    <x v="0"/>
    <s v="US"/>
    <s v="USD"/>
    <n v="1489700230"/>
    <n v="1487111830"/>
    <b v="0"/>
    <n v="14"/>
    <b v="0"/>
    <s v="music/faith"/>
    <n v="100"/>
    <n v="171.42857142857142"/>
    <x v="0"/>
    <s v="faith"/>
    <x v="1689"/>
    <d v="2017-03-16T21:37:10"/>
  </r>
  <r>
    <n v="1690"/>
    <s v="NewKings Album &quot;Rise Up&quot;"/>
    <s v="Our newest project! We are hard at it trying to bring music that uplifts the spirit, and tells a story of life-changing love."/>
    <n v="2500"/>
    <n v="635"/>
    <x v="0"/>
    <s v="US"/>
    <s v="USD"/>
    <n v="1491470442"/>
    <n v="1488882042"/>
    <b v="0"/>
    <n v="11"/>
    <b v="0"/>
    <s v="music/faith"/>
    <n v="25.4"/>
    <n v="57.727272727272727"/>
    <x v="0"/>
    <s v="faith"/>
    <x v="1690"/>
    <d v="2017-04-06T09:20:42"/>
  </r>
  <r>
    <n v="1691"/>
    <s v="Sing Like You Were Meant To!"/>
    <s v="TUV Online is making highly effective vocal training available &amp; affordable to churches, worship leaders and singers around the world!"/>
    <n v="30000"/>
    <n v="10042"/>
    <x v="0"/>
    <s v="US"/>
    <s v="USD"/>
    <n v="1491181200"/>
    <n v="1488387008"/>
    <b v="0"/>
    <n v="38"/>
    <b v="0"/>
    <s v="music/faith"/>
    <n v="33.473333333333329"/>
    <n v="264.26315789473682"/>
    <x v="0"/>
    <s v="faith"/>
    <x v="1691"/>
    <d v="2017-04-03T01:00:00"/>
  </r>
  <r>
    <n v="1692"/>
    <s v="Get Your Hopes Up"/>
    <s v="After 3 years.....It's time for some new music! Album #2 is in motion and I can't wait to share it with all of you!"/>
    <n v="5000"/>
    <n v="2390"/>
    <x v="0"/>
    <s v="US"/>
    <s v="USD"/>
    <n v="1490572740"/>
    <n v="1487734667"/>
    <b v="0"/>
    <n v="15"/>
    <b v="0"/>
    <s v="music/faith"/>
    <n v="47.8"/>
    <n v="159.33333333333334"/>
    <x v="0"/>
    <s v="faith"/>
    <x v="1692"/>
    <d v="2017-03-26T23:59:00"/>
  </r>
  <r>
    <n v="1693"/>
    <s v="Debut Studio EP // Sam Hibbard"/>
    <s v="Creating and playing music is what i love. I long to produce &amp; release fresh, raw and relevant songs that come straight from the heart."/>
    <n v="3000"/>
    <n v="280"/>
    <x v="0"/>
    <s v="GB"/>
    <s v="GBP"/>
    <n v="1491768000"/>
    <n v="1489097112"/>
    <b v="0"/>
    <n v="8"/>
    <b v="0"/>
    <s v="music/faith"/>
    <n v="9.3333333333333339"/>
    <n v="35"/>
    <x v="0"/>
    <s v="faith"/>
    <x v="1693"/>
    <d v="2017-04-09T20:00:00"/>
  </r>
  <r>
    <n v="1694"/>
    <s v="Thundercreek Studios"/>
    <s v="Hey all I'm building out my Christian Recording studio in a new building. I have the building but lack the funds to build it out!!!"/>
    <n v="10000"/>
    <n v="5"/>
    <x v="0"/>
    <s v="US"/>
    <s v="USD"/>
    <n v="1490589360"/>
    <n v="1488038674"/>
    <b v="0"/>
    <n v="1"/>
    <b v="0"/>
    <s v="music/faith"/>
    <n v="0.05"/>
    <n v="5"/>
    <x v="0"/>
    <s v="faith"/>
    <x v="1694"/>
    <d v="2017-03-27T04:36:00"/>
  </r>
  <r>
    <n v="1695"/>
    <s v="THE PREACHER'S DAUGHTERS CD Hymns Recording Project"/>
    <s v="We are the Preacher's Daughters &amp; recording a HYMNS CD with our unique vocal duo &amp; interwoven Cello. Hymns in a fresh, beautiful way."/>
    <n v="12000"/>
    <n v="1405"/>
    <x v="0"/>
    <s v="US"/>
    <s v="USD"/>
    <n v="1491786000"/>
    <n v="1488847514"/>
    <b v="0"/>
    <n v="23"/>
    <b v="0"/>
    <s v="music/faith"/>
    <n v="11.708333333333334"/>
    <n v="61.086956521739133"/>
    <x v="0"/>
    <s v="faith"/>
    <x v="1695"/>
    <d v="2017-04-10T01:00:00"/>
  </r>
  <r>
    <n v="1696"/>
    <s v="Angel Talking truth to share with the world."/>
    <s v="I was dying. No will to live. Angel spoke to me. Changed my life. Help me to Share the message with the world. My life changing story."/>
    <n v="300000"/>
    <n v="0"/>
    <x v="0"/>
    <s v="US"/>
    <s v="USD"/>
    <n v="1491007211"/>
    <n v="1488418811"/>
    <b v="0"/>
    <n v="0"/>
    <b v="0"/>
    <s v="music/faith"/>
    <n v="0"/>
    <e v="#DIV/0!"/>
    <x v="0"/>
    <s v="faith"/>
    <x v="1696"/>
    <d v="2017-04-01T00:40:11"/>
  </r>
  <r>
    <n v="1697"/>
    <s v="Undivided Heart - a worship album by John Gabriel Arends"/>
    <s v="You can help create an awesome new worship album and in return get exclusive rewards ONLY for backers of this project."/>
    <n v="12500"/>
    <n v="2526"/>
    <x v="0"/>
    <s v="US"/>
    <s v="USD"/>
    <n v="1491781648"/>
    <n v="1489193248"/>
    <b v="0"/>
    <n v="22"/>
    <b v="0"/>
    <s v="music/faith"/>
    <n v="20.208000000000002"/>
    <n v="114.81818181818181"/>
    <x v="0"/>
    <s v="faith"/>
    <x v="1697"/>
    <d v="2017-04-09T23:47:28"/>
  </r>
  <r>
    <n v="1698"/>
    <s v="I'M For Peace Music Ministry By R.Gerald's IMFP SOCIETY"/>
    <s v="This Music is a Powerful Tool / Ministry to the mindset_x000a_of Global Christianity in an Artistic &amp; innovative Musical_x000a_Format_ Album &amp; Tour"/>
    <n v="125000"/>
    <n v="0"/>
    <x v="0"/>
    <s v="US"/>
    <s v="USD"/>
    <n v="1490499180"/>
    <n v="1488430760"/>
    <b v="0"/>
    <n v="0"/>
    <b v="0"/>
    <s v="music/faith"/>
    <n v="0"/>
    <e v="#DIV/0!"/>
    <x v="0"/>
    <s v="faith"/>
    <x v="1698"/>
    <d v="2017-03-26T03:33:00"/>
  </r>
  <r>
    <n v="1699"/>
    <s v="THE WORSHIP ALBUM!"/>
    <s v="Friends! Will you help me create a new worship album??! I want this album to give God the worship he deserves and draw people to Him."/>
    <n v="5105"/>
    <n v="216"/>
    <x v="0"/>
    <s v="US"/>
    <s v="USD"/>
    <n v="1491943445"/>
    <n v="1489351445"/>
    <b v="0"/>
    <n v="4"/>
    <b v="0"/>
    <s v="music/faith"/>
    <n v="4.2311459353574925"/>
    <n v="54"/>
    <x v="0"/>
    <s v="faith"/>
    <x v="1699"/>
    <d v="2017-04-11T20:44:05"/>
  </r>
  <r>
    <n v="1700"/>
    <s v="Camp Songs: original worship songs inspired by summer camp"/>
    <s v="My debut full-length album. This album will be a new direction as we hope to capture the worship that happens when you're at camp."/>
    <n v="20000"/>
    <n v="5212"/>
    <x v="0"/>
    <s v="US"/>
    <s v="USD"/>
    <n v="1491019200"/>
    <n v="1488418990"/>
    <b v="0"/>
    <n v="79"/>
    <b v="0"/>
    <s v="music/faith"/>
    <n v="26.06"/>
    <n v="65.974683544303801"/>
    <x v="0"/>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0"/>
    <s v="faith"/>
    <x v="1701"/>
    <d v="2015-01-15T15:56:45"/>
  </r>
  <r>
    <n v="1702"/>
    <s v="lyndale lewis and new vision prosper cd release"/>
    <s v="I can do all things through christ jesus"/>
    <n v="16500"/>
    <n v="1"/>
    <x v="2"/>
    <s v="US"/>
    <s v="USD"/>
    <n v="1427745150"/>
    <n v="1425156750"/>
    <b v="0"/>
    <n v="1"/>
    <b v="0"/>
    <s v="music/faith"/>
    <n v="6.0606060606060606E-3"/>
    <n v="1"/>
    <x v="0"/>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0"/>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0"/>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0"/>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0"/>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0"/>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0"/>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0"/>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0"/>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0"/>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0"/>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0"/>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0"/>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0"/>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0"/>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0"/>
    <s v="faith"/>
    <x v="1717"/>
    <d v="2016-04-21T04:00:00"/>
  </r>
  <r>
    <n v="1718"/>
    <s v="The Prodigal Son"/>
    <s v="A melody for the galaxy."/>
    <n v="35000"/>
    <n v="75"/>
    <x v="2"/>
    <s v="US"/>
    <s v="USD"/>
    <n v="1463201940"/>
    <n v="1459435149"/>
    <b v="0"/>
    <n v="2"/>
    <b v="0"/>
    <s v="music/faith"/>
    <n v="0.2142857142857143"/>
    <n v="37.5"/>
    <x v="0"/>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0"/>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0"/>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0"/>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0"/>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0"/>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0"/>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0"/>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0"/>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0"/>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0"/>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0"/>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0"/>
    <s v="faith"/>
    <x v="1730"/>
    <d v="2015-10-25T02:06:23"/>
  </r>
  <r>
    <n v="1731"/>
    <s v="Sam Cox Band First Christian Tour"/>
    <s v="We are a Christin Worship band looking to midwest tour. God Bless!"/>
    <n v="1000"/>
    <n v="0"/>
    <x v="2"/>
    <s v="US"/>
    <s v="USD"/>
    <n v="1434034800"/>
    <n v="1432849552"/>
    <b v="0"/>
    <n v="0"/>
    <b v="0"/>
    <s v="music/faith"/>
    <n v="0"/>
    <e v="#DIV/0!"/>
    <x v="0"/>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0"/>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0"/>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0"/>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0"/>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0"/>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0"/>
    <s v="faith"/>
    <x v="1737"/>
    <d v="2015-07-20T22:46:32"/>
  </r>
  <r>
    <n v="1738"/>
    <s v="The Flashing Lights"/>
    <s v="Music that inspires and gives hope for overcoming and change. And it is good music."/>
    <n v="5000"/>
    <n v="20"/>
    <x v="2"/>
    <s v="US"/>
    <s v="USD"/>
    <n v="1412283542"/>
    <n v="1409691542"/>
    <b v="0"/>
    <n v="1"/>
    <b v="0"/>
    <s v="music/faith"/>
    <n v="0.4"/>
    <n v="20"/>
    <x v="0"/>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0"/>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0"/>
    <s v="faith"/>
    <x v="1740"/>
    <d v="2015-07-16T19:37:02"/>
  </r>
  <r>
    <n v="1741"/>
    <s v="Caught off Guard"/>
    <s v="A photo journal documenting my experiences and travels across New Zealand"/>
    <n v="1200"/>
    <n v="1330"/>
    <x v="1"/>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1"/>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1"/>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1"/>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1"/>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1"/>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1"/>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1"/>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1"/>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1"/>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1"/>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1"/>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1"/>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1"/>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1"/>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1"/>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1"/>
    <s v="US"/>
    <s v="USD"/>
    <n v="1468536992"/>
    <n v="1463352992"/>
    <b v="0"/>
    <n v="27"/>
    <b v="1"/>
    <s v="photography/photobooks"/>
    <n v="114.7"/>
    <n v="42.481481481481481"/>
    <x v="8"/>
    <s v="photobooks"/>
    <x v="1758"/>
    <d v="2016-07-14T22:56:32"/>
  </r>
  <r>
    <n v="1759"/>
    <s v="Death Valley"/>
    <s v="Death Valley will be the first photo book of Andi State"/>
    <n v="5000"/>
    <n v="5330"/>
    <x v="1"/>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1"/>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1"/>
    <s v="GB"/>
    <s v="GBP"/>
    <n v="1442065060"/>
    <n v="1437745060"/>
    <b v="0"/>
    <n v="3"/>
    <b v="1"/>
    <s v="photography/photobooks"/>
    <n v="155"/>
    <n v="51.666666666666664"/>
    <x v="8"/>
    <s v="photobooks"/>
    <x v="1761"/>
    <d v="2015-09-12T13:37:40"/>
  </r>
  <r>
    <n v="1762"/>
    <s v="&quot;The Naked Pixel&quot; Ali Pakele"/>
    <s v="Project rewards $25 gets you 190+ digital images"/>
    <n v="100"/>
    <n v="885"/>
    <x v="1"/>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1"/>
    <s v="US"/>
    <s v="USD"/>
    <n v="1330760367"/>
    <n v="1326872367"/>
    <b v="0"/>
    <n v="57"/>
    <b v="1"/>
    <s v="music/rock"/>
    <n v="134.88999999999999"/>
    <n v="59.162280701754383"/>
    <x v="0"/>
    <s v="rock"/>
    <x v="1821"/>
    <d v="2012-03-03T07:39:27"/>
  </r>
  <r>
    <n v="1822"/>
    <s v="Wood Butcher's new music video- I Don't Wanna Party"/>
    <s v="Wood Butcher needs your help to make this happen. Buy a CD, support local music!"/>
    <n v="300"/>
    <n v="300"/>
    <x v="1"/>
    <s v="CA"/>
    <s v="CAD"/>
    <n v="1391194860"/>
    <n v="1388084862"/>
    <b v="0"/>
    <n v="11"/>
    <b v="1"/>
    <s v="music/rock"/>
    <n v="100"/>
    <n v="27.272727272727273"/>
    <x v="0"/>
    <s v="rock"/>
    <x v="1822"/>
    <d v="2014-01-31T19:01:00"/>
  </r>
  <r>
    <n v="1823"/>
    <s v="Our Band Van Needs Serious Repairs!!!"/>
    <s v="Just as we are getting prepared to tour we find out our van has serious damage and can't run. We unfortunately don't have enough."/>
    <n v="700"/>
    <n v="811"/>
    <x v="1"/>
    <s v="US"/>
    <s v="USD"/>
    <n v="1351095976"/>
    <n v="1348503976"/>
    <b v="0"/>
    <n v="33"/>
    <b v="1"/>
    <s v="music/rock"/>
    <n v="115.85714285714286"/>
    <n v="24.575757575757574"/>
    <x v="0"/>
    <s v="rock"/>
    <x v="1823"/>
    <d v="2012-10-24T16:26:16"/>
  </r>
  <r>
    <n v="1824"/>
    <s v="Tin Man's Broken Wisdom Fund"/>
    <s v="cd fund raiser"/>
    <n v="3000"/>
    <n v="3002"/>
    <x v="1"/>
    <s v="US"/>
    <s v="USD"/>
    <n v="1389146880"/>
    <n v="1387403967"/>
    <b v="0"/>
    <n v="40"/>
    <b v="1"/>
    <s v="music/rock"/>
    <n v="100.06666666666666"/>
    <n v="75.05"/>
    <x v="0"/>
    <s v="rock"/>
    <x v="1824"/>
    <d v="2014-01-08T02:08:00"/>
  </r>
  <r>
    <n v="1825"/>
    <s v="Eurisko's &quot;Wild Animal&quot; Project"/>
    <s v="Eurisko is trying to release our full length entitled &quot;Wild Animal!&quot; Money raised will go towards studio time, mixing, and mastering."/>
    <n v="2000"/>
    <n v="2101"/>
    <x v="1"/>
    <s v="US"/>
    <s v="USD"/>
    <n v="1373572903"/>
    <n v="1371585703"/>
    <b v="0"/>
    <n v="50"/>
    <b v="1"/>
    <s v="music/rock"/>
    <n v="105.05"/>
    <n v="42.02"/>
    <x v="0"/>
    <s v="rock"/>
    <x v="1825"/>
    <d v="2013-07-11T20:01:43"/>
  </r>
  <r>
    <n v="1826"/>
    <s v="BEAR GHOST! Professional Recording! Yay!"/>
    <s v="Hear your favorite Bear Ghost in eargasmic quality!"/>
    <n v="2000"/>
    <n v="2020"/>
    <x v="1"/>
    <s v="US"/>
    <s v="USD"/>
    <n v="1392675017"/>
    <n v="1390083017"/>
    <b v="0"/>
    <n v="38"/>
    <b v="1"/>
    <s v="music/rock"/>
    <n v="101"/>
    <n v="53.157894736842103"/>
    <x v="0"/>
    <s v="rock"/>
    <x v="1826"/>
    <d v="2014-02-17T22:10:17"/>
  </r>
  <r>
    <n v="1827"/>
    <s v="&quot;Homeward Bound&quot; a journey in sound. "/>
    <s v="I have been a lot of places &amp; written a lot of songs. It's finally time to make my debut album &quot;Homeward Bound&quot; and I need your help!"/>
    <n v="8000"/>
    <n v="8053"/>
    <x v="1"/>
    <s v="US"/>
    <s v="USD"/>
    <n v="1299138561"/>
    <n v="1294818561"/>
    <b v="0"/>
    <n v="96"/>
    <b v="1"/>
    <s v="music/rock"/>
    <n v="100.66250000000001"/>
    <n v="83.885416666666671"/>
    <x v="0"/>
    <s v="rock"/>
    <x v="1827"/>
    <d v="2011-03-03T07:49:21"/>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s v="music/rock"/>
    <n v="100.16000000000001"/>
    <n v="417.33333333333331"/>
    <x v="0"/>
    <s v="rock"/>
    <x v="1828"/>
    <d v="2014-05-09T22:00:00"/>
  </r>
  <r>
    <n v="1829"/>
    <s v="Help JUICE (Boston) Record Their First Album"/>
    <s v="Everything is set to record are EP except for our finances. Please donate if you can! Any amount is appreciated. "/>
    <n v="1500"/>
    <n v="2500.25"/>
    <x v="1"/>
    <s v="US"/>
    <s v="USD"/>
    <n v="1295647200"/>
    <n v="1291428371"/>
    <b v="0"/>
    <n v="33"/>
    <b v="1"/>
    <s v="music/rock"/>
    <n v="166.68333333333334"/>
    <n v="75.765151515151516"/>
    <x v="0"/>
    <s v="rock"/>
    <x v="1829"/>
    <d v="2011-01-21T22:00:00"/>
  </r>
  <r>
    <n v="1830"/>
    <s v="Help Vintage Blue Complete and Promote Our Record!"/>
    <s v="We have come a long way on our new record, but now we need your help.  Help us, and together we can make magic!"/>
    <n v="15000"/>
    <n v="15230"/>
    <x v="1"/>
    <s v="US"/>
    <s v="USD"/>
    <n v="1393259107"/>
    <n v="1390667107"/>
    <b v="0"/>
    <n v="226"/>
    <b v="1"/>
    <s v="music/rock"/>
    <n v="101.53333333333335"/>
    <n v="67.389380530973455"/>
    <x v="0"/>
    <s v="rock"/>
    <x v="1830"/>
    <d v="2014-02-24T16:25:07"/>
  </r>
  <r>
    <n v="1831"/>
    <s v="Darling Waste Trailer Bail Out!"/>
    <s v="After a 2 year Odyssey, Darling Waste's trailer is still not home! We need $3,500 to get it through U.S. Customs!"/>
    <n v="1000"/>
    <n v="1030"/>
    <x v="1"/>
    <s v="US"/>
    <s v="USD"/>
    <n v="1336866863"/>
    <n v="1335570863"/>
    <b v="0"/>
    <n v="14"/>
    <b v="1"/>
    <s v="music/rock"/>
    <n v="103"/>
    <n v="73.571428571428569"/>
    <x v="0"/>
    <s v="rock"/>
    <x v="1831"/>
    <d v="2012-05-12T23:54:23"/>
  </r>
  <r>
    <n v="1832"/>
    <s v="Black Swan Theories Debut CD"/>
    <s v="Hi! We're the music duo Black Swan Theories and our project is to manufacture our debut CD of 10 already-completed songs.  "/>
    <n v="350"/>
    <n v="500"/>
    <x v="1"/>
    <s v="US"/>
    <s v="USD"/>
    <n v="1299243427"/>
    <n v="1296651427"/>
    <b v="0"/>
    <n v="20"/>
    <b v="1"/>
    <s v="music/rock"/>
    <n v="142.85714285714286"/>
    <n v="25"/>
    <x v="0"/>
    <s v="rock"/>
    <x v="1832"/>
    <d v="2011-03-04T12:57:07"/>
  </r>
  <r>
    <n v="1833"/>
    <s v="HAIRcyclopedia Vol. 2 - The Vault"/>
    <s v="I am writing the second volume in a series of hair band encyclopedias, however I lack the means to afford the costs of the photos."/>
    <n v="400"/>
    <n v="1050"/>
    <x v="1"/>
    <s v="US"/>
    <s v="USD"/>
    <n v="1362211140"/>
    <n v="1359421403"/>
    <b v="0"/>
    <n v="25"/>
    <b v="1"/>
    <s v="music/rock"/>
    <n v="262.5"/>
    <n v="42"/>
    <x v="0"/>
    <s v="rock"/>
    <x v="1833"/>
    <d v="2013-03-02T07:59:00"/>
  </r>
  <r>
    <n v="1834"/>
    <s v="TDJ - All Part of the Plan EP/Tour"/>
    <s v="Help us fund our first tour and promote our new EP!"/>
    <n v="10000"/>
    <n v="11805"/>
    <x v="1"/>
    <s v="US"/>
    <s v="USD"/>
    <n v="1422140895"/>
    <n v="1418684895"/>
    <b v="0"/>
    <n v="90"/>
    <b v="1"/>
    <s v="music/rock"/>
    <n v="118.05000000000001"/>
    <n v="131.16666666666666"/>
    <x v="0"/>
    <s v="rock"/>
    <x v="1834"/>
    <d v="2015-01-24T23:08:15"/>
  </r>
  <r>
    <n v="1835"/>
    <s v="DIRTY LITTLE REBEL EP"/>
    <s v="WE ARE A HARD ROCK/PUNK BAND SEEKING FUNDS TO RECORD A NEW EP. _x000a__x000a_https://www.reverbnation.com/dirtylittlerebel"/>
    <n v="500"/>
    <n v="520"/>
    <x v="1"/>
    <s v="GB"/>
    <s v="GBP"/>
    <n v="1459439471"/>
    <n v="1456851071"/>
    <b v="0"/>
    <n v="11"/>
    <b v="1"/>
    <s v="music/rock"/>
    <n v="104"/>
    <n v="47.272727272727273"/>
    <x v="0"/>
    <s v="rock"/>
    <x v="1835"/>
    <d v="2016-03-31T15:51:11"/>
  </r>
  <r>
    <n v="1836"/>
    <s v="KICKSTART OUR &lt;+3"/>
    <s v="Help fund our 2013 Sound &amp; Lighting Touring rig!"/>
    <n v="5000"/>
    <n v="10017"/>
    <x v="1"/>
    <s v="US"/>
    <s v="USD"/>
    <n v="1361129129"/>
    <n v="1359660329"/>
    <b v="0"/>
    <n v="55"/>
    <b v="1"/>
    <s v="music/rock"/>
    <n v="200.34"/>
    <n v="182.12727272727273"/>
    <x v="0"/>
    <s v="rock"/>
    <x v="1836"/>
    <d v="2013-02-17T19:25:29"/>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s v="music/rock"/>
    <n v="306.83333333333331"/>
    <n v="61.366666666666667"/>
    <x v="0"/>
    <s v="rock"/>
    <x v="1837"/>
    <d v="2012-03-18T00:08:55"/>
  </r>
  <r>
    <n v="1838"/>
    <s v="Closure - A Paul Haasch Music Video"/>
    <s v="Paul Haasch is producing his first music video! With awesome people involved and a great vision, it is sure to be an amazing piece."/>
    <n v="1000"/>
    <n v="1001.49"/>
    <x v="1"/>
    <s v="US"/>
    <s v="USD"/>
    <n v="1317438000"/>
    <n v="1314989557"/>
    <b v="0"/>
    <n v="28"/>
    <b v="1"/>
    <s v="music/rock"/>
    <n v="100.149"/>
    <n v="35.767499999999998"/>
    <x v="0"/>
    <s v="rock"/>
    <x v="1838"/>
    <d v="2011-10-01T03:00:00"/>
  </r>
  <r>
    <n v="1839"/>
    <s v="Help The King of Mars Record Their First EP!"/>
    <s v="The King of Mars, a Chicago rock band, needs your help funding their first EP! Visit us at thekingofmars.com for more."/>
    <n v="1000"/>
    <n v="2053"/>
    <x v="1"/>
    <s v="US"/>
    <s v="USD"/>
    <n v="1475342382"/>
    <n v="1472750382"/>
    <b v="0"/>
    <n v="45"/>
    <b v="1"/>
    <s v="music/rock"/>
    <n v="205.29999999999998"/>
    <n v="45.62222222222222"/>
    <x v="0"/>
    <s v="rock"/>
    <x v="1839"/>
    <d v="2016-10-01T17:19:42"/>
  </r>
  <r>
    <n v="1840"/>
    <s v="City of the Weak on Tour!"/>
    <s v="St. Paul five-piece band City of the Weak hits the road May 9th, heading for Ft. Lauderdale to attend the Driven Music Conference!"/>
    <n v="900"/>
    <n v="980"/>
    <x v="1"/>
    <s v="US"/>
    <s v="USD"/>
    <n v="1367902740"/>
    <n v="1366251510"/>
    <b v="0"/>
    <n v="13"/>
    <b v="1"/>
    <s v="music/rock"/>
    <n v="108.88888888888889"/>
    <n v="75.384615384615387"/>
    <x v="0"/>
    <s v="rock"/>
    <x v="1840"/>
    <d v="2013-05-07T04:59:00"/>
  </r>
  <r>
    <n v="1841"/>
    <s v="Hydra Effect Debut EP"/>
    <s v="Hard Rock with a Positive Message. Help us fund, release and promote our debut EP!"/>
    <n v="2000"/>
    <n v="2035"/>
    <x v="1"/>
    <s v="US"/>
    <s v="USD"/>
    <n v="1400561940"/>
    <n v="1397679445"/>
    <b v="0"/>
    <n v="40"/>
    <b v="1"/>
    <s v="music/rock"/>
    <n v="101.75"/>
    <n v="50.875"/>
    <x v="0"/>
    <s v="rock"/>
    <x v="1841"/>
    <d v="2014-05-20T04:59:00"/>
  </r>
  <r>
    <n v="1842"/>
    <s v="Stereo Dogs! 14-Year Old Teen Rock Band Plan CD Project!"/>
    <s v="Every time we sit down to rehearse, thoughts of recording a CD excite us! We are ready to do this!  It's time, so read on..."/>
    <n v="2000"/>
    <n v="2505"/>
    <x v="1"/>
    <s v="US"/>
    <s v="USD"/>
    <n v="1425275940"/>
    <n v="1422371381"/>
    <b v="0"/>
    <n v="21"/>
    <b v="1"/>
    <s v="music/rock"/>
    <n v="125.25"/>
    <n v="119.28571428571429"/>
    <x v="0"/>
    <s v="rock"/>
    <x v="1842"/>
    <d v="2015-03-02T05:59:00"/>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s v="music/rock"/>
    <n v="124.0061"/>
    <n v="92.541865671641801"/>
    <x v="0"/>
    <s v="rock"/>
    <x v="1843"/>
    <d v="2011-02-20T23:52:34"/>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s v="music/rock"/>
    <n v="101.4"/>
    <n v="76.05"/>
    <x v="0"/>
    <s v="rock"/>
    <x v="1844"/>
    <d v="2011-06-11T03:00:00"/>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s v="music/rock"/>
    <n v="100"/>
    <n v="52.631578947368418"/>
    <x v="0"/>
    <s v="rock"/>
    <x v="1845"/>
    <d v="2016-06-17T04:55:00"/>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s v="music/rock"/>
    <n v="137.92666666666668"/>
    <n v="98.990430622009569"/>
    <x v="0"/>
    <s v="rock"/>
    <x v="1846"/>
    <d v="2012-12-15T15:36:17"/>
  </r>
  <r>
    <n v="1847"/>
    <s v="Deathtrap America Spring 2015 Tour"/>
    <s v="Deathtrap America is touring the country this spring.  Your pledge will help us across the country with Faster Pussycat and QueensrÃ¿che"/>
    <n v="2500"/>
    <n v="3022"/>
    <x v="1"/>
    <s v="US"/>
    <s v="USD"/>
    <n v="1429594832"/>
    <n v="1427780432"/>
    <b v="0"/>
    <n v="38"/>
    <b v="1"/>
    <s v="music/rock"/>
    <n v="120.88000000000001"/>
    <n v="79.526315789473685"/>
    <x v="0"/>
    <s v="rock"/>
    <x v="1847"/>
    <d v="2015-04-21T05:40:32"/>
  </r>
  <r>
    <n v="1848"/>
    <s v="Hopeless Jack First National Tour"/>
    <s v="Hopeless Jack &amp; the Handsome Devil's first American tour. Help us bring our dirty brand of &quot;Roots &amp; Roll&quot; across the country!"/>
    <n v="3000"/>
    <n v="3221"/>
    <x v="1"/>
    <s v="US"/>
    <s v="USD"/>
    <n v="1312095540"/>
    <n v="1306608888"/>
    <b v="0"/>
    <n v="24"/>
    <b v="1"/>
    <s v="music/rock"/>
    <n v="107.36666666666667"/>
    <n v="134.20833333333334"/>
    <x v="0"/>
    <s v="rock"/>
    <x v="1848"/>
    <d v="2011-07-31T06:59:00"/>
  </r>
  <r>
    <n v="1849"/>
    <s v="Release the Skyline Album"/>
    <s v="Release the Skylines is a small, local Cleveland metal band looking to record an album."/>
    <n v="300"/>
    <n v="301"/>
    <x v="1"/>
    <s v="US"/>
    <s v="USD"/>
    <n v="1350505059"/>
    <n v="1347913059"/>
    <b v="0"/>
    <n v="8"/>
    <b v="1"/>
    <s v="music/rock"/>
    <n v="100.33333333333334"/>
    <n v="37.625"/>
    <x v="0"/>
    <s v="rock"/>
    <x v="1849"/>
    <d v="2012-10-17T20:17:39"/>
  </r>
  <r>
    <n v="1850"/>
    <s v="WILKES EP"/>
    <s v="WILKES is the solo venture of HighFlightSociety singer / Disciple bassist, Jason Wilkes. This project is to fund the debut 6 song EP."/>
    <n v="9000"/>
    <n v="9137"/>
    <x v="1"/>
    <s v="US"/>
    <s v="USD"/>
    <n v="1405033300"/>
    <n v="1402441300"/>
    <b v="0"/>
    <n v="179"/>
    <b v="1"/>
    <s v="music/rock"/>
    <n v="101.52222222222223"/>
    <n v="51.044692737430168"/>
    <x v="0"/>
    <s v="rock"/>
    <x v="1850"/>
    <d v="2014-07-10T23:01:40"/>
  </r>
  <r>
    <n v="1851"/>
    <s v="From Digital to Reality - CD Printing for Three Albums"/>
    <s v="I have recorded 3 solo blues/rock/surf albums of original music, but they're only digitally released - I want there to be real CD's!"/>
    <n v="1300"/>
    <n v="1301"/>
    <x v="1"/>
    <s v="US"/>
    <s v="USD"/>
    <n v="1406509200"/>
    <n v="1404769538"/>
    <b v="0"/>
    <n v="26"/>
    <b v="1"/>
    <s v="music/rock"/>
    <n v="100.07692307692308"/>
    <n v="50.03846153846154"/>
    <x v="0"/>
    <s v="rock"/>
    <x v="1851"/>
    <d v="2014-07-28T01:00:00"/>
  </r>
  <r>
    <n v="1852"/>
    <s v="Radiolucent - Electric City."/>
    <s v="Athens, GA-based rock &amp; roll/soul band Radiolucent is kickstarting funds to mix, master, &amp; release their 2nd record, Electric City."/>
    <n v="15000"/>
    <n v="17545"/>
    <x v="1"/>
    <s v="US"/>
    <s v="USD"/>
    <n v="1429920000"/>
    <n v="1426703452"/>
    <b v="0"/>
    <n v="131"/>
    <b v="1"/>
    <s v="music/rock"/>
    <n v="116.96666666666667"/>
    <n v="133.93129770992365"/>
    <x v="0"/>
    <s v="rock"/>
    <x v="1852"/>
    <d v="2015-04-25T00:00:00"/>
  </r>
  <r>
    <n v="1853"/>
    <s v="Beyond the Victory recording their debut EP"/>
    <s v="The money will go towards our debut EP being Recorded mixed by Andrew Baylis and mastered by Drew Fulk of Think Sound Studios."/>
    <n v="800"/>
    <n v="815"/>
    <x v="1"/>
    <s v="US"/>
    <s v="USD"/>
    <n v="1352860017"/>
    <n v="1348536417"/>
    <b v="0"/>
    <n v="14"/>
    <b v="1"/>
    <s v="music/rock"/>
    <n v="101.875"/>
    <n v="58.214285714285715"/>
    <x v="0"/>
    <s v="rock"/>
    <x v="1853"/>
    <d v="2012-11-14T02:26:57"/>
  </r>
  <r>
    <n v="1854"/>
    <s v="Emily Bell is releasing her debut album"/>
    <s v="After much anticipation, I'm finally releasing my first album, &quot;In Technicolor&quot;! Let's join forces and get it done right!"/>
    <n v="15000"/>
    <n v="15318.55"/>
    <x v="1"/>
    <s v="US"/>
    <s v="USD"/>
    <n v="1369355437"/>
    <n v="1366763437"/>
    <b v="0"/>
    <n v="174"/>
    <b v="1"/>
    <s v="music/rock"/>
    <n v="102.12366666666665"/>
    <n v="88.037643678160919"/>
    <x v="0"/>
    <s v="rock"/>
    <x v="1854"/>
    <d v="2013-05-24T00:30:37"/>
  </r>
  <r>
    <n v="1855"/>
    <s v="Motion Device Debut EP"/>
    <s v="11 year old Sara &amp; Motion Device want rock &amp; metal fans all over the world to unite and join the ROCK REVOLUTION!!!"/>
    <n v="8750"/>
    <n v="13480.16"/>
    <x v="1"/>
    <s v="CA"/>
    <s v="CAD"/>
    <n v="1389012940"/>
    <n v="1385124940"/>
    <b v="0"/>
    <n v="191"/>
    <b v="1"/>
    <s v="music/rock"/>
    <n v="154.05897142857143"/>
    <n v="70.576753926701571"/>
    <x v="0"/>
    <s v="rock"/>
    <x v="1855"/>
    <d v="2014-01-06T12:55:40"/>
  </r>
  <r>
    <n v="1856"/>
    <s v="Lazy Sunday"/>
    <s v="We are an independent band who needs your help for the production of our new album, so we can share our music with you lovely people :)"/>
    <n v="2000"/>
    <n v="2025"/>
    <x v="1"/>
    <s v="US"/>
    <s v="USD"/>
    <n v="1405715472"/>
    <n v="1403901072"/>
    <b v="0"/>
    <n v="38"/>
    <b v="1"/>
    <s v="music/rock"/>
    <n v="101.25"/>
    <n v="53.289473684210527"/>
    <x v="0"/>
    <s v="rock"/>
    <x v="1856"/>
    <d v="2014-07-18T20:31:12"/>
  </r>
  <r>
    <n v="1857"/>
    <s v="Holy Water Moses - A Hail Dale Project"/>
    <s v="We need to get back to Nashville to record our second record, a full LP this time.  It ain't cheap and we need your help!"/>
    <n v="3000"/>
    <n v="3000"/>
    <x v="1"/>
    <s v="US"/>
    <s v="USD"/>
    <n v="1410546413"/>
    <n v="1407954413"/>
    <b v="0"/>
    <n v="22"/>
    <b v="1"/>
    <s v="music/rock"/>
    <n v="100"/>
    <n v="136.36363636363637"/>
    <x v="0"/>
    <s v="rock"/>
    <x v="1857"/>
    <d v="2014-09-12T18:26:53"/>
  </r>
  <r>
    <n v="1858"/>
    <s v="Curriculum-Based Rock Music For Kids"/>
    <s v="I write songs to teach with at two Chicago schools.  The enthusiastic response from my students &amp; colleagues inspired me to do do this!"/>
    <n v="5555.55"/>
    <n v="6041.55"/>
    <x v="1"/>
    <s v="US"/>
    <s v="USD"/>
    <n v="1324014521"/>
    <n v="1318826921"/>
    <b v="0"/>
    <n v="149"/>
    <b v="1"/>
    <s v="music/rock"/>
    <n v="108.74800874800874"/>
    <n v="40.547315436241611"/>
    <x v="0"/>
    <s v="rock"/>
    <x v="1858"/>
    <d v="2011-12-16T05:48:41"/>
  </r>
  <r>
    <n v="1859"/>
    <s v="Queen Kwong Tour to London and Paris"/>
    <s v="Queen Kwong is going ON TOUR to London and Paris!"/>
    <n v="3000"/>
    <n v="3955"/>
    <x v="1"/>
    <s v="US"/>
    <s v="USD"/>
    <n v="1316716129"/>
    <n v="1314124129"/>
    <b v="0"/>
    <n v="56"/>
    <b v="1"/>
    <s v="music/rock"/>
    <n v="131.83333333333334"/>
    <n v="70.625"/>
    <x v="0"/>
    <s v="rock"/>
    <x v="1859"/>
    <d v="2011-09-22T18:28:49"/>
  </r>
  <r>
    <n v="1860"/>
    <s v="A Simple Complex's 2013 CD Release Party DVD"/>
    <s v="ASC had a one-of-a-kind CD release party in 2013, and we want to share it with the world - in DVD format!"/>
    <n v="750"/>
    <n v="1001"/>
    <x v="1"/>
    <s v="US"/>
    <s v="USD"/>
    <n v="1391706084"/>
    <n v="1389891684"/>
    <b v="0"/>
    <n v="19"/>
    <b v="1"/>
    <s v="music/rock"/>
    <n v="133.46666666666667"/>
    <n v="52.684210526315788"/>
    <x v="0"/>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1"/>
    <s v="US"/>
    <s v="USD"/>
    <n v="1425955189"/>
    <n v="1423366789"/>
    <b v="0"/>
    <n v="70"/>
    <b v="1"/>
    <s v="music/indie rock"/>
    <n v="172.68449999999999"/>
    <n v="49.338428571428572"/>
    <x v="0"/>
    <s v="indie rock"/>
    <x v="1881"/>
    <d v="2015-03-10T02:39:49"/>
  </r>
  <r>
    <n v="1882"/>
    <s v="American Lit or...Trespassing for Beginners"/>
    <s v="New songs have been popping out of Mark Donato for years now and he's got a large, squirming litter of them in need of triage.  Help!"/>
    <n v="3350"/>
    <n v="3380"/>
    <x v="1"/>
    <s v="US"/>
    <s v="USD"/>
    <n v="1341964080"/>
    <n v="1339109212"/>
    <b v="0"/>
    <n v="81"/>
    <b v="1"/>
    <s v="music/indie rock"/>
    <n v="100.8955223880597"/>
    <n v="41.728395061728392"/>
    <x v="0"/>
    <s v="indie rock"/>
    <x v="1882"/>
    <d v="2012-07-10T23:48:00"/>
  </r>
  <r>
    <n v="1883"/>
    <s v="Afraid Of Figs - Help Fund our New CD - &quot;SAFE&quot;"/>
    <s v="Afraid Of Figs is a high energy pop/rock band, with off-the-wall humor, catchy hooks, and wild interactive live shows."/>
    <n v="999"/>
    <n v="1047"/>
    <x v="1"/>
    <s v="US"/>
    <s v="USD"/>
    <n v="1333921508"/>
    <n v="1331333108"/>
    <b v="0"/>
    <n v="32"/>
    <b v="1"/>
    <s v="music/indie rock"/>
    <n v="104.8048048048048"/>
    <n v="32.71875"/>
    <x v="0"/>
    <s v="indie rock"/>
    <x v="1883"/>
    <d v="2012-04-08T21:45:08"/>
  </r>
  <r>
    <n v="1884"/>
    <s v="Glad Hearts New Album: Twenty Two - On Vinyl!"/>
    <s v="Glad Hearts Latest Album, Twenty Two, Pressed In A Very Limited Edition On Beautiful Vinyl With Accompanying Digital Download"/>
    <n v="1000"/>
    <n v="1351"/>
    <x v="1"/>
    <s v="US"/>
    <s v="USD"/>
    <n v="1354017600"/>
    <n v="1350967535"/>
    <b v="0"/>
    <n v="26"/>
    <b v="1"/>
    <s v="music/indie rock"/>
    <n v="135.1"/>
    <n v="51.96153846153846"/>
    <x v="0"/>
    <s v="indie rock"/>
    <x v="1884"/>
    <d v="2012-11-27T12:00:00"/>
  </r>
  <r>
    <n v="1885"/>
    <s v="KATA 'The Rising' - Double LP (Vinyl Release)"/>
    <s v="KATA's debut album 'The Rising' is ready for your ears, now all we need to do is press the vinyl. That's where you come in!"/>
    <n v="4575"/>
    <n v="5322"/>
    <x v="1"/>
    <s v="US"/>
    <s v="USD"/>
    <n v="1344636000"/>
    <n v="1341800110"/>
    <b v="0"/>
    <n v="105"/>
    <b v="1"/>
    <s v="music/indie rock"/>
    <n v="116.32786885245903"/>
    <n v="50.685714285714283"/>
    <x v="0"/>
    <s v="indie rock"/>
    <x v="1885"/>
    <d v="2012-08-10T22:00:00"/>
  </r>
  <r>
    <n v="1886"/>
    <s v="INVISIBLE HOUSE: a history of the world - new CD/Album"/>
    <s v="Help the New York - based independent prog-rock band Invisible House create their new album called &quot;a history of the world&quot;"/>
    <n v="1200"/>
    <n v="1225"/>
    <x v="1"/>
    <s v="US"/>
    <s v="USD"/>
    <n v="1415832338"/>
    <n v="1413236738"/>
    <b v="0"/>
    <n v="29"/>
    <b v="1"/>
    <s v="music/indie rock"/>
    <n v="102.08333333333333"/>
    <n v="42.241379310344826"/>
    <x v="0"/>
    <s v="indie rock"/>
    <x v="1886"/>
    <d v="2014-11-12T22:45:38"/>
  </r>
  <r>
    <n v="1887"/>
    <s v="Welcome To The Club - Music Video Project"/>
    <s v="Our dream of recording our second single in London and making it big in the UK is closer than ever! Do you want to be a part of it?"/>
    <n v="3000"/>
    <n v="3335"/>
    <x v="1"/>
    <s v="ES"/>
    <s v="EUR"/>
    <n v="1449178200"/>
    <n v="1447614732"/>
    <b v="0"/>
    <n v="8"/>
    <b v="1"/>
    <s v="music/indie rock"/>
    <n v="111.16666666666666"/>
    <n v="416.875"/>
    <x v="0"/>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s v="music/indie rock"/>
    <n v="166.08"/>
    <n v="46.651685393258425"/>
    <x v="0"/>
    <s v="indie rock"/>
    <x v="1888"/>
    <d v="2010-06-01T04:59:00"/>
  </r>
  <r>
    <n v="1889"/>
    <s v="LittleBear"/>
    <s v="Sweeping epic melodies. I want to incorporate all my influences into one album I have been writing for 90 days now and ready to record!"/>
    <n v="2000"/>
    <n v="2132"/>
    <x v="1"/>
    <s v="US"/>
    <s v="USD"/>
    <n v="1363024946"/>
    <n v="1359140546"/>
    <b v="0"/>
    <n v="44"/>
    <b v="1"/>
    <s v="music/indie rock"/>
    <n v="106.60000000000001"/>
    <n v="48.454545454545453"/>
    <x v="0"/>
    <s v="indie rock"/>
    <x v="1889"/>
    <d v="2013-03-11T18:02:26"/>
  </r>
  <r>
    <n v="1890"/>
    <s v="The Spring Standards LIVE at the Arden Gild Hall!"/>
    <s v="We want to record a live album at this year's annual Boxing Day show at the Arden Gild Hall - we need your help to do it!"/>
    <n v="12000"/>
    <n v="17350.13"/>
    <x v="1"/>
    <s v="US"/>
    <s v="USD"/>
    <n v="1355597528"/>
    <n v="1353005528"/>
    <b v="0"/>
    <n v="246"/>
    <b v="1"/>
    <s v="music/indie rock"/>
    <n v="144.58441666666667"/>
    <n v="70.5289837398374"/>
    <x v="0"/>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s v="music/indie rock"/>
    <n v="105.55000000000001"/>
    <n v="87.958333333333329"/>
    <x v="0"/>
    <s v="indie rock"/>
    <x v="1891"/>
    <d v="2010-07-22T06:00:00"/>
  </r>
  <r>
    <n v="1892"/>
    <s v="Nemes wants you to be able to hear their new songs!"/>
    <s v="Nemes has just recorded a new album and is raising $500 to get it mixed and mastered professionally."/>
    <n v="500"/>
    <n v="683"/>
    <x v="1"/>
    <s v="US"/>
    <s v="USD"/>
    <n v="1307459881"/>
    <n v="1304867881"/>
    <b v="0"/>
    <n v="26"/>
    <b v="1"/>
    <s v="music/indie rock"/>
    <n v="136.60000000000002"/>
    <n v="26.26923076923077"/>
    <x v="0"/>
    <s v="indie rock"/>
    <x v="1892"/>
    <d v="2011-06-07T15:18:01"/>
  </r>
  <r>
    <n v="1893"/>
    <s v="Archeology 7&quot; Vinyl"/>
    <s v="Archeology is looking to gain support to release their 7&quot; vinyl single &quot;Hunger&quot; as well as the b-side, &quot;Kings canyon."/>
    <n v="2500"/>
    <n v="2600"/>
    <x v="1"/>
    <s v="US"/>
    <s v="USD"/>
    <n v="1302926340"/>
    <n v="1301524585"/>
    <b v="0"/>
    <n v="45"/>
    <b v="1"/>
    <s v="music/indie rock"/>
    <n v="104"/>
    <n v="57.777777777777779"/>
    <x v="0"/>
    <s v="indie rock"/>
    <x v="1893"/>
    <d v="2011-04-16T03:59:00"/>
  </r>
  <r>
    <n v="1894"/>
    <s v="Help me release my first 3 song EP!!"/>
    <s v="Im trying to raise $1000 for a 3 song EP in a studio!"/>
    <n v="1000"/>
    <n v="1145"/>
    <x v="1"/>
    <s v="US"/>
    <s v="USD"/>
    <n v="1329082983"/>
    <n v="1326404583"/>
    <b v="0"/>
    <n v="20"/>
    <b v="1"/>
    <s v="music/indie rock"/>
    <n v="114.5"/>
    <n v="57.25"/>
    <x v="0"/>
    <s v="indie rock"/>
    <x v="1894"/>
    <d v="2012-02-12T21:43:03"/>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s v="music/indie rock"/>
    <n v="101.71957671957672"/>
    <n v="196.34042553191489"/>
    <x v="0"/>
    <s v="indie rock"/>
    <x v="1895"/>
    <d v="2015-10-20T17:55:22"/>
  </r>
  <r>
    <n v="1896"/>
    <s v="the bridge"/>
    <s v="My barely anticipated second album of self produced songs is ready to go.  Just need a little help to cover mastering, artwork etc."/>
    <n v="451"/>
    <n v="559"/>
    <x v="1"/>
    <s v="US"/>
    <s v="USD"/>
    <n v="1334250165"/>
    <n v="1331658165"/>
    <b v="0"/>
    <n v="13"/>
    <b v="1"/>
    <s v="music/indie rock"/>
    <n v="123.94678492239468"/>
    <n v="43"/>
    <x v="0"/>
    <s v="indie rock"/>
    <x v="1896"/>
    <d v="2012-04-12T17:02:45"/>
  </r>
  <r>
    <n v="1897"/>
    <s v="Vanessa Lively's New Album 2014"/>
    <s v="My new album produced by Paul Curreri is one of the most unique musical projects I have done. Let's finish it before the baby comes!"/>
    <n v="6350"/>
    <n v="6506"/>
    <x v="1"/>
    <s v="US"/>
    <s v="USD"/>
    <n v="1393966800"/>
    <n v="1392040806"/>
    <b v="0"/>
    <n v="183"/>
    <b v="1"/>
    <s v="music/indie rock"/>
    <n v="102.45669291338582"/>
    <n v="35.551912568306008"/>
    <x v="0"/>
    <s v="indie rock"/>
    <x v="1897"/>
    <d v="2014-03-04T21:00:00"/>
  </r>
  <r>
    <n v="1898"/>
    <s v="Degenerate Matters EP Funding Campaign"/>
    <s v="We are heading into the studio to create the most soulfully orchestrated Indie Pop masterpiece mankind has ever witnessed."/>
    <n v="1000"/>
    <n v="1445"/>
    <x v="1"/>
    <s v="US"/>
    <s v="USD"/>
    <n v="1454349600"/>
    <n v="1451277473"/>
    <b v="0"/>
    <n v="21"/>
    <b v="1"/>
    <s v="music/indie rock"/>
    <n v="144.5"/>
    <n v="68.80952380952381"/>
    <x v="0"/>
    <s v="indie rock"/>
    <x v="1898"/>
    <d v="2016-02-01T18:00:00"/>
  </r>
  <r>
    <n v="1899"/>
    <s v="Ukulele Songs from the Zombie Apocalypse"/>
    <s v="Ukulele Songs from the Zombie Apocalypse, a concept album where boy meets girl, boy loses girl to Zombie King, boy gets girl back. Fun!"/>
    <n v="900"/>
    <n v="1200"/>
    <x v="1"/>
    <s v="US"/>
    <s v="USD"/>
    <n v="1427319366"/>
    <n v="1424730966"/>
    <b v="0"/>
    <n v="42"/>
    <b v="1"/>
    <s v="music/indie rock"/>
    <n v="133.33333333333331"/>
    <n v="28.571428571428573"/>
    <x v="0"/>
    <s v="indie rock"/>
    <x v="1899"/>
    <d v="2015-03-25T21:36:06"/>
  </r>
  <r>
    <n v="1900"/>
    <s v="5 Bucks from 500 Friends"/>
    <s v="Angieâ€™s Curse, an Indie Goth/Dark Rock band &amp; local favorite from Ventura, are ready to record a professional CD of all original songs."/>
    <n v="2500"/>
    <n v="2734.11"/>
    <x v="1"/>
    <s v="US"/>
    <s v="USD"/>
    <n v="1349517540"/>
    <n v="1347137731"/>
    <b v="0"/>
    <n v="54"/>
    <b v="1"/>
    <s v="music/indie rock"/>
    <n v="109.3644"/>
    <n v="50.631666666666668"/>
    <x v="0"/>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3"/>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3"/>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3"/>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3"/>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3"/>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3"/>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3"/>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3"/>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3"/>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3"/>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3"/>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3"/>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3"/>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3"/>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3"/>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3"/>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3"/>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3"/>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3"/>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3"/>
    <s v="gadgets"/>
    <x v="1920"/>
    <d v="2015-10-21T23:00:00"/>
  </r>
  <r>
    <n v="1921"/>
    <s v="The Fine Spirits are making an album!"/>
    <s v="The Fine Spirits are making an album, but we need your help!"/>
    <n v="1500"/>
    <n v="2052"/>
    <x v="1"/>
    <s v="US"/>
    <s v="USD"/>
    <n v="1342243143"/>
    <n v="1339651143"/>
    <b v="0"/>
    <n v="38"/>
    <b v="1"/>
    <s v="music/indie rock"/>
    <n v="136.80000000000001"/>
    <n v="54"/>
    <x v="0"/>
    <s v="indie rock"/>
    <x v="1921"/>
    <d v="2012-07-14T05:19:03"/>
  </r>
  <r>
    <n v="1922"/>
    <s v="Low Weather // Debut Album"/>
    <s v="Low Weather's debut album is halfway finished.  With your help and your help alone we can record the rest!"/>
    <n v="2000"/>
    <n v="2311"/>
    <x v="1"/>
    <s v="US"/>
    <s v="USD"/>
    <n v="1386828507"/>
    <n v="1384236507"/>
    <b v="0"/>
    <n v="64"/>
    <b v="1"/>
    <s v="music/indie rock"/>
    <n v="115.55"/>
    <n v="36.109375"/>
    <x v="0"/>
    <s v="indie rock"/>
    <x v="1922"/>
    <d v="2013-12-12T06:08:27"/>
  </r>
  <r>
    <n v="1923"/>
    <s v="Help Lions&amp;Creators print their album!"/>
    <s v="We just finished recording our first album! All we need is a little extra help to be able to get it printed!"/>
    <n v="125"/>
    <n v="301"/>
    <x v="1"/>
    <s v="US"/>
    <s v="USD"/>
    <n v="1317099540"/>
    <n v="1313612532"/>
    <b v="0"/>
    <n v="13"/>
    <b v="1"/>
    <s v="music/indie rock"/>
    <n v="240.79999999999998"/>
    <n v="23.153846153846153"/>
    <x v="0"/>
    <s v="indie rock"/>
    <x v="1923"/>
    <d v="2011-09-27T04:59:00"/>
  </r>
  <r>
    <n v="1924"/>
    <s v="The 'Songs from the Bookmark' Sessions"/>
    <s v="We are recording a cd of Songs- About life and love_x000a_from the perspective a conscious country girl_x000a_living in the city."/>
    <n v="3000"/>
    <n v="3432"/>
    <x v="1"/>
    <s v="US"/>
    <s v="USD"/>
    <n v="1389814380"/>
    <n v="1387390555"/>
    <b v="0"/>
    <n v="33"/>
    <b v="1"/>
    <s v="music/indie rock"/>
    <n v="114.39999999999999"/>
    <n v="104"/>
    <x v="0"/>
    <s v="indie rock"/>
    <x v="1924"/>
    <d v="2014-01-15T19:33:00"/>
  </r>
  <r>
    <n v="1925"/>
    <s v="The Freakniks Debut Album: Infinite Love"/>
    <s v="The Freakniks are making their psychedelic freak-folk debut studio album and they need your help."/>
    <n v="1500"/>
    <n v="1655"/>
    <x v="1"/>
    <s v="US"/>
    <s v="USD"/>
    <n v="1381449600"/>
    <n v="1379540288"/>
    <b v="0"/>
    <n v="52"/>
    <b v="1"/>
    <s v="music/indie rock"/>
    <n v="110.33333333333333"/>
    <n v="31.826923076923077"/>
    <x v="0"/>
    <s v="indie rock"/>
    <x v="1925"/>
    <d v="2013-10-11T00:00:00"/>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s v="music/indie rock"/>
    <n v="195.37933333333334"/>
    <n v="27.3896261682243"/>
    <x v="0"/>
    <s v="indie rock"/>
    <x v="1926"/>
    <d v="2010-11-02T00:26:00"/>
  </r>
  <r>
    <n v="1927"/>
    <s v="GBS Detroit Presents Hampshire"/>
    <s v="Hampshire is headed to GBS Detroit."/>
    <n v="600"/>
    <n v="620"/>
    <x v="1"/>
    <s v="US"/>
    <s v="USD"/>
    <n v="1331182740"/>
    <n v="1329856839"/>
    <b v="0"/>
    <n v="11"/>
    <b v="1"/>
    <s v="music/indie rock"/>
    <n v="103.33333333333334"/>
    <n v="56.363636363636367"/>
    <x v="0"/>
    <s v="indie rock"/>
    <x v="1927"/>
    <d v="2012-03-08T04:59:00"/>
  </r>
  <r>
    <n v="1928"/>
    <s v="Jollyheads Circus Debut Album &quot;The Kaleidoscope Dawn&quot;"/>
    <s v="Help us master and release our debut album &quot;The Kaleidoscope Dawn&quot;"/>
    <n v="2550"/>
    <n v="2630"/>
    <x v="1"/>
    <s v="US"/>
    <s v="USD"/>
    <n v="1367940794"/>
    <n v="1365348794"/>
    <b v="0"/>
    <n v="34"/>
    <b v="1"/>
    <s v="music/indie rock"/>
    <n v="103.1372549019608"/>
    <n v="77.352941176470594"/>
    <x v="0"/>
    <s v="indie rock"/>
    <x v="1928"/>
    <d v="2013-05-07T15:33:14"/>
  </r>
  <r>
    <n v="1929"/>
    <s v="Surplus 1980 album funds for release on CD/LP."/>
    <s v="Trying to raise funds to release a full-length album on LP and CD by my post-punk studio project, Surplus 1980."/>
    <n v="3200"/>
    <n v="3210"/>
    <x v="1"/>
    <s v="US"/>
    <s v="USD"/>
    <n v="1309825866"/>
    <n v="1306197066"/>
    <b v="0"/>
    <n v="75"/>
    <b v="1"/>
    <s v="music/indie rock"/>
    <n v="100.3125"/>
    <n v="42.8"/>
    <x v="0"/>
    <s v="indie rock"/>
    <x v="1929"/>
    <d v="2011-07-05T00:31:06"/>
  </r>
  <r>
    <n v="1930"/>
    <s v="Magnetic Flowers Presents: Old, Cold. Losing It."/>
    <s v="We're nearly done recording, but we're out of money! Help us release the record!!!"/>
    <n v="1000"/>
    <n v="1270"/>
    <x v="1"/>
    <s v="US"/>
    <s v="USD"/>
    <n v="1373203482"/>
    <n v="1368019482"/>
    <b v="0"/>
    <n v="26"/>
    <b v="1"/>
    <s v="music/indie rock"/>
    <n v="127"/>
    <n v="48.846153846153847"/>
    <x v="0"/>
    <s v="indie rock"/>
    <x v="1930"/>
    <d v="2013-07-07T13:24:42"/>
  </r>
  <r>
    <n v="1931"/>
    <s v="New Lions After Dark EP!"/>
    <s v="We're an indie rock band from Clearwater, FL headed back into the studio to finish our latest EP."/>
    <n v="2000"/>
    <n v="2412.02"/>
    <x v="1"/>
    <s v="US"/>
    <s v="USD"/>
    <n v="1337657400"/>
    <n v="1336512309"/>
    <b v="0"/>
    <n v="50"/>
    <b v="1"/>
    <s v="music/indie rock"/>
    <n v="120.601"/>
    <n v="48.240400000000001"/>
    <x v="0"/>
    <s v="indie rock"/>
    <x v="1931"/>
    <d v="2012-05-22T03:30:00"/>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s v="music/indie rock"/>
    <n v="106.99047619047619"/>
    <n v="70.212500000000006"/>
    <x v="0"/>
    <s v="indie rock"/>
    <x v="1932"/>
    <d v="2012-01-24T19:26:13"/>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s v="music/indie rock"/>
    <n v="172.43333333333334"/>
    <n v="94.054545454545448"/>
    <x v="0"/>
    <s v="indie rock"/>
    <x v="1933"/>
    <d v="2014-09-27T03:08:27"/>
  </r>
  <r>
    <n v="1934"/>
    <s v="The City Never Sleeps Needs A Tour Vehicle!"/>
    <s v="We are a band in need of a vehicle. We just released our new CD and have played almost every venue in town, now it's time to expand."/>
    <n v="5000"/>
    <n v="6181"/>
    <x v="1"/>
    <s v="US"/>
    <s v="USD"/>
    <n v="1324789200"/>
    <n v="1321649321"/>
    <b v="0"/>
    <n v="77"/>
    <b v="1"/>
    <s v="music/indie rock"/>
    <n v="123.61999999999999"/>
    <n v="80.272727272727266"/>
    <x v="0"/>
    <s v="indie rock"/>
    <x v="1934"/>
    <d v="2011-12-25T05:00:00"/>
  </r>
  <r>
    <n v="1935"/>
    <s v="the last echo AM/PM Project"/>
    <s v="AM/PM is a 20 song dual-disk album that we're trying to record with your help! AM is a pop album and PM is an ambient/intense album!"/>
    <n v="2500"/>
    <n v="2710"/>
    <x v="1"/>
    <s v="US"/>
    <s v="USD"/>
    <n v="1403326740"/>
    <n v="1400106171"/>
    <b v="0"/>
    <n v="50"/>
    <b v="1"/>
    <s v="music/indie rock"/>
    <n v="108.4"/>
    <n v="54.2"/>
    <x v="0"/>
    <s v="indie rock"/>
    <x v="1935"/>
    <d v="2014-06-21T04:59:00"/>
  </r>
  <r>
    <n v="1936"/>
    <s v="Grandkids Record a Full-length Album!"/>
    <s v="Hey, we're Grandkids! We have enough songs to record an LP, and we need your help! We're going to make you proud, promise!"/>
    <n v="7500"/>
    <n v="8739.01"/>
    <x v="1"/>
    <s v="US"/>
    <s v="USD"/>
    <n v="1323151140"/>
    <n v="1320528070"/>
    <b v="0"/>
    <n v="145"/>
    <b v="1"/>
    <s v="music/indie rock"/>
    <n v="116.52013333333333"/>
    <n v="60.26903448275862"/>
    <x v="0"/>
    <s v="indie rock"/>
    <x v="1936"/>
    <d v="2011-12-06T05:59:00"/>
  </r>
  <r>
    <n v="1937"/>
    <s v="GBS Detroit Presents My Pal Val"/>
    <s v="My Pal Val is headed to Groovebox Studios in Detroit, Michigan on June 15th to record and film a live GBS Detroit EP."/>
    <n v="600"/>
    <n v="1123.47"/>
    <x v="1"/>
    <s v="US"/>
    <s v="USD"/>
    <n v="1339732740"/>
    <n v="1338346281"/>
    <b v="0"/>
    <n v="29"/>
    <b v="1"/>
    <s v="music/indie rock"/>
    <n v="187.245"/>
    <n v="38.740344827586206"/>
    <x v="0"/>
    <s v="indie rock"/>
    <x v="1937"/>
    <d v="2012-06-15T03:59:00"/>
  </r>
  <r>
    <n v="1938"/>
    <s v="Jon Shirley: Live Worship Album + Short Film"/>
    <s v="A live worship album + short film: Telling the story of a worshipping community adapting and thriving in a post-Christian context."/>
    <n v="15000"/>
    <n v="17390"/>
    <x v="1"/>
    <s v="US"/>
    <s v="USD"/>
    <n v="1372741200"/>
    <n v="1370067231"/>
    <b v="0"/>
    <n v="114"/>
    <b v="1"/>
    <s v="music/indie rock"/>
    <n v="115.93333333333334"/>
    <n v="152.54385964912279"/>
    <x v="0"/>
    <s v="indie rock"/>
    <x v="1938"/>
    <d v="2013-07-02T05:00:00"/>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s v="music/indie rock"/>
    <n v="110.7"/>
    <n v="115.3125"/>
    <x v="0"/>
    <s v="indie rock"/>
    <x v="1939"/>
    <d v="2013-03-10T22:38:28"/>
  </r>
  <r>
    <n v="1940"/>
    <s v="History Grows: New K. Record"/>
    <s v="K. is about *this* close to finishing up our third record, History Grows.  Now we just need to master it and release it!"/>
    <n v="650"/>
    <n v="1111"/>
    <x v="1"/>
    <s v="US"/>
    <s v="USD"/>
    <n v="1308110340"/>
    <n v="1304770233"/>
    <b v="0"/>
    <n v="31"/>
    <b v="1"/>
    <s v="music/indie rock"/>
    <n v="170.92307692307693"/>
    <n v="35.838709677419352"/>
    <x v="0"/>
    <s v="indie rock"/>
    <x v="1940"/>
    <d v="2011-06-15T03:59:00"/>
  </r>
  <r>
    <n v="1941"/>
    <s v="Gramofon: Modern Cloud Jukebox"/>
    <s v="Gramofon streams cloud music to your sound system. A modern jukebox: smartphones are the remotes + WiFi brings everyone together."/>
    <n v="250000"/>
    <n v="315295.89"/>
    <x v="1"/>
    <s v="US"/>
    <s v="USD"/>
    <n v="1400137131"/>
    <n v="1397545131"/>
    <b v="1"/>
    <n v="4883"/>
    <b v="1"/>
    <s v="technology/hardware"/>
    <n v="126.11835600000001"/>
    <n v="64.570118779438872"/>
    <x v="3"/>
    <s v="hardware"/>
    <x v="1941"/>
    <d v="2014-05-15T06:58:51"/>
  </r>
  <r>
    <n v="1942"/>
    <s v="building the world's longest marble run relaunch"/>
    <s v="Getting a revolutionary new toy design into open source production, and using the design to create the worlds longest marble run."/>
    <n v="6000"/>
    <n v="8306.42"/>
    <x v="1"/>
    <s v="US"/>
    <s v="USD"/>
    <n v="1309809140"/>
    <n v="1302033140"/>
    <b v="1"/>
    <n v="95"/>
    <b v="1"/>
    <s v="technology/hardware"/>
    <n v="138.44033333333334"/>
    <n v="87.436000000000007"/>
    <x v="3"/>
    <s v="hardware"/>
    <x v="1942"/>
    <d v="2011-07-04T19:52:20"/>
  </r>
  <r>
    <n v="1943"/>
    <s v="RuuviTag - Open-Source Bluetooth Sensor Beacon"/>
    <s v="Next-gen 100% open-source sensor beacon platform designed especially for makers, developers and IoT companies."/>
    <n v="10000"/>
    <n v="170525"/>
    <x v="1"/>
    <s v="US"/>
    <s v="USD"/>
    <n v="1470896916"/>
    <n v="1467008916"/>
    <b v="1"/>
    <n v="2478"/>
    <b v="1"/>
    <s v="technology/hardware"/>
    <n v="1705.2499999999998"/>
    <n v="68.815577078288939"/>
    <x v="3"/>
    <s v="hardware"/>
    <x v="1943"/>
    <d v="2016-08-11T06:28:36"/>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s v="technology/hardware"/>
    <n v="788.05550000000005"/>
    <n v="176.200223588597"/>
    <x v="3"/>
    <s v="hardware"/>
    <x v="1944"/>
    <d v="2014-05-01T14:01:30"/>
  </r>
  <r>
    <n v="1945"/>
    <s v="Oval - The First Digital HandPan"/>
    <s v="A new electronic musical instrument which allows you to play, learn and perform music using any sound you can imagine."/>
    <n v="100000"/>
    <n v="348018"/>
    <x v="1"/>
    <s v="ES"/>
    <s v="EUR"/>
    <n v="1436680958"/>
    <n v="1433224958"/>
    <b v="1"/>
    <n v="680"/>
    <b v="1"/>
    <s v="technology/hardware"/>
    <n v="348.01799999999997"/>
    <n v="511.79117647058825"/>
    <x v="3"/>
    <s v="hardware"/>
    <x v="1945"/>
    <d v="2015-07-12T06:02:38"/>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s v="technology/hardware"/>
    <n v="149.74666666666667"/>
    <n v="160.44285714285715"/>
    <x v="3"/>
    <s v="hardware"/>
    <x v="1946"/>
    <d v="2014-04-20T02:36:01"/>
  </r>
  <r>
    <n v="1947"/>
    <s v="Fusion in a Bubblegum Machine"/>
    <s v="You may be thinking: &quot;a fusion reactor? Thatâ€™s not very exciting, I see fusion every day.&quot; But. How often do you see fusion inside of a Bubblegum..."/>
    <n v="800"/>
    <n v="805.07"/>
    <x v="1"/>
    <s v="US"/>
    <s v="USD"/>
    <n v="1258955940"/>
    <n v="1255730520"/>
    <b v="1"/>
    <n v="23"/>
    <b v="1"/>
    <s v="technology/hardware"/>
    <n v="100.63375000000001"/>
    <n v="35.003043478260871"/>
    <x v="3"/>
    <s v="hardware"/>
    <x v="1947"/>
    <d v="2009-11-23T05:59:00"/>
  </r>
  <r>
    <n v="1948"/>
    <s v="UDOO X86: The Most Powerful Maker Board Ever"/>
    <s v="10 times more powerful than Raspberry Pi 3, x86 64-bit architecture"/>
    <n v="100000"/>
    <n v="800211"/>
    <x v="1"/>
    <s v="US"/>
    <s v="USD"/>
    <n v="1465232520"/>
    <n v="1460557809"/>
    <b v="1"/>
    <n v="4245"/>
    <b v="1"/>
    <s v="technology/hardware"/>
    <n v="800.21100000000001"/>
    <n v="188.50671378091872"/>
    <x v="3"/>
    <s v="hardware"/>
    <x v="1948"/>
    <d v="2016-06-06T17:02:00"/>
  </r>
  <r>
    <n v="1949"/>
    <s v="Shake Your Power"/>
    <s v="#ShakeYourPower brings clean energy to places in the world without electricity through the power of music."/>
    <n v="50000"/>
    <n v="53001.3"/>
    <x v="1"/>
    <s v="GB"/>
    <s v="GBP"/>
    <n v="1404986951"/>
    <n v="1402394951"/>
    <b v="1"/>
    <n v="943"/>
    <b v="1"/>
    <s v="technology/hardware"/>
    <n v="106.00260000000002"/>
    <n v="56.204984093319197"/>
    <x v="3"/>
    <s v="hardware"/>
    <x v="1949"/>
    <d v="2014-07-10T10:09:11"/>
  </r>
  <r>
    <n v="1950"/>
    <s v="Trebuchette - the snap-together, desktop trebuchet"/>
    <s v="We're building snap-together model trebuchets that are perfect for office warfare or annoying your roommate!"/>
    <n v="48000"/>
    <n v="96248.960000000006"/>
    <x v="1"/>
    <s v="US"/>
    <s v="USD"/>
    <n v="1303446073"/>
    <n v="1300767673"/>
    <b v="1"/>
    <n v="1876"/>
    <b v="1"/>
    <s v="technology/hardware"/>
    <n v="200.51866666666669"/>
    <n v="51.3054157782516"/>
    <x v="3"/>
    <s v="hardware"/>
    <x v="1950"/>
    <d v="2011-04-22T04:21:13"/>
  </r>
  <r>
    <n v="1951"/>
    <s v="Connect. Code. Create. With SBrick Plus"/>
    <s v="Take learning and playing with LEGOÂ® to the next level with sensors! Build creations with SBrick Plus and make them interactive!"/>
    <n v="50000"/>
    <n v="106222"/>
    <x v="1"/>
    <s v="US"/>
    <s v="USD"/>
    <n v="1478516737"/>
    <n v="1475921137"/>
    <b v="1"/>
    <n v="834"/>
    <b v="1"/>
    <s v="technology/hardware"/>
    <n v="212.44399999999999"/>
    <n v="127.36450839328538"/>
    <x v="3"/>
    <s v="hardware"/>
    <x v="1951"/>
    <d v="2016-11-07T11:05:37"/>
  </r>
  <r>
    <n v="1952"/>
    <s v="Nix Color Sensor"/>
    <s v="Nix is a breakthrough smartphone accessory. Just scan an object and instantly view the color on your iPhone, Android, PC, or Mac."/>
    <n v="35000"/>
    <n v="69465.33"/>
    <x v="1"/>
    <s v="CA"/>
    <s v="CAD"/>
    <n v="1381934015"/>
    <n v="1378737215"/>
    <b v="1"/>
    <n v="682"/>
    <b v="1"/>
    <s v="technology/hardware"/>
    <n v="198.47237142857145"/>
    <n v="101.85532258064516"/>
    <x v="3"/>
    <s v="hardware"/>
    <x v="1952"/>
    <d v="2013-10-16T14:33:35"/>
  </r>
  <r>
    <n v="1953"/>
    <s v="NTH Music Synthesizer"/>
    <s v="The NTH is an open source music synthesizer featuring instant fun, awesome sound, and a hackable design."/>
    <n v="15000"/>
    <n v="33892"/>
    <x v="1"/>
    <s v="US"/>
    <s v="USD"/>
    <n v="1330657200"/>
    <n v="1328158065"/>
    <b v="1"/>
    <n v="147"/>
    <b v="1"/>
    <s v="technology/hardware"/>
    <n v="225.94666666666666"/>
    <n v="230.55782312925169"/>
    <x v="3"/>
    <s v="hardware"/>
    <x v="1953"/>
    <d v="2012-03-02T03:00:00"/>
  </r>
  <r>
    <n v="1954"/>
    <s v="Orison â€“ Rethink the Power of Energy"/>
    <s v="The First Home Battery System You Simply Plug in to Install"/>
    <n v="50000"/>
    <n v="349474"/>
    <x v="1"/>
    <s v="US"/>
    <s v="USD"/>
    <n v="1457758800"/>
    <n v="1453730176"/>
    <b v="1"/>
    <n v="415"/>
    <b v="1"/>
    <s v="technology/hardware"/>
    <n v="698.94800000000009"/>
    <n v="842.10602409638557"/>
    <x v="3"/>
    <s v="hardware"/>
    <x v="1954"/>
    <d v="2016-03-12T05:00:00"/>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s v="technology/hardware"/>
    <n v="398.59528571428569"/>
    <n v="577.27593103448271"/>
    <x v="3"/>
    <s v="hardware"/>
    <x v="1955"/>
    <d v="2012-05-23T19:00:00"/>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s v="technology/hardware"/>
    <n v="294.0333333333333"/>
    <n v="483.34246575342468"/>
    <x v="3"/>
    <s v="hardware"/>
    <x v="1956"/>
    <d v="2015-04-18T21:10:05"/>
  </r>
  <r>
    <n v="1957"/>
    <s v="freeSoC and freeSoC Mini"/>
    <s v="An open hardware platform for the best microcontroller in the world."/>
    <n v="30000"/>
    <n v="50251.41"/>
    <x v="1"/>
    <s v="US"/>
    <s v="USD"/>
    <n v="1351304513"/>
    <n v="1348712513"/>
    <b v="1"/>
    <n v="660"/>
    <b v="1"/>
    <s v="technology/hardware"/>
    <n v="167.50470000000001"/>
    <n v="76.138500000000008"/>
    <x v="3"/>
    <s v="hardware"/>
    <x v="1957"/>
    <d v="2012-10-27T02:21:53"/>
  </r>
  <r>
    <n v="1958"/>
    <s v="Mojo: Digital Design for the Hobbyist"/>
    <s v="The Mojo is an FPGA development board that is designed to be user friendly and a great introduction into digital design for anyone."/>
    <n v="7000"/>
    <n v="100490.02"/>
    <x v="1"/>
    <s v="US"/>
    <s v="USD"/>
    <n v="1364078561"/>
    <n v="1361490161"/>
    <b v="1"/>
    <n v="1356"/>
    <b v="1"/>
    <s v="technology/hardware"/>
    <n v="1435.5717142857143"/>
    <n v="74.107684365781708"/>
    <x v="3"/>
    <s v="hardware"/>
    <x v="1958"/>
    <d v="2013-03-23T22:42:41"/>
  </r>
  <r>
    <n v="1959"/>
    <s v="Heat Seek NYC"/>
    <s v="A thermometer that connects to the internet to help New York City turn the heat on for thousands of tenants with no heat in the winter."/>
    <n v="10000"/>
    <n v="15673.44"/>
    <x v="1"/>
    <s v="US"/>
    <s v="USD"/>
    <n v="1412121600"/>
    <n v="1408565860"/>
    <b v="1"/>
    <n v="424"/>
    <b v="1"/>
    <s v="technology/hardware"/>
    <n v="156.73439999999999"/>
    <n v="36.965660377358489"/>
    <x v="3"/>
    <s v="hardware"/>
    <x v="1959"/>
    <d v="2014-10-01T00:00:00"/>
  </r>
  <r>
    <n v="1960"/>
    <s v="TREKKAYAK"/>
    <s v="Trekkayak is an ultralight, durable and inflatable boat to be carried in your backpack to cross a lake or paddle down a river."/>
    <n v="70000"/>
    <n v="82532"/>
    <x v="1"/>
    <s v="SE"/>
    <s v="SEK"/>
    <n v="1419151341"/>
    <n v="1416559341"/>
    <b v="1"/>
    <n v="33"/>
    <b v="1"/>
    <s v="technology/hardware"/>
    <n v="117.90285714285716"/>
    <n v="2500.969696969697"/>
    <x v="3"/>
    <s v="hardware"/>
    <x v="1960"/>
    <d v="2014-12-21T08:42:21"/>
  </r>
  <r>
    <n v="1961"/>
    <s v="Public Lab DIY Spectrometry Kit"/>
    <s v="This DIY kit helps analyze materials and contaminants. We need your help to build a library of open-source spectral data."/>
    <n v="10000"/>
    <n v="110538.12"/>
    <x v="1"/>
    <s v="US"/>
    <s v="USD"/>
    <n v="1349495940"/>
    <n v="1346042417"/>
    <b v="1"/>
    <n v="1633"/>
    <b v="1"/>
    <s v="technology/hardware"/>
    <n v="1105.3811999999998"/>
    <n v="67.690214329454989"/>
    <x v="3"/>
    <s v="hardware"/>
    <x v="1961"/>
    <d v="2012-10-06T03:59:00"/>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s v="technology/hardware"/>
    <n v="192.92499999999998"/>
    <n v="63.04738562091503"/>
    <x v="3"/>
    <s v="hardware"/>
    <x v="1962"/>
    <d v="2014-05-13T18:43:56"/>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s v="technology/hardware"/>
    <n v="126.8842105263158"/>
    <n v="117.6"/>
    <x v="3"/>
    <s v="hardware"/>
    <x v="1963"/>
    <d v="2014-09-16T10:18:54"/>
  </r>
  <r>
    <n v="1964"/>
    <s v="Clairy: The Most Amazing Natural Air Purifier"/>
    <s v="Clairy combines the power of nature and technology with the beauty of design to eliminate indoor pollution and analyze it."/>
    <n v="89200"/>
    <n v="231543.12"/>
    <x v="1"/>
    <s v="IT"/>
    <s v="EUR"/>
    <n v="1461306772"/>
    <n v="1458714772"/>
    <b v="1"/>
    <n v="1281"/>
    <b v="1"/>
    <s v="technology/hardware"/>
    <n v="259.57748878923763"/>
    <n v="180.75185011709601"/>
    <x v="3"/>
    <s v="hardware"/>
    <x v="1964"/>
    <d v="2016-04-22T06:32:52"/>
  </r>
  <r>
    <n v="1965"/>
    <s v="BoardX: The Open Source Miniature Motherboard [Redemption]"/>
    <s v="BoardX is a collection of electronic circuit boards that stack on top of one another to share resources and communicate"/>
    <n v="5000"/>
    <n v="13114"/>
    <x v="1"/>
    <s v="US"/>
    <s v="USD"/>
    <n v="1326330000"/>
    <n v="1324433310"/>
    <b v="1"/>
    <n v="103"/>
    <b v="1"/>
    <s v="technology/hardware"/>
    <n v="262.27999999999997"/>
    <n v="127.32038834951456"/>
    <x v="3"/>
    <s v="hardware"/>
    <x v="1965"/>
    <d v="2012-01-12T01:00:00"/>
  </r>
  <r>
    <n v="1966"/>
    <s v="InkCase Plus: E Ink screen for Android phone"/>
    <s v="InkCase Plus is an always on E Ink second screen; uses sports/fitness apps, an eBook reader, display Photo and receive notifications."/>
    <n v="100000"/>
    <n v="206743.09"/>
    <x v="1"/>
    <s v="US"/>
    <s v="USD"/>
    <n v="1408021098"/>
    <n v="1405429098"/>
    <b v="1"/>
    <n v="1513"/>
    <b v="1"/>
    <s v="technology/hardware"/>
    <n v="206.74309000000002"/>
    <n v="136.6444745538665"/>
    <x v="3"/>
    <s v="hardware"/>
    <x v="1966"/>
    <d v="2014-08-14T12:58:18"/>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s v="technology/hardware"/>
    <n v="370.13"/>
    <n v="182.78024691358024"/>
    <x v="3"/>
    <s v="hardware"/>
    <x v="1967"/>
    <d v="2014-05-01T15:55:29"/>
  </r>
  <r>
    <n v="1968"/>
    <s v="XSHIFTER: World's First Affordable Wireless Shifting System"/>
    <s v="Bringing the advantages of wireless smart shifting to every cyclist. FITS ANY BIKE"/>
    <n v="50000"/>
    <n v="142483"/>
    <x v="1"/>
    <s v="US"/>
    <s v="USD"/>
    <n v="1480777515"/>
    <n v="1478095515"/>
    <b v="1"/>
    <n v="510"/>
    <b v="1"/>
    <s v="technology/hardware"/>
    <n v="284.96600000000001"/>
    <n v="279.37843137254902"/>
    <x v="3"/>
    <s v="hardware"/>
    <x v="1968"/>
    <d v="2016-12-03T15:05:15"/>
  </r>
  <r>
    <n v="1969"/>
    <s v="Puck.js - the ground-breaking bluetooth beacon"/>
    <s v="An Open Source JavaScript microcontroller you can program wirelessly - perfect for IoT! No software needed so get started in seconds."/>
    <n v="20000"/>
    <n v="115816"/>
    <x v="1"/>
    <s v="GB"/>
    <s v="GBP"/>
    <n v="1470423668"/>
    <n v="1467831668"/>
    <b v="1"/>
    <n v="1887"/>
    <b v="1"/>
    <s v="technology/hardware"/>
    <n v="579.08000000000004"/>
    <n v="61.375728669846318"/>
    <x v="3"/>
    <s v="hardware"/>
    <x v="1969"/>
    <d v="2016-08-05T19:01:08"/>
  </r>
  <r>
    <n v="1970"/>
    <s v="APOC: Mini Radiation Detector"/>
    <s v="The APOC is a gamma particle detector that will help you learn about radiation and find radioactive things!"/>
    <n v="5000"/>
    <n v="56590"/>
    <x v="1"/>
    <s v="US"/>
    <s v="USD"/>
    <n v="1366429101"/>
    <n v="1361248701"/>
    <b v="1"/>
    <n v="701"/>
    <b v="1"/>
    <s v="technology/hardware"/>
    <n v="1131.8"/>
    <n v="80.727532097004286"/>
    <x v="3"/>
    <s v="hardware"/>
    <x v="1970"/>
    <d v="2013-04-20T03:38:21"/>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s v="technology/hardware"/>
    <n v="263.02771750000005"/>
    <n v="272.35590732591254"/>
    <x v="3"/>
    <s v="hardware"/>
    <x v="1971"/>
    <d v="2013-11-15T04:00:00"/>
  </r>
  <r>
    <n v="1972"/>
    <s v="Jog It! Open source controller pendant for EMC2 and Mach3!"/>
    <s v="Jog It! Is an open source hand held controller designed to make running a program in Linux CNC (EMC2) and MACH3 a breeze."/>
    <n v="2500"/>
    <n v="16862"/>
    <x v="1"/>
    <s v="US"/>
    <s v="USD"/>
    <n v="1353201444"/>
    <n v="1350605844"/>
    <b v="1"/>
    <n v="238"/>
    <b v="1"/>
    <s v="technology/hardware"/>
    <n v="674.48"/>
    <n v="70.848739495798313"/>
    <x v="3"/>
    <s v="hardware"/>
    <x v="1972"/>
    <d v="2012-11-18T01:17:24"/>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s v="technology/hardware"/>
    <n v="256.83081313131316"/>
    <n v="247.94003412969283"/>
    <x v="3"/>
    <s v="hardware"/>
    <x v="1973"/>
    <d v="2016-08-06T07:00:00"/>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s v="technology/hardware"/>
    <n v="375.49599999999998"/>
    <n v="186.81393034825871"/>
    <x v="3"/>
    <s v="hardware"/>
    <x v="1974"/>
    <d v="2013-08-19T08:01:09"/>
  </r>
  <r>
    <n v="1975"/>
    <s v="Bugle2: A DIY Phono Preamp"/>
    <s v="The Bugle2 is a second generation DIY kit phono preamplifier for vinyl playback."/>
    <n v="16000"/>
    <n v="33393.339999999997"/>
    <x v="1"/>
    <s v="US"/>
    <s v="USD"/>
    <n v="1362938851"/>
    <n v="1360346851"/>
    <b v="1"/>
    <n v="253"/>
    <b v="1"/>
    <s v="technology/hardware"/>
    <n v="208.70837499999996"/>
    <n v="131.98948616600788"/>
    <x v="3"/>
    <s v="hardware"/>
    <x v="1975"/>
    <d v="2013-03-10T18:07:31"/>
  </r>
  <r>
    <n v="1976"/>
    <s v="Pi Lite white - Bright white LED display for Raspberry Pi"/>
    <s v="Can you help us make an ultra bright white one a reality?"/>
    <n v="4000"/>
    <n v="13864"/>
    <x v="1"/>
    <s v="GB"/>
    <s v="GBP"/>
    <n v="1373751325"/>
    <n v="1371159325"/>
    <b v="1"/>
    <n v="473"/>
    <b v="1"/>
    <s v="technology/hardware"/>
    <n v="346.6"/>
    <n v="29.310782241014799"/>
    <x v="3"/>
    <s v="hardware"/>
    <x v="1976"/>
    <d v="2013-07-13T21:35:25"/>
  </r>
  <r>
    <n v="1977"/>
    <s v="Ario: Smart Lighting. Better Health."/>
    <s v="Ario learns about you, syncs your body clock, and keeps you healthy through natural lighting patterns."/>
    <n v="50000"/>
    <n v="201165"/>
    <x v="1"/>
    <s v="US"/>
    <s v="USD"/>
    <n v="1450511940"/>
    <n v="1446527540"/>
    <b v="1"/>
    <n v="821"/>
    <b v="1"/>
    <s v="technology/hardware"/>
    <n v="402.33"/>
    <n v="245.02436053593178"/>
    <x v="3"/>
    <s v="hardware"/>
    <x v="1977"/>
    <d v="2015-12-19T07:59:00"/>
  </r>
  <r>
    <n v="1978"/>
    <s v="B9Creator - A High Resolution 3D Printer"/>
    <s v="Please help us take DIY 3D Printing to the next level, support this open source photo-initiated polymer resin based 3D printing system!"/>
    <n v="50000"/>
    <n v="513422.57"/>
    <x v="1"/>
    <s v="US"/>
    <s v="USD"/>
    <n v="1339484400"/>
    <n v="1336627492"/>
    <b v="1"/>
    <n v="388"/>
    <b v="1"/>
    <s v="technology/hardware"/>
    <n v="1026.8451399999999"/>
    <n v="1323.2540463917526"/>
    <x v="3"/>
    <s v="hardware"/>
    <x v="1978"/>
    <d v="2012-06-12T07:00:00"/>
  </r>
  <r>
    <n v="1979"/>
    <s v="Skybuds - truly wireless earbuds and smartphone case"/>
    <s v="Truly wireless premium earbuds with a battery-boosting smartphone case for charging and storage"/>
    <n v="200000"/>
    <n v="229802.31"/>
    <x v="1"/>
    <s v="US"/>
    <s v="USD"/>
    <n v="1447909140"/>
    <n v="1444734146"/>
    <b v="1"/>
    <n v="813"/>
    <b v="1"/>
    <s v="technology/hardware"/>
    <n v="114.901155"/>
    <n v="282.65966789667897"/>
    <x v="3"/>
    <s v="hardware"/>
    <x v="1979"/>
    <d v="2015-11-19T04:59:00"/>
  </r>
  <r>
    <n v="1980"/>
    <s v="YOUMO - Your Smart Modular Power Strip"/>
    <s v="Multi-power charging that is smarter, stylish and designed for you."/>
    <n v="50000"/>
    <n v="177412.01"/>
    <x v="1"/>
    <s v="DE"/>
    <s v="EUR"/>
    <n v="1459684862"/>
    <n v="1456232462"/>
    <b v="1"/>
    <n v="1945"/>
    <b v="1"/>
    <s v="technology/hardware"/>
    <n v="354.82402000000002"/>
    <n v="91.214401028277635"/>
    <x v="3"/>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1"/>
    <s v="DE"/>
    <s v="EUR"/>
    <n v="1434139200"/>
    <n v="1431406916"/>
    <b v="1"/>
    <n v="1637"/>
    <b v="1"/>
    <s v="technology/hardware"/>
    <n v="382.12909090909091"/>
    <n v="128.38790470372632"/>
    <x v="3"/>
    <s v="hardware"/>
    <x v="2001"/>
    <d v="2015-06-12T20:00:00"/>
  </r>
  <r>
    <n v="2002"/>
    <s v="JeVois: Open-Source Quad-Core Smart Machine Vision Camera"/>
    <s v="Open-source quad-core camera effortlessly adds powerful machine vision to all your PC/Arduino/Raspberry Pi projects"/>
    <n v="50000"/>
    <n v="108397.11"/>
    <x v="1"/>
    <s v="US"/>
    <s v="USD"/>
    <n v="1485191143"/>
    <n v="1482599143"/>
    <b v="1"/>
    <n v="1375"/>
    <b v="1"/>
    <s v="technology/hardware"/>
    <n v="216.79422000000002"/>
    <n v="78.834261818181815"/>
    <x v="3"/>
    <s v="hardware"/>
    <x v="2002"/>
    <d v="2017-01-23T17:05:43"/>
  </r>
  <r>
    <n v="2003"/>
    <s v="velosynth"/>
    <s v="velosynth is an open-source bicycle interaction synthesizer. it interprets the speed and acceleration of a bicycle into expressive audio feedback."/>
    <n v="500"/>
    <n v="1560"/>
    <x v="1"/>
    <s v="US"/>
    <s v="USD"/>
    <n v="1278111600"/>
    <n v="1276830052"/>
    <b v="1"/>
    <n v="17"/>
    <b v="1"/>
    <s v="technology/hardware"/>
    <n v="312"/>
    <n v="91.764705882352942"/>
    <x v="3"/>
    <s v="hardware"/>
    <x v="2003"/>
    <d v="2010-07-02T23:00:00"/>
  </r>
  <r>
    <n v="2004"/>
    <s v="Printeer - a 3D printer for kids &amp; schools"/>
    <s v="Design and 3D print your own creations using an iPad. A delightful 3D printing experience for children and K-12 education."/>
    <n v="50000"/>
    <n v="117210.24000000001"/>
    <x v="1"/>
    <s v="US"/>
    <s v="USD"/>
    <n v="1405002663"/>
    <n v="1402410663"/>
    <b v="1"/>
    <n v="354"/>
    <b v="1"/>
    <s v="technology/hardware"/>
    <n v="234.42048"/>
    <n v="331.10237288135596"/>
    <x v="3"/>
    <s v="hardware"/>
    <x v="2004"/>
    <d v="2014-07-10T14:31:03"/>
  </r>
  <r>
    <n v="2005"/>
    <s v="bassAware Holster"/>
    <s v="The bassAware Holster is a new type of wearable audio technology that uses vibration to create a massive bass experience."/>
    <n v="30000"/>
    <n v="37104.03"/>
    <x v="1"/>
    <s v="US"/>
    <s v="USD"/>
    <n v="1381895940"/>
    <n v="1379532618"/>
    <b v="1"/>
    <n v="191"/>
    <b v="1"/>
    <s v="technology/hardware"/>
    <n v="123.68010000000001"/>
    <n v="194.26193717277485"/>
    <x v="3"/>
    <s v="hardware"/>
    <x v="2005"/>
    <d v="2013-10-16T03:59:00"/>
  </r>
  <r>
    <n v="2006"/>
    <s v="MAID Oven - Make All Incredible Dishes"/>
    <s v="MAID is a smart kitchen assistant &amp; a multifunctional oven. MAID knows what to cook and how to cook. Cooking is now easy,fun &amp; social."/>
    <n v="50000"/>
    <n v="123920"/>
    <x v="1"/>
    <s v="US"/>
    <s v="USD"/>
    <n v="1417611645"/>
    <n v="1414584045"/>
    <b v="1"/>
    <n v="303"/>
    <b v="1"/>
    <s v="technology/hardware"/>
    <n v="247.84"/>
    <n v="408.97689768976898"/>
    <x v="3"/>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s v="technology/hardware"/>
    <n v="115.7092"/>
    <n v="84.459270072992695"/>
    <x v="3"/>
    <s v="hardware"/>
    <x v="2007"/>
    <d v="2010-08-24T04:00:00"/>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s v="technology/hardware"/>
    <n v="117.07484768810599"/>
    <n v="44.853658536585364"/>
    <x v="3"/>
    <s v="hardware"/>
    <x v="2008"/>
    <d v="2011-09-19T14:30:22"/>
  </r>
  <r>
    <n v="2009"/>
    <s v="KiÃ«n Light: Intelligent daylight at your fingertips"/>
    <s v="Licht 1: The smart pendant lamp that increases your well-being and productivity while saving 80% in running energy expenses."/>
    <n v="50000"/>
    <n v="152579"/>
    <x v="1"/>
    <s v="DE"/>
    <s v="EUR"/>
    <n v="1479890743"/>
    <n v="1476776743"/>
    <b v="1"/>
    <n v="398"/>
    <b v="1"/>
    <s v="technology/hardware"/>
    <n v="305.15800000000002"/>
    <n v="383.3643216080402"/>
    <x v="3"/>
    <s v="hardware"/>
    <x v="2009"/>
    <d v="2016-11-23T08:45:43"/>
  </r>
  <r>
    <n v="2010"/>
    <s v="Weighitz: Weigh Smarter"/>
    <s v="Weighitz are miniature smart scales designed to weigh anything in the home."/>
    <n v="30000"/>
    <n v="96015.9"/>
    <x v="1"/>
    <s v="US"/>
    <s v="USD"/>
    <n v="1471564491"/>
    <n v="1468972491"/>
    <b v="1"/>
    <n v="1737"/>
    <b v="1"/>
    <s v="technology/hardware"/>
    <n v="320.05299999999994"/>
    <n v="55.276856649395505"/>
    <x v="3"/>
    <s v="hardware"/>
    <x v="2010"/>
    <d v="2016-08-18T23:54:51"/>
  </r>
  <r>
    <n v="2011"/>
    <s v="FLUXO â€“ The Worldâ€™s First Truly Smart Lamp"/>
    <s v="FLUXO â€“ The first smart design lamp where you can move the light in any direction with app and sensor control."/>
    <n v="50000"/>
    <n v="409782"/>
    <x v="1"/>
    <s v="AT"/>
    <s v="EUR"/>
    <n v="1452553200"/>
    <n v="1449650173"/>
    <b v="1"/>
    <n v="971"/>
    <b v="1"/>
    <s v="technology/hardware"/>
    <n v="819.56399999999996"/>
    <n v="422.02059732234807"/>
    <x v="3"/>
    <s v="hardware"/>
    <x v="2011"/>
    <d v="2016-01-11T23:00:00"/>
  </r>
  <r>
    <n v="2012"/>
    <s v="FishBit: Your Aquarium Made Simple (Beta Release)"/>
    <s v="FishBit is an app and connected device to monitor and control your aquariumâ€™s water composition to help your tank thrive."/>
    <n v="5000"/>
    <n v="11745"/>
    <x v="1"/>
    <s v="US"/>
    <s v="USD"/>
    <n v="1423165441"/>
    <n v="1420573441"/>
    <b v="1"/>
    <n v="183"/>
    <b v="1"/>
    <s v="technology/hardware"/>
    <n v="234.90000000000003"/>
    <n v="64.180327868852459"/>
    <x v="3"/>
    <s v="hardware"/>
    <x v="2012"/>
    <d v="2015-02-05T19:44:01"/>
  </r>
  <r>
    <n v="2013"/>
    <s v="Portal: Turbocharged WiFi"/>
    <s v="Crowds can slow WiFi to a crawl, but not Portal. Stream ultraHD videos without buffering and play Internet games without lagging."/>
    <n v="160000"/>
    <n v="791862"/>
    <x v="1"/>
    <s v="US"/>
    <s v="USD"/>
    <n v="1468019014"/>
    <n v="1462835014"/>
    <b v="1"/>
    <n v="4562"/>
    <b v="1"/>
    <s v="technology/hardware"/>
    <n v="494.91374999999999"/>
    <n v="173.57781674704077"/>
    <x v="3"/>
    <s v="hardware"/>
    <x v="2013"/>
    <d v="2016-07-08T23:03:34"/>
  </r>
  <r>
    <n v="2014"/>
    <s v="3Doodler: The World's First 3D Printing Pen"/>
    <s v="It's a pen that can draw in the air! 3Doodler is the 3D printing pen you can hold in your hand. Lift your imagination off the page!"/>
    <n v="30000"/>
    <n v="2344134.67"/>
    <x v="1"/>
    <s v="US"/>
    <s v="USD"/>
    <n v="1364184539"/>
    <n v="1361250539"/>
    <b v="1"/>
    <n v="26457"/>
    <b v="1"/>
    <s v="technology/hardware"/>
    <n v="7813.7822333333334"/>
    <n v="88.601680840609291"/>
    <x v="3"/>
    <s v="hardware"/>
    <x v="2014"/>
    <d v="2013-03-25T04:08:59"/>
  </r>
  <r>
    <n v="2015"/>
    <s v="ExtraCore (Arduino Compatible)"/>
    <s v="ExtraCore is a 1&quot; x 1&quot; 22 I/O pin Arduino Compatible. It's 1.7 grams and 16mhz of tiny Arduino style coolness."/>
    <n v="7200"/>
    <n v="8136.01"/>
    <x v="1"/>
    <s v="US"/>
    <s v="USD"/>
    <n v="1315602163"/>
    <n v="1313010163"/>
    <b v="1"/>
    <n v="162"/>
    <b v="1"/>
    <s v="technology/hardware"/>
    <n v="113.00013888888888"/>
    <n v="50.222283950617282"/>
    <x v="3"/>
    <s v="hardware"/>
    <x v="2015"/>
    <d v="2011-09-09T21:02:43"/>
  </r>
  <r>
    <n v="2016"/>
    <s v="Hydra: a triple-output power supply for electronics projects"/>
    <s v="A smart, compact power supply designed to power anything, anywhere"/>
    <n v="10000"/>
    <n v="92154.22"/>
    <x v="1"/>
    <s v="US"/>
    <s v="USD"/>
    <n v="1362863299"/>
    <n v="1360271299"/>
    <b v="1"/>
    <n v="479"/>
    <b v="1"/>
    <s v="technology/hardware"/>
    <n v="921.54219999999998"/>
    <n v="192.38876826722338"/>
    <x v="3"/>
    <s v="hardware"/>
    <x v="2016"/>
    <d v="2013-03-09T21:08:19"/>
  </r>
  <r>
    <n v="2017"/>
    <s v="SparkLab: the educational build-mobile!"/>
    <s v="A big red truck filled with cutting-edge maker tools that goes from school to school, bringing the joy of building back to kids."/>
    <n v="25000"/>
    <n v="31275.599999999999"/>
    <x v="1"/>
    <s v="US"/>
    <s v="USD"/>
    <n v="1332561600"/>
    <n v="1329873755"/>
    <b v="1"/>
    <n v="426"/>
    <b v="1"/>
    <s v="technology/hardware"/>
    <n v="125.10239999999999"/>
    <n v="73.416901408450698"/>
    <x v="3"/>
    <s v="hardware"/>
    <x v="2017"/>
    <d v="2012-03-24T04:00:00"/>
  </r>
  <r>
    <n v="2018"/>
    <s v="Scriba - the stylus reinvented"/>
    <s v="Scriba puts creative control back in your hands. Its flexible body and dynamic squeeze motion responding beautifully to your touch."/>
    <n v="65000"/>
    <n v="66458.23"/>
    <x v="1"/>
    <s v="IE"/>
    <s v="EUR"/>
    <n v="1439455609"/>
    <n v="1436863609"/>
    <b v="1"/>
    <n v="450"/>
    <b v="1"/>
    <s v="technology/hardware"/>
    <n v="102.24343076923077"/>
    <n v="147.68495555555555"/>
    <x v="3"/>
    <s v="hardware"/>
    <x v="2018"/>
    <d v="2015-08-13T08:46:49"/>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s v="technology/hardware"/>
    <n v="484.90975000000003"/>
    <n v="108.96848314606741"/>
    <x v="3"/>
    <s v="hardware"/>
    <x v="2019"/>
    <d v="2016-09-22T17:00:21"/>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s v="technology/hardware"/>
    <n v="192.33333333333334"/>
    <n v="23.647540983606557"/>
    <x v="3"/>
    <s v="hardware"/>
    <x v="2020"/>
    <d v="2014-05-14T23:04:00"/>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s v="technology/hardware"/>
    <n v="281.10000000000002"/>
    <n v="147.94736842105263"/>
    <x v="3"/>
    <s v="hardware"/>
    <x v="2021"/>
    <d v="2014-09-24T01:41:37"/>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s v="technology/hardware"/>
    <n v="125.13700000000001"/>
    <n v="385.03692307692307"/>
    <x v="3"/>
    <s v="hardware"/>
    <x v="2022"/>
    <d v="2016-06-11T13:39:32"/>
  </r>
  <r>
    <n v="2023"/>
    <s v="Atmoph Window - Your Room Can Be Anywhere"/>
    <s v="A digital window that opens to beautiful scenery from around the world with 4K-shot videos and sound. Place it anywhere, be anywhere."/>
    <n v="100000"/>
    <n v="161459"/>
    <x v="1"/>
    <s v="US"/>
    <s v="USD"/>
    <n v="1434017153"/>
    <n v="1431425153"/>
    <b v="1"/>
    <n v="353"/>
    <b v="1"/>
    <s v="technology/hardware"/>
    <n v="161.459"/>
    <n v="457.39093484419266"/>
    <x v="3"/>
    <s v="hardware"/>
    <x v="2023"/>
    <d v="2015-06-11T10:05:53"/>
  </r>
  <r>
    <n v="2024"/>
    <s v="RA 3D printer controller by Elefu"/>
    <s v="RA - 3D Printer board. This board can control 3 extruders, bed heaters, Elefu control panel, 4 temp monitors, lighting and more."/>
    <n v="4000"/>
    <n v="23414"/>
    <x v="1"/>
    <s v="US"/>
    <s v="USD"/>
    <n v="1344826800"/>
    <n v="1341875544"/>
    <b v="1"/>
    <n v="105"/>
    <b v="1"/>
    <s v="technology/hardware"/>
    <n v="585.35"/>
    <n v="222.99047619047619"/>
    <x v="3"/>
    <s v="hardware"/>
    <x v="2024"/>
    <d v="2012-08-13T03:00:00"/>
  </r>
  <r>
    <n v="2025"/>
    <s v="BuddyGuard: Smart Home Security In One Device"/>
    <s v="A complete Home Security System in a single device: Flare protects you and your home all by itself. Secure, beautiful and affordable."/>
    <n v="80000"/>
    <n v="160920"/>
    <x v="1"/>
    <s v="DE"/>
    <s v="EUR"/>
    <n v="1433996746"/>
    <n v="1431404746"/>
    <b v="1"/>
    <n v="729"/>
    <b v="1"/>
    <s v="technology/hardware"/>
    <n v="201.14999999999998"/>
    <n v="220.74074074074073"/>
    <x v="3"/>
    <s v="hardware"/>
    <x v="2025"/>
    <d v="2015-06-11T04:25:46"/>
  </r>
  <r>
    <n v="2026"/>
    <s v="MIDI Sprout - Biodata Sonification Device"/>
    <s v="MIDI Sprout enables plants to play synthesizers in real time."/>
    <n v="25000"/>
    <n v="33370.769999999997"/>
    <x v="1"/>
    <s v="US"/>
    <s v="USD"/>
    <n v="1398052740"/>
    <n v="1394127585"/>
    <b v="1"/>
    <n v="454"/>
    <b v="1"/>
    <s v="technology/hardware"/>
    <n v="133.48307999999997"/>
    <n v="73.503898678414089"/>
    <x v="3"/>
    <s v="hardware"/>
    <x v="2026"/>
    <d v="2014-04-21T03:59:00"/>
  </r>
  <r>
    <n v="2027"/>
    <s v="Cmoar Virtual Reality Headset with integrated electronics"/>
    <s v="Modular smartphone-based headset with external sensors for 4&quot; - 5.7&quot; Android &amp; iOS phones, iPhone 6 Plus included!"/>
    <n v="100000"/>
    <n v="120249"/>
    <x v="1"/>
    <s v="US"/>
    <s v="USD"/>
    <n v="1427740319"/>
    <n v="1423855919"/>
    <b v="1"/>
    <n v="539"/>
    <b v="1"/>
    <s v="technology/hardware"/>
    <n v="120.24900000000001"/>
    <n v="223.09647495361781"/>
    <x v="3"/>
    <s v="hardware"/>
    <x v="2027"/>
    <d v="2015-03-30T18:31:59"/>
  </r>
  <r>
    <n v="2028"/>
    <s v="Building the Open Source Bussard Fusion Reactor "/>
    <s v="Building an open source Bussard fusion reactor, aka the Polywell."/>
    <n v="3000"/>
    <n v="3785"/>
    <x v="1"/>
    <s v="US"/>
    <s v="USD"/>
    <n v="1268690100"/>
    <n v="1265493806"/>
    <b v="1"/>
    <n v="79"/>
    <b v="1"/>
    <s v="technology/hardware"/>
    <n v="126.16666666666667"/>
    <n v="47.911392405063289"/>
    <x v="3"/>
    <s v="hardware"/>
    <x v="2028"/>
    <d v="2010-03-15T21:55:00"/>
  </r>
  <r>
    <n v="2029"/>
    <s v="Lumin8 Pro"/>
    <s v="Lumin8 Pro is a fun and easy to use light controller that makes light dance to your favorite music."/>
    <n v="2500"/>
    <n v="9030"/>
    <x v="1"/>
    <s v="US"/>
    <s v="USD"/>
    <n v="1409099481"/>
    <n v="1406507481"/>
    <b v="1"/>
    <n v="94"/>
    <b v="1"/>
    <s v="technology/hardware"/>
    <n v="361.2"/>
    <n v="96.063829787234042"/>
    <x v="3"/>
    <s v="hardware"/>
    <x v="2029"/>
    <d v="2014-08-27T00:31:21"/>
  </r>
  <r>
    <n v="2030"/>
    <s v="Picade: The arcade cabinet kit for your mini computer"/>
    <s v="A stylish, retro, and fun arcade cabinet for your Raspberry Pi, Mini-ITX, Pandaboard, or other mini PC from the makers of Pibow"/>
    <n v="32768"/>
    <n v="74134"/>
    <x v="1"/>
    <s v="GB"/>
    <s v="GBP"/>
    <n v="1354233296"/>
    <n v="1351641296"/>
    <b v="1"/>
    <n v="625"/>
    <b v="1"/>
    <s v="technology/hardware"/>
    <n v="226.239013671875"/>
    <n v="118.6144"/>
    <x v="3"/>
    <s v="hardware"/>
    <x v="2030"/>
    <d v="2012-11-29T23:54:56"/>
  </r>
  <r>
    <n v="2031"/>
    <s v="Linkio: the $100 Smart Home Devices Solution"/>
    <s v="With Linkio you can use your smartphone to control every electronic you own- for only $100!"/>
    <n v="50000"/>
    <n v="60175"/>
    <x v="1"/>
    <s v="NL"/>
    <s v="EUR"/>
    <n v="1420765200"/>
    <n v="1417506853"/>
    <b v="1"/>
    <n v="508"/>
    <b v="1"/>
    <s v="technology/hardware"/>
    <n v="120.35"/>
    <n v="118.45472440944881"/>
    <x v="3"/>
    <s v="hardware"/>
    <x v="2031"/>
    <d v="2015-01-09T01:00:00"/>
  </r>
  <r>
    <n v="2032"/>
    <s v="PocketLab Voyager | Explore Science in Your World"/>
    <s v="PocketLab Voyager and PocketLab Weather are rugged science labs that you can take anywhere to explore the world around you."/>
    <n v="25000"/>
    <n v="76047"/>
    <x v="1"/>
    <s v="US"/>
    <s v="USD"/>
    <n v="1481778000"/>
    <n v="1479216874"/>
    <b v="1"/>
    <n v="531"/>
    <b v="1"/>
    <s v="technology/hardware"/>
    <n v="304.18799999999999"/>
    <n v="143.21468926553672"/>
    <x v="3"/>
    <s v="hardware"/>
    <x v="2032"/>
    <d v="2016-12-15T05:00:00"/>
  </r>
  <r>
    <n v="2033"/>
    <s v="BrewNanny Home Brew Monitor"/>
    <s v="BrewNannyâ„¢ accurately measures the health and progress of your home brew and alerts you to problems immediately, wherever you are."/>
    <n v="25000"/>
    <n v="44669"/>
    <x v="1"/>
    <s v="US"/>
    <s v="USD"/>
    <n v="1398477518"/>
    <n v="1395885518"/>
    <b v="1"/>
    <n v="158"/>
    <b v="1"/>
    <s v="technology/hardware"/>
    <n v="178.67599999999999"/>
    <n v="282.71518987341773"/>
    <x v="3"/>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s v="technology/hardware"/>
    <n v="386.81998717948721"/>
    <n v="593.93620078740162"/>
    <x v="3"/>
    <s v="hardware"/>
    <x v="2034"/>
    <d v="2015-05-07T06:58:00"/>
  </r>
  <r>
    <n v="2035"/>
    <s v="OpenBCI: Biosensing for Everybody"/>
    <s v="Announcing the GANGLION and the ULTRACORTEXâ€”a $99 biodata acquisition device and a 3D-printed, brain-sensing headset."/>
    <n v="80000"/>
    <n v="168829.14"/>
    <x v="1"/>
    <s v="US"/>
    <s v="USD"/>
    <n v="1450486800"/>
    <n v="1446562807"/>
    <b v="1"/>
    <n v="644"/>
    <b v="1"/>
    <s v="technology/hardware"/>
    <n v="211.03642500000004"/>
    <n v="262.15704968944101"/>
    <x v="3"/>
    <s v="hardware"/>
    <x v="2035"/>
    <d v="2015-12-19T01:00:00"/>
  </r>
  <r>
    <n v="2036"/>
    <s v="L.E.D Portable Charger"/>
    <s v="A high-capacity portable charger with LED lights keeps your iPhone, iPad, smartphones, tablets and other devices juiced up on-the-go."/>
    <n v="30000"/>
    <n v="39500.5"/>
    <x v="1"/>
    <s v="US"/>
    <s v="USD"/>
    <n v="1399668319"/>
    <n v="1397076319"/>
    <b v="1"/>
    <n v="848"/>
    <b v="1"/>
    <s v="technology/hardware"/>
    <n v="131.66833333333335"/>
    <n v="46.580778301886795"/>
    <x v="3"/>
    <s v="hardware"/>
    <x v="2036"/>
    <d v="2014-05-09T20:45:19"/>
  </r>
  <r>
    <n v="2037"/>
    <s v="Pedal Power -- Human Scale Energy For Everyday Tasks"/>
    <s v="With an efficiency of 97%, bicycle technology is nearly perfect. So why do we use it only for transportation?"/>
    <n v="10000"/>
    <n v="30047.64"/>
    <x v="1"/>
    <s v="US"/>
    <s v="USD"/>
    <n v="1388383353"/>
    <n v="1383195753"/>
    <b v="1"/>
    <n v="429"/>
    <b v="1"/>
    <s v="technology/hardware"/>
    <n v="300.47639999999996"/>
    <n v="70.041118881118877"/>
    <x v="3"/>
    <s v="hardware"/>
    <x v="2037"/>
    <d v="2013-12-30T06:02:33"/>
  </r>
  <r>
    <n v="2038"/>
    <s v="OWL Programmable Effects Pedal"/>
    <s v="The OWL is an open source, open hardware, reprogrammable effects pedal designed for musicians, coders, and hackers."/>
    <n v="8000"/>
    <n v="33641"/>
    <x v="1"/>
    <s v="GB"/>
    <s v="GBP"/>
    <n v="1372701600"/>
    <n v="1369895421"/>
    <b v="1"/>
    <n v="204"/>
    <b v="1"/>
    <s v="technology/hardware"/>
    <n v="420.51249999999999"/>
    <n v="164.90686274509804"/>
    <x v="3"/>
    <s v="hardware"/>
    <x v="2038"/>
    <d v="2013-07-01T18:00:00"/>
  </r>
  <r>
    <n v="2039"/>
    <s v="ODIN2: Smart Projector for movies, video calls, and apps"/>
    <s v="Open up your digital worlds with the most sophisticated, intuitive android smart projector."/>
    <n v="125000"/>
    <n v="170271"/>
    <x v="1"/>
    <s v="US"/>
    <s v="USD"/>
    <n v="1480568340"/>
    <n v="1477996325"/>
    <b v="1"/>
    <n v="379"/>
    <b v="1"/>
    <s v="technology/hardware"/>
    <n v="136.21680000000001"/>
    <n v="449.26385224274406"/>
    <x v="3"/>
    <s v="hardware"/>
    <x v="2039"/>
    <d v="2016-12-01T04:59:00"/>
  </r>
  <r>
    <n v="2040"/>
    <s v="Programmable Capacitor"/>
    <s v="4.29 Billion+ Capacitor Combinations._x000a_No Coding Required."/>
    <n v="3000"/>
    <n v="7445.14"/>
    <x v="1"/>
    <s v="US"/>
    <s v="USD"/>
    <n v="1384557303"/>
    <n v="1383257703"/>
    <b v="1"/>
    <n v="271"/>
    <b v="1"/>
    <s v="technology/hardware"/>
    <n v="248.17133333333334"/>
    <n v="27.472841328413285"/>
    <x v="3"/>
    <s v="hardware"/>
    <x v="2040"/>
    <d v="2013-11-15T23:15:03"/>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s v="technology/hardware"/>
    <n v="181.86315789473684"/>
    <n v="143.97499999999999"/>
    <x v="3"/>
    <s v="hardware"/>
    <x v="2041"/>
    <d v="2016-11-10T13:37:07"/>
  </r>
  <r>
    <n v="2042"/>
    <s v="SoundBrake- Headphone gadget alerts you to outside sounds"/>
    <s v="The SoundBrake headphone attachment can be used with any audio player to alert you to important outside sounds."/>
    <n v="10000"/>
    <n v="12353"/>
    <x v="1"/>
    <s v="US"/>
    <s v="USD"/>
    <n v="1453481974"/>
    <n v="1448297974"/>
    <b v="0"/>
    <n v="140"/>
    <b v="1"/>
    <s v="technology/hardware"/>
    <n v="123.53"/>
    <n v="88.23571428571428"/>
    <x v="3"/>
    <s v="hardware"/>
    <x v="2042"/>
    <d v="2016-01-22T16:59:34"/>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s v="technology/hardware"/>
    <n v="506.20938628158842"/>
    <n v="36.326424870466319"/>
    <x v="3"/>
    <s v="hardware"/>
    <x v="2043"/>
    <d v="2016-12-11T04:59:00"/>
  </r>
  <r>
    <n v="2044"/>
    <s v="PiSoC: Learn to Create"/>
    <s v="The PiSoC is an open source development platform which gives each person a unique opportunity to create, regardless of skill level."/>
    <n v="15000"/>
    <n v="16232"/>
    <x v="1"/>
    <s v="US"/>
    <s v="USD"/>
    <n v="1434212714"/>
    <n v="1431620714"/>
    <b v="0"/>
    <n v="180"/>
    <b v="1"/>
    <s v="technology/hardware"/>
    <n v="108.21333333333334"/>
    <n v="90.177777777777777"/>
    <x v="3"/>
    <s v="hardware"/>
    <x v="2044"/>
    <d v="2015-06-13T16:25:14"/>
  </r>
  <r>
    <n v="2045"/>
    <s v="OPEN RAIL Open Source Linear Bearing System"/>
    <s v="Open Rail is a new open source universal linear rail system designed to be used with various T- Slot aluminum extrusion configurations."/>
    <n v="4900"/>
    <n v="40140.01"/>
    <x v="1"/>
    <s v="US"/>
    <s v="USD"/>
    <n v="1341799647"/>
    <n v="1339207647"/>
    <b v="0"/>
    <n v="263"/>
    <b v="1"/>
    <s v="technology/hardware"/>
    <n v="819.18387755102037"/>
    <n v="152.62361216730039"/>
    <x v="3"/>
    <s v="hardware"/>
    <x v="2045"/>
    <d v="2012-07-09T02:07:27"/>
  </r>
  <r>
    <n v="2046"/>
    <s v="CoAction Hero: 32-bit Open-Source ARM Cortex-M3 Board"/>
    <s v="CoAction Hero: a powerful proto-board with a 120Mhz processor, 1MB filesystem, and built-in OS for tinkerers and engineers alike."/>
    <n v="10000"/>
    <n v="12110"/>
    <x v="1"/>
    <s v="US"/>
    <s v="USD"/>
    <n v="1369282044"/>
    <n v="1366690044"/>
    <b v="0"/>
    <n v="217"/>
    <b v="1"/>
    <s v="technology/hardware"/>
    <n v="121.10000000000001"/>
    <n v="55.806451612903224"/>
    <x v="3"/>
    <s v="hardware"/>
    <x v="2046"/>
    <d v="2013-05-23T04:07:24"/>
  </r>
  <r>
    <n v="2047"/>
    <s v="KoalaSafe -  Healthier Internet. Happier Families."/>
    <s v="Simple internet time-limits, usage analytics, app &amp; site blocking - across all devices in the home, controlled from your smartphone."/>
    <n v="98000"/>
    <n v="100939"/>
    <x v="1"/>
    <s v="AU"/>
    <s v="AUD"/>
    <n v="1429228800"/>
    <n v="1426714870"/>
    <b v="0"/>
    <n v="443"/>
    <b v="1"/>
    <s v="technology/hardware"/>
    <n v="102.99897959183673"/>
    <n v="227.85327313769753"/>
    <x v="3"/>
    <s v="hardware"/>
    <x v="2047"/>
    <d v="2015-04-17T00:00:00"/>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s v="technology/hardware"/>
    <n v="148.33229411764705"/>
    <n v="91.82989803350327"/>
    <x v="3"/>
    <s v="hardware"/>
    <x v="2048"/>
    <d v="2013-05-23T15:38:11"/>
  </r>
  <r>
    <n v="2049"/>
    <s v="LOCK8 - the World's First Smart Bike Lock"/>
    <s v="Keyless. Alarm secured. GPS tracking."/>
    <n v="50000"/>
    <n v="60095.35"/>
    <x v="1"/>
    <s v="GB"/>
    <s v="GBP"/>
    <n v="1386025140"/>
    <n v="1382963963"/>
    <b v="0"/>
    <n v="742"/>
    <b v="1"/>
    <s v="technology/hardware"/>
    <n v="120.19070000000001"/>
    <n v="80.991037735849048"/>
    <x v="3"/>
    <s v="hardware"/>
    <x v="2049"/>
    <d v="2013-12-02T22:59:00"/>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s v="technology/hardware"/>
    <n v="473.27000000000004"/>
    <n v="278.39411764705881"/>
    <x v="3"/>
    <s v="hardware"/>
    <x v="2050"/>
    <d v="2015-05-31T01:42:58"/>
  </r>
  <r>
    <n v="2051"/>
    <s v="YOYO WARRIOR - A premium yoyo for any budget"/>
    <s v="A collaborative effort between three generations who set out to provide a premium, top-quality yoyo at an affordable price."/>
    <n v="8000"/>
    <n v="10429"/>
    <x v="1"/>
    <s v="US"/>
    <s v="USD"/>
    <n v="1388017937"/>
    <n v="1385425937"/>
    <b v="0"/>
    <n v="242"/>
    <b v="1"/>
    <s v="technology/hardware"/>
    <n v="130.36250000000001"/>
    <n v="43.095041322314053"/>
    <x v="3"/>
    <s v="hardware"/>
    <x v="2051"/>
    <d v="2013-12-26T00:32:17"/>
  </r>
  <r>
    <n v="2052"/>
    <s v="The World's Lightest &amp; Smartest E-Scooter  - ZAR"/>
    <s v="The World's Lightest &amp; Smartest E-Scooter: cool, small, portable, and can be easily folded into a backpack and bring it anywhere"/>
    <n v="50000"/>
    <n v="176524"/>
    <x v="1"/>
    <s v="US"/>
    <s v="USD"/>
    <n v="1455933653"/>
    <n v="1452045653"/>
    <b v="0"/>
    <n v="541"/>
    <b v="1"/>
    <s v="technology/hardware"/>
    <n v="353.048"/>
    <n v="326.29205175600737"/>
    <x v="3"/>
    <s v="hardware"/>
    <x v="2052"/>
    <d v="2016-02-20T02:00:53"/>
  </r>
  <r>
    <n v="2053"/>
    <s v="stockplop - the most advanced external hard drive enclosure"/>
    <s v="Â· Exchange multiple hard drives (SSDs or HDDs) Â· Slick design Â· Highest data transfer rates Â· Robust (anodized aluminum)"/>
    <n v="5000"/>
    <n v="5051"/>
    <x v="1"/>
    <s v="US"/>
    <s v="USD"/>
    <n v="1448466551"/>
    <n v="1445870951"/>
    <b v="0"/>
    <n v="121"/>
    <b v="1"/>
    <s v="technology/hardware"/>
    <n v="101.02"/>
    <n v="41.743801652892564"/>
    <x v="3"/>
    <s v="hardware"/>
    <x v="2053"/>
    <d v="2015-11-25T15:49:11"/>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s v="technology/hardware"/>
    <n v="113.59142857142857"/>
    <n v="64.020933977455712"/>
    <x v="3"/>
    <s v="hardware"/>
    <x v="2054"/>
    <d v="2014-05-02T12:30:10"/>
  </r>
  <r>
    <n v="2055"/>
    <s v="The I2C and SPI Education System"/>
    <s v="An Arduino compatible shield matched with a web based tutorial system to teach you how to talk with I2C and SPI components."/>
    <n v="6000"/>
    <n v="10045"/>
    <x v="1"/>
    <s v="US"/>
    <s v="USD"/>
    <n v="1417579200"/>
    <n v="1415031043"/>
    <b v="0"/>
    <n v="101"/>
    <b v="1"/>
    <s v="technology/hardware"/>
    <n v="167.41666666666666"/>
    <n v="99.455445544554451"/>
    <x v="3"/>
    <s v="hardware"/>
    <x v="2055"/>
    <d v="2014-12-03T04:00:00"/>
  </r>
  <r>
    <n v="2056"/>
    <s v="TYLT Energi Backpack - charge your mobile devices on the go."/>
    <s v="A lightweight backpack that can charge your smartphone 4 times or an iPad one full charge, and recharge via a USB port"/>
    <n v="50000"/>
    <n v="76726"/>
    <x v="1"/>
    <s v="US"/>
    <s v="USD"/>
    <n v="1366222542"/>
    <n v="1363630542"/>
    <b v="0"/>
    <n v="554"/>
    <b v="1"/>
    <s v="technology/hardware"/>
    <n v="153.452"/>
    <n v="138.49458483754512"/>
    <x v="3"/>
    <s v="hardware"/>
    <x v="2056"/>
    <d v="2013-04-17T18:15:42"/>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s v="technology/hardware"/>
    <n v="202.23220000000001"/>
    <n v="45.547792792792798"/>
    <x v="3"/>
    <s v="hardware"/>
    <x v="2057"/>
    <d v="2016-02-26T11:52:12"/>
  </r>
  <r>
    <n v="2058"/>
    <s v="Raspberry Pi Debug Clip"/>
    <s v="Making using the serial terminal on the Raspberry Pi as easy as Pi!"/>
    <n v="2560"/>
    <n v="4308"/>
    <x v="1"/>
    <s v="GB"/>
    <s v="GBP"/>
    <n v="1425326400"/>
    <n v="1421916830"/>
    <b v="0"/>
    <n v="410"/>
    <b v="1"/>
    <s v="technology/hardware"/>
    <n v="168.28125"/>
    <n v="10.507317073170732"/>
    <x v="3"/>
    <s v="hardware"/>
    <x v="2058"/>
    <d v="2015-03-02T20:00:00"/>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s v="technology/hardware"/>
    <n v="143.45666666666668"/>
    <n v="114.76533333333333"/>
    <x v="3"/>
    <s v="hardware"/>
    <x v="2059"/>
    <d v="2016-01-31T21:59:00"/>
  </r>
  <r>
    <n v="2060"/>
    <s v="SmartQuad 4-Port (9.6 Amps / 48W) Travel USB Charger"/>
    <s v="Universal 4 ports USB charger for iPhone, iPad, Android and other USB devices. Intelligent device detection for optimal charging."/>
    <n v="25000"/>
    <n v="49100"/>
    <x v="1"/>
    <s v="US"/>
    <s v="USD"/>
    <n v="1406129150"/>
    <n v="1400945150"/>
    <b v="0"/>
    <n v="1364"/>
    <b v="1"/>
    <s v="technology/hardware"/>
    <n v="196.4"/>
    <n v="35.997067448680355"/>
    <x v="3"/>
    <s v="hardware"/>
    <x v="2060"/>
    <d v="2014-07-23T15:25:50"/>
  </r>
  <r>
    <n v="2061"/>
    <s v="Bibo Time! Maximize your Cocktail time in seconds!"/>
    <s v="Bibo Barmaid is a smart cocktail self-serve machine that creates expertly crafted mixed drinks at home with the touch of a button."/>
    <n v="5000"/>
    <n v="5396"/>
    <x v="1"/>
    <s v="US"/>
    <s v="USD"/>
    <n v="1483208454"/>
    <n v="1480616454"/>
    <b v="0"/>
    <n v="35"/>
    <b v="1"/>
    <s v="technology/hardware"/>
    <n v="107.91999999999999"/>
    <n v="154.17142857142858"/>
    <x v="3"/>
    <s v="hardware"/>
    <x v="2061"/>
    <d v="2016-12-31T18:20:54"/>
  </r>
  <r>
    <n v="2062"/>
    <s v="Rho Board"/>
    <s v="4K HEVC Android TV Media Player with optional DIY electronics, ideal for app development, home control, software developement, learning"/>
    <n v="100000"/>
    <n v="114977"/>
    <x v="1"/>
    <s v="DK"/>
    <s v="DKK"/>
    <n v="1458807098"/>
    <n v="1456218698"/>
    <b v="0"/>
    <n v="203"/>
    <b v="1"/>
    <s v="technology/hardware"/>
    <n v="114.97699999999999"/>
    <n v="566.38916256157631"/>
    <x v="3"/>
    <s v="hardware"/>
    <x v="2062"/>
    <d v="2016-03-24T08:11:38"/>
  </r>
  <r>
    <n v="2063"/>
    <s v="Up to 4 axis Beaglebone black based CNC control"/>
    <s v="Build a professional grade Linux CNC control with Beaglebone black and our CNC cape."/>
    <n v="4000"/>
    <n v="5922"/>
    <x v="1"/>
    <s v="DE"/>
    <s v="EUR"/>
    <n v="1463333701"/>
    <n v="1460482501"/>
    <b v="0"/>
    <n v="49"/>
    <b v="1"/>
    <s v="technology/hardware"/>
    <n v="148.04999999999998"/>
    <n v="120.85714285714286"/>
    <x v="3"/>
    <s v="hardware"/>
    <x v="2063"/>
    <d v="2016-05-15T17:35:01"/>
  </r>
  <r>
    <n v="2064"/>
    <s v="Lightpack â€” ambient backlight for your displays"/>
    <s v="Open-source content-driven lighting system you can use with TV or PC, Mac, HTPC displays in movies, games and daily work"/>
    <n v="261962"/>
    <n v="500784.27"/>
    <x v="1"/>
    <s v="US"/>
    <s v="USD"/>
    <n v="1370001600"/>
    <n v="1366879523"/>
    <b v="0"/>
    <n v="5812"/>
    <b v="1"/>
    <s v="technology/hardware"/>
    <n v="191.16676082790633"/>
    <n v="86.163845492085343"/>
    <x v="3"/>
    <s v="hardware"/>
    <x v="2064"/>
    <d v="2013-05-31T12:00:00"/>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s v="technology/hardware"/>
    <n v="199.215125"/>
    <n v="51.212114395886893"/>
    <x v="3"/>
    <s v="hardware"/>
    <x v="2065"/>
    <d v="2013-12-25T08:00:29"/>
  </r>
  <r>
    <n v="2066"/>
    <s v="Garage Beacon - Turn your phone into a garage door remote"/>
    <s v="Automatically opens your garage door when you come home. Open, close, and monitor your garage door from your phone."/>
    <n v="2000"/>
    <n v="4372"/>
    <x v="1"/>
    <s v="US"/>
    <s v="USD"/>
    <n v="1408818683"/>
    <n v="1406226683"/>
    <b v="0"/>
    <n v="65"/>
    <b v="1"/>
    <s v="technology/hardware"/>
    <n v="218.6"/>
    <n v="67.261538461538464"/>
    <x v="3"/>
    <s v="hardware"/>
    <x v="2066"/>
    <d v="2014-08-23T18:31:23"/>
  </r>
  <r>
    <n v="2067"/>
    <s v="Luminite (LED lighting)"/>
    <s v="The next generation of premium quality LED lighting. Extreme power efficiency in a small package."/>
    <n v="495"/>
    <n v="628"/>
    <x v="1"/>
    <s v="GB"/>
    <s v="GBP"/>
    <n v="1432499376"/>
    <n v="1429648176"/>
    <b v="0"/>
    <n v="10"/>
    <b v="1"/>
    <s v="technology/hardware"/>
    <n v="126.86868686868686"/>
    <n v="62.8"/>
    <x v="3"/>
    <s v="hardware"/>
    <x v="2067"/>
    <d v="2015-05-24T20:29:36"/>
  </r>
  <r>
    <n v="2068"/>
    <s v="Netro - Scientifically Water Your Garden"/>
    <s v="Introducing Sprite, the cloud-based watering controller and Whisperer, the solar-powered plant sensor for effortless home irrigation"/>
    <n v="25000"/>
    <n v="26305.97"/>
    <x v="1"/>
    <s v="US"/>
    <s v="USD"/>
    <n v="1476994315"/>
    <n v="1474402315"/>
    <b v="0"/>
    <n v="76"/>
    <b v="1"/>
    <s v="technology/hardware"/>
    <n v="105.22388000000001"/>
    <n v="346.13118421052633"/>
    <x v="3"/>
    <s v="hardware"/>
    <x v="2068"/>
    <d v="2016-10-20T20:11:55"/>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s v="technology/hardware"/>
    <n v="128.40666000000002"/>
    <n v="244.11912547528519"/>
    <x v="3"/>
    <s v="hardware"/>
    <x v="2069"/>
    <d v="2016-01-02T23:19:51"/>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s v="technology/hardware"/>
    <n v="317.3272"/>
    <n v="259.25424836601309"/>
    <x v="3"/>
    <s v="hardware"/>
    <x v="2070"/>
    <d v="2016-06-28T15:45:23"/>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s v="technology/hardware"/>
    <n v="280.73"/>
    <n v="201.96402877697841"/>
    <x v="3"/>
    <s v="hardware"/>
    <x v="2071"/>
    <d v="2016-10-02T06:41:24"/>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s v="technology/hardware"/>
    <n v="110.73146853146854"/>
    <n v="226.20857142857142"/>
    <x v="3"/>
    <s v="hardware"/>
    <x v="2072"/>
    <d v="2016-05-07T13:57:12"/>
  </r>
  <r>
    <n v="2073"/>
    <s v="abode - The Future of Home Security."/>
    <s v="abode is a home security and automation company that offers a self-installed, professional-grade solution with no contracts."/>
    <n v="100000"/>
    <n v="152604.29999999999"/>
    <x v="1"/>
    <s v="US"/>
    <s v="USD"/>
    <n v="1431100918"/>
    <n v="1427212918"/>
    <b v="0"/>
    <n v="470"/>
    <b v="1"/>
    <s v="technology/hardware"/>
    <n v="152.60429999999999"/>
    <n v="324.69"/>
    <x v="3"/>
    <s v="hardware"/>
    <x v="2073"/>
    <d v="2015-05-08T16:01:58"/>
  </r>
  <r>
    <n v="2074"/>
    <s v="Advanced Simulation Products - PC Gaming Controllers"/>
    <s v="Creating PC gaming controllers to bring your gaming experience to a new level."/>
    <n v="600"/>
    <n v="615"/>
    <x v="1"/>
    <s v="US"/>
    <s v="USD"/>
    <n v="1462564182"/>
    <n v="1459972182"/>
    <b v="0"/>
    <n v="3"/>
    <b v="1"/>
    <s v="technology/hardware"/>
    <n v="102.49999999999999"/>
    <n v="205"/>
    <x v="3"/>
    <s v="hardware"/>
    <x v="2074"/>
    <d v="2016-05-06T19:49:42"/>
  </r>
  <r>
    <n v="2075"/>
    <s v="The Practical Meter: Know your power!"/>
    <s v="The Practical Meter helps you charge your phone faster by solving a problem millions of people experience."/>
    <n v="9999"/>
    <n v="167820.6"/>
    <x v="1"/>
    <s v="US"/>
    <s v="USD"/>
    <n v="1374769288"/>
    <n v="1372177288"/>
    <b v="0"/>
    <n v="8200"/>
    <b v="1"/>
    <s v="technology/hardware"/>
    <n v="1678.3738373837384"/>
    <n v="20.465926829268295"/>
    <x v="3"/>
    <s v="hardware"/>
    <x v="2075"/>
    <d v="2013-07-25T16:21:28"/>
  </r>
  <r>
    <n v="2076"/>
    <s v="Earin - The Worlds Smallest Wireless Earbuds"/>
    <s v="Wireless earbuds filled with sound, yet so small they are almost invisible!"/>
    <n v="179000"/>
    <n v="972594.99"/>
    <x v="1"/>
    <s v="GB"/>
    <s v="GBP"/>
    <n v="1406149689"/>
    <n v="1402693689"/>
    <b v="0"/>
    <n v="8359"/>
    <b v="1"/>
    <s v="technology/hardware"/>
    <n v="543.349156424581"/>
    <n v="116.35303146309367"/>
    <x v="3"/>
    <s v="hardware"/>
    <x v="2076"/>
    <d v="2014-07-23T21:08:09"/>
  </r>
  <r>
    <n v="2077"/>
    <s v="4SeTVâ„¢ - Watch 4 TV Channels on Any Screen At Once"/>
    <s v="A Whole New Way to Get TV: Watch four live TV channels at once on your tablet, smartphone, or big screen TV!"/>
    <n v="50000"/>
    <n v="57754"/>
    <x v="1"/>
    <s v="US"/>
    <s v="USD"/>
    <n v="1433538000"/>
    <n v="1428541276"/>
    <b v="0"/>
    <n v="188"/>
    <b v="1"/>
    <s v="technology/hardware"/>
    <n v="115.50800000000001"/>
    <n v="307.20212765957444"/>
    <x v="3"/>
    <s v="hardware"/>
    <x v="2077"/>
    <d v="2015-06-05T21:00:00"/>
  </r>
  <r>
    <n v="2078"/>
    <s v="Hoterway - Hot shower from the first second"/>
    <s v="With hoterway you won't wait anymore for hot water in the beginning of your shower. Save Water, Energy, Time and Money."/>
    <n v="20000"/>
    <n v="26241"/>
    <x v="1"/>
    <s v="ES"/>
    <s v="EUR"/>
    <n v="1482085857"/>
    <n v="1479493857"/>
    <b v="0"/>
    <n v="48"/>
    <b v="1"/>
    <s v="technology/hardware"/>
    <n v="131.20499999999998"/>
    <n v="546.6875"/>
    <x v="3"/>
    <s v="hardware"/>
    <x v="2078"/>
    <d v="2016-12-18T18:30:57"/>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s v="technology/hardware"/>
    <n v="288.17"/>
    <n v="47.474464579901152"/>
    <x v="3"/>
    <s v="hardware"/>
    <x v="2079"/>
    <d v="2015-06-25T19:00:00"/>
  </r>
  <r>
    <n v="2080"/>
    <s v="Tinker Tie Beta - Programmable RGB LED Bow Tie!"/>
    <s v="Tinker Tie is a fully programmable, hackable Arduino-compatible RGB LED bow tie that can last over 20 hours on a single charge!"/>
    <n v="1000"/>
    <n v="5078"/>
    <x v="1"/>
    <s v="US"/>
    <s v="USD"/>
    <n v="1447286300"/>
    <n v="1444690700"/>
    <b v="0"/>
    <n v="50"/>
    <b v="1"/>
    <s v="technology/hardware"/>
    <n v="507.8"/>
    <n v="101.56"/>
    <x v="3"/>
    <s v="hardware"/>
    <x v="2080"/>
    <d v="2015-11-11T23:58:20"/>
  </r>
  <r>
    <n v="2081"/>
    <s v="Our Vintage Film: Summer Tour Kickstarter"/>
    <s v="Embarking on a Summer Tour to spread their message of cherishing your unforgettable memories through nostalgic rock music."/>
    <n v="3500"/>
    <n v="4010"/>
    <x v="1"/>
    <s v="US"/>
    <s v="USD"/>
    <n v="1337144340"/>
    <n v="1333597555"/>
    <b v="0"/>
    <n v="55"/>
    <b v="1"/>
    <s v="music/indie rock"/>
    <n v="114.57142857142857"/>
    <n v="72.909090909090907"/>
    <x v="0"/>
    <s v="indie rock"/>
    <x v="2081"/>
    <d v="2012-05-16T04:59:00"/>
  </r>
  <r>
    <n v="2082"/>
    <s v="Nights On First's First CD!"/>
    <s v="Local bay area band looking to share our vision with people, looking to create something we are proud of, no more bedroom recordings!"/>
    <n v="1500"/>
    <n v="1661"/>
    <x v="1"/>
    <s v="US"/>
    <s v="USD"/>
    <n v="1322106796"/>
    <n v="1316919196"/>
    <b v="0"/>
    <n v="38"/>
    <b v="1"/>
    <s v="music/indie rock"/>
    <n v="110.73333333333333"/>
    <n v="43.710526315789473"/>
    <x v="0"/>
    <s v="indie rock"/>
    <x v="2082"/>
    <d v="2011-11-24T03:53:16"/>
  </r>
  <r>
    <n v="2083"/>
    <s v="These Old Streets Album"/>
    <s v="Autumn's Song is working on a debut album that brings accustic / singer-songwriter / piano rock to the central Florida music scene."/>
    <n v="750"/>
    <n v="850"/>
    <x v="1"/>
    <s v="US"/>
    <s v="USD"/>
    <n v="1338830395"/>
    <n v="1336238395"/>
    <b v="0"/>
    <n v="25"/>
    <b v="1"/>
    <s v="music/indie rock"/>
    <n v="113.33333333333333"/>
    <n v="34"/>
    <x v="0"/>
    <s v="indie rock"/>
    <x v="2083"/>
    <d v="2012-06-04T17:19:55"/>
  </r>
  <r>
    <n v="2084"/>
    <s v="Project: Ballerina Black UK Tour"/>
    <s v="Los Angeles based Ballerina Black are on their way to tour the UK in May. Join our club &amp; help make it happen."/>
    <n v="3000"/>
    <n v="3250"/>
    <x v="1"/>
    <s v="US"/>
    <s v="USD"/>
    <n v="1399186740"/>
    <n v="1396468782"/>
    <b v="0"/>
    <n v="46"/>
    <b v="1"/>
    <s v="music/indie rock"/>
    <n v="108.33333333333333"/>
    <n v="70.652173913043484"/>
    <x v="0"/>
    <s v="indie rock"/>
    <x v="2084"/>
    <d v="2014-05-04T06:59:00"/>
  </r>
  <r>
    <n v="2085"/>
    <s v="Eikon // Dustin Hecocks Records His Debut Album"/>
    <s v="Eikon worship leader Dustin Hecocks records his full length debut album this Summer, comprised of powerful music and worshipful lyrics."/>
    <n v="6000"/>
    <n v="7412"/>
    <x v="1"/>
    <s v="US"/>
    <s v="USD"/>
    <n v="1342382587"/>
    <n v="1339790587"/>
    <b v="0"/>
    <n v="83"/>
    <b v="1"/>
    <s v="music/indie rock"/>
    <n v="123.53333333333335"/>
    <n v="89.301204819277103"/>
    <x v="0"/>
    <s v="indie rock"/>
    <x v="2085"/>
    <d v="2012-07-15T20:03:07"/>
  </r>
  <r>
    <n v="2086"/>
    <s v="Adam Sullivan - Recording 4 New EPs for 2012!"/>
    <s v="I am in the process of completing 4 new EPs to be released in Winter, Spring, Summer, and Fall of 2012."/>
    <n v="4000"/>
    <n v="4028"/>
    <x v="1"/>
    <s v="US"/>
    <s v="USD"/>
    <n v="1323838740"/>
    <n v="1321200332"/>
    <b v="0"/>
    <n v="35"/>
    <b v="1"/>
    <s v="music/indie rock"/>
    <n v="100.69999999999999"/>
    <n v="115.08571428571429"/>
    <x v="0"/>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s v="music/indie rock"/>
    <n v="103.53333333333335"/>
    <n v="62.12"/>
    <x v="0"/>
    <s v="indie rock"/>
    <x v="2087"/>
    <d v="2011-09-08T04:54:18"/>
  </r>
  <r>
    <n v="2088"/>
    <s v="Chris Dorman - Sita worldwide"/>
    <s v="Indie Folk musician, Chris Dorman is releasing his second full length album.  Let's release this record worldwide - grassroots style!"/>
    <n v="3000"/>
    <n v="3465.32"/>
    <x v="1"/>
    <s v="US"/>
    <s v="USD"/>
    <n v="1284177540"/>
    <n v="1281028152"/>
    <b v="0"/>
    <n v="75"/>
    <b v="1"/>
    <s v="music/indie rock"/>
    <n v="115.51066666666668"/>
    <n v="46.204266666666669"/>
    <x v="0"/>
    <s v="indie rock"/>
    <x v="2088"/>
    <d v="2010-09-11T03:59:00"/>
  </r>
  <r>
    <n v="2089"/>
    <s v="Little Moses EP"/>
    <s v="Little Moses is trying to record their first EP, and we can't do it without your help!"/>
    <n v="2500"/>
    <n v="3010.01"/>
    <x v="1"/>
    <s v="US"/>
    <s v="USD"/>
    <n v="1375408194"/>
    <n v="1372384194"/>
    <b v="0"/>
    <n v="62"/>
    <b v="1"/>
    <s v="music/indie rock"/>
    <n v="120.4004"/>
    <n v="48.54854838709678"/>
    <x v="0"/>
    <s v="indie rock"/>
    <x v="2089"/>
    <d v="2013-08-02T01:49:54"/>
  </r>
  <r>
    <n v="2090"/>
    <s v="Insect Surfers 2013 Release !"/>
    <s v="Insect Surfers, Planet Earth's Longest-Running Modern Surf Band, come twanging back into 2013 with a new surfadelic musical release!"/>
    <n v="8000"/>
    <n v="9203.23"/>
    <x v="1"/>
    <s v="US"/>
    <s v="USD"/>
    <n v="1361696955"/>
    <n v="1359104955"/>
    <b v="0"/>
    <n v="160"/>
    <b v="1"/>
    <s v="music/indie rock"/>
    <n v="115.040375"/>
    <n v="57.520187499999999"/>
    <x v="0"/>
    <s v="indie rock"/>
    <x v="2090"/>
    <d v="2013-02-24T09:09:15"/>
  </r>
  <r>
    <n v="2091"/>
    <s v="Tiffany Alvord's First Album of Original Songs"/>
    <s v="I'm an 18-year old singer/songwriter from California. I'd love your support to get my album of original songs professionally recorded."/>
    <n v="18000"/>
    <n v="21684.2"/>
    <x v="1"/>
    <s v="US"/>
    <s v="USD"/>
    <n v="1299009600"/>
    <n v="1294818278"/>
    <b v="0"/>
    <n v="246"/>
    <b v="1"/>
    <s v="music/indie rock"/>
    <n v="120.46777777777777"/>
    <n v="88.147154471544724"/>
    <x v="0"/>
    <s v="indie rock"/>
    <x v="2091"/>
    <d v="2011-03-01T20:00:00"/>
  </r>
  <r>
    <n v="2092"/>
    <s v="Amy Lingamfelter's making of &quot;Open Safe Love&quot;."/>
    <s v="Amy Lingamfelter is making an album all about love and she's looking for backers. See see how you can share in the journey!"/>
    <n v="6000"/>
    <n v="6077"/>
    <x v="1"/>
    <s v="US"/>
    <s v="USD"/>
    <n v="1318006732"/>
    <n v="1312822732"/>
    <b v="0"/>
    <n v="55"/>
    <b v="1"/>
    <s v="music/indie rock"/>
    <n v="101.28333333333333"/>
    <n v="110.49090909090908"/>
    <x v="0"/>
    <s v="indie rock"/>
    <x v="2092"/>
    <d v="2011-10-07T16:58:52"/>
  </r>
  <r>
    <n v="2093"/>
    <s v="Lift The Decade Debut Full-Length Record"/>
    <s v="Help Lift The Decade record their debut full length album with with Ace Enders! (The Early November, I Can Make A Mess)"/>
    <n v="1500"/>
    <n v="1537"/>
    <x v="1"/>
    <s v="US"/>
    <s v="USD"/>
    <n v="1356211832"/>
    <n v="1351024232"/>
    <b v="0"/>
    <n v="23"/>
    <b v="1"/>
    <s v="music/indie rock"/>
    <n v="102.46666666666667"/>
    <n v="66.826086956521735"/>
    <x v="0"/>
    <s v="indie rock"/>
    <x v="2093"/>
    <d v="2012-12-22T21:30:32"/>
  </r>
  <r>
    <n v="2094"/>
    <s v="Seashell Radio: Slick Machine album and US tour!"/>
    <s v="We've got a new record, Slick Machine._x000a_We want to release it and tour the US to support it, but we need your help to make it happen."/>
    <n v="3500"/>
    <n v="4219"/>
    <x v="1"/>
    <s v="US"/>
    <s v="USD"/>
    <n v="1330916400"/>
    <n v="1327969730"/>
    <b v="0"/>
    <n v="72"/>
    <b v="1"/>
    <s v="music/indie rock"/>
    <n v="120.54285714285714"/>
    <n v="58.597222222222221"/>
    <x v="0"/>
    <s v="indie rock"/>
    <x v="2094"/>
    <d v="2012-03-05T03:00:00"/>
  </r>
  <r>
    <n v="2095"/>
    <s v="&quot; Prodigal Daughter&quot; Recording Project"/>
    <s v="This CD celebrates a journey beginning with the death of a father and culminating with the joyous victory expressed in music!"/>
    <n v="2500"/>
    <n v="2500"/>
    <x v="1"/>
    <s v="US"/>
    <s v="USD"/>
    <n v="1317576973"/>
    <n v="1312392973"/>
    <b v="0"/>
    <n v="22"/>
    <b v="1"/>
    <s v="music/indie rock"/>
    <n v="100"/>
    <n v="113.63636363636364"/>
    <x v="0"/>
    <s v="indie rock"/>
    <x v="2095"/>
    <d v="2011-10-02T17:36:13"/>
  </r>
  <r>
    <n v="2096"/>
    <s v="GBS Detroit Presents Shone Nuisance"/>
    <s v="Shone Nuisance is heading to GBS Detroit on Friday, October 26th to record and film their GBS Detroit EP and video."/>
    <n v="600"/>
    <n v="610"/>
    <x v="1"/>
    <s v="US"/>
    <s v="USD"/>
    <n v="1351223940"/>
    <n v="1349892735"/>
    <b v="0"/>
    <n v="14"/>
    <b v="1"/>
    <s v="music/indie rock"/>
    <n v="101.66666666666666"/>
    <n v="43.571428571428569"/>
    <x v="0"/>
    <s v="indie rock"/>
    <x v="2096"/>
    <d v="2012-10-26T03:59:00"/>
  </r>
  <r>
    <n v="2097"/>
    <s v="Caverns of Sonora"/>
    <s v="Engine is ready to record our sophomore release. The songs are written, the musicians are ready. Help us bring this into existence!"/>
    <n v="3000"/>
    <n v="3000"/>
    <x v="1"/>
    <s v="US"/>
    <s v="USD"/>
    <n v="1322751735"/>
    <n v="1317564135"/>
    <b v="0"/>
    <n v="38"/>
    <b v="1"/>
    <s v="music/indie rock"/>
    <n v="100"/>
    <n v="78.94736842105263"/>
    <x v="0"/>
    <s v="indie rock"/>
    <x v="2097"/>
    <d v="2011-12-01T15:02:15"/>
  </r>
  <r>
    <n v="2098"/>
    <s v="The Christopher Battles EP"/>
    <s v="The Christopher Battles EP Project will fund professional recording, publicity, and release for this original singer-songwriter."/>
    <n v="6000"/>
    <n v="6020"/>
    <x v="1"/>
    <s v="US"/>
    <s v="USD"/>
    <n v="1331174635"/>
    <n v="1328582635"/>
    <b v="0"/>
    <n v="32"/>
    <b v="1"/>
    <s v="music/indie rock"/>
    <n v="100.33333333333334"/>
    <n v="188.125"/>
    <x v="0"/>
    <s v="indie rock"/>
    <x v="2098"/>
    <d v="2012-03-08T02:43:55"/>
  </r>
  <r>
    <n v="2099"/>
    <s v="Roosevelt Died."/>
    <s v="Our tour van died, we need help!"/>
    <n v="3000"/>
    <n v="3971"/>
    <x v="1"/>
    <s v="US"/>
    <s v="USD"/>
    <n v="1435808400"/>
    <n v="1434650084"/>
    <b v="0"/>
    <n v="63"/>
    <b v="1"/>
    <s v="music/indie rock"/>
    <n v="132.36666666666667"/>
    <n v="63.031746031746032"/>
    <x v="0"/>
    <s v="indie rock"/>
    <x v="2099"/>
    <d v="2015-07-02T03:40:00"/>
  </r>
  <r>
    <n v="2100"/>
    <s v="GBS Detroit Presents The Skylit Letter"/>
    <s v="The Skylit Letter is heading to Groovebox Studios in Detroit on Friday, June 29th to record and film a live GBS Detroit video and EP."/>
    <n v="600"/>
    <n v="820"/>
    <x v="1"/>
    <s v="US"/>
    <s v="USD"/>
    <n v="1341028740"/>
    <n v="1339704141"/>
    <b v="0"/>
    <n v="27"/>
    <b v="1"/>
    <s v="music/indie rock"/>
    <n v="136.66666666666666"/>
    <n v="30.37037037037037"/>
    <x v="0"/>
    <s v="indie rock"/>
    <x v="2100"/>
    <d v="2012-06-30T03:59:00"/>
  </r>
  <r>
    <n v="2101"/>
    <s v="The World War I's &quot;The Bite And The Boogie&quot;"/>
    <s v="Hey everyone, we are back with our first full length release, &quot;The Bite And The Boogie&quot; and we need your help to get it printed!"/>
    <n v="2000"/>
    <n v="2265"/>
    <x v="1"/>
    <s v="US"/>
    <s v="USD"/>
    <n v="1329104114"/>
    <n v="1323920114"/>
    <b v="0"/>
    <n v="44"/>
    <b v="1"/>
    <s v="music/indie rock"/>
    <n v="113.25"/>
    <n v="51.477272727272727"/>
    <x v="0"/>
    <s v="indie rock"/>
    <x v="2101"/>
    <d v="2012-02-13T03:35:14"/>
  </r>
  <r>
    <n v="2102"/>
    <s v="The Guru releases &quot;Native Sun&quot;"/>
    <s v="The Guru is basement parties, lake swimming, a smile shared between reunited friends, and the doe-eyed innocence of youth."/>
    <n v="1000"/>
    <n v="1360"/>
    <x v="1"/>
    <s v="US"/>
    <s v="USD"/>
    <n v="1304628648"/>
    <n v="1302036648"/>
    <b v="0"/>
    <n v="38"/>
    <b v="1"/>
    <s v="music/indie rock"/>
    <n v="136"/>
    <n v="35.789473684210527"/>
    <x v="0"/>
    <s v="indie rock"/>
    <x v="2102"/>
    <d v="2011-05-05T20:50:48"/>
  </r>
  <r>
    <n v="2103"/>
    <s v="Matthew Moon's New Album"/>
    <s v="Indie rocker, Matthew Moon, has something to share with you..."/>
    <n v="7777"/>
    <n v="11364"/>
    <x v="1"/>
    <s v="US"/>
    <s v="USD"/>
    <n v="1352488027"/>
    <n v="1349892427"/>
    <b v="0"/>
    <n v="115"/>
    <b v="1"/>
    <s v="music/indie rock"/>
    <n v="146.12318374694613"/>
    <n v="98.817391304347822"/>
    <x v="0"/>
    <s v="indie rock"/>
    <x v="2103"/>
    <d v="2012-11-09T19:07:07"/>
  </r>
  <r>
    <n v="2104"/>
    <s v="In the Raw: the ink &amp; the Echo's debut album"/>
    <s v="In the Raw is Seattle's the Ink &amp; the Echo's debut album.  It is honest, compelling, and speaks of raw human emotion."/>
    <n v="800"/>
    <n v="1036"/>
    <x v="1"/>
    <s v="US"/>
    <s v="USD"/>
    <n v="1369958400"/>
    <n v="1367286434"/>
    <b v="0"/>
    <n v="37"/>
    <b v="1"/>
    <s v="music/indie rock"/>
    <n v="129.5"/>
    <n v="28"/>
    <x v="0"/>
    <s v="indie rock"/>
    <x v="2104"/>
    <d v="2013-05-31T00:00:00"/>
  </r>
  <r>
    <n v="2105"/>
    <s v="Layla The Wolf Debut E.P. &quot;Sugar&quot;"/>
    <s v="Help Layla the Wolf fund the printing and releasing of our first E.P. Release called &quot;Sugar&quot;."/>
    <n v="2000"/>
    <n v="5080"/>
    <x v="1"/>
    <s v="US"/>
    <s v="USD"/>
    <n v="1416542400"/>
    <n v="1415472953"/>
    <b v="0"/>
    <n v="99"/>
    <b v="1"/>
    <s v="music/indie rock"/>
    <n v="254"/>
    <n v="51.313131313131315"/>
    <x v="0"/>
    <s v="indie rock"/>
    <x v="2105"/>
    <d v="2014-11-21T04:00:00"/>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s v="music/indie rock"/>
    <n v="107.04545454545456"/>
    <n v="53.522727272727273"/>
    <x v="0"/>
    <s v="indie rock"/>
    <x v="2106"/>
    <d v="2013-01-26T05:09:34"/>
  </r>
  <r>
    <n v="2107"/>
    <s v="ACKER Studio Album and Vinyl Pressing"/>
    <s v="ACKER, an instrumental noise-rock band from Central Illinois, is raising funds to record a new album and release it on vinyl."/>
    <n v="2000"/>
    <n v="2154.66"/>
    <x v="1"/>
    <s v="US"/>
    <s v="USD"/>
    <n v="1415815393"/>
    <n v="1413997393"/>
    <b v="0"/>
    <n v="58"/>
    <b v="1"/>
    <s v="music/indie rock"/>
    <n v="107.73299999999999"/>
    <n v="37.149310344827583"/>
    <x v="0"/>
    <s v="indie rock"/>
    <x v="2107"/>
    <d v="2014-11-12T18:03:13"/>
  </r>
  <r>
    <n v="2108"/>
    <s v="THE SADDEST LANDSCAPE: Deluxe Vinyl Reissues"/>
    <s v="A project to raise the funds for our early discography, pressed on vinyl the way we always envisioned it + help w/ future band plans."/>
    <n v="16000"/>
    <n v="17170"/>
    <x v="1"/>
    <s v="US"/>
    <s v="USD"/>
    <n v="1347249300"/>
    <n v="1344917580"/>
    <b v="0"/>
    <n v="191"/>
    <b v="1"/>
    <s v="music/indie rock"/>
    <n v="107.31250000000001"/>
    <n v="89.895287958115176"/>
    <x v="0"/>
    <s v="indie rock"/>
    <x v="2108"/>
    <d v="2012-09-10T03:55:00"/>
  </r>
  <r>
    <n v="2109"/>
    <s v="Skyline Sounds - First Studio Album (and Merch!)"/>
    <s v="We are ready to make our first full-length album, and with your help, we can make it happen!"/>
    <n v="4000"/>
    <n v="4261"/>
    <x v="1"/>
    <s v="US"/>
    <s v="USD"/>
    <n v="1436115617"/>
    <n v="1433523617"/>
    <b v="0"/>
    <n v="40"/>
    <b v="1"/>
    <s v="music/indie rock"/>
    <n v="106.52500000000001"/>
    <n v="106.52500000000001"/>
    <x v="0"/>
    <s v="indie rock"/>
    <x v="2109"/>
    <d v="2015-07-05T17:00:17"/>
  </r>
  <r>
    <n v="2110"/>
    <s v="&quot;Vision&quot; - New Album - Brent Brown"/>
    <s v="Brent Brown's breakout new album! Requires help from the record label... You!"/>
    <n v="2000"/>
    <n v="2007"/>
    <x v="1"/>
    <s v="US"/>
    <s v="USD"/>
    <n v="1401253140"/>
    <n v="1398873969"/>
    <b v="0"/>
    <n v="38"/>
    <b v="1"/>
    <s v="music/indie rock"/>
    <n v="100.35000000000001"/>
    <n v="52.815789473684212"/>
    <x v="0"/>
    <s v="indie rock"/>
    <x v="2110"/>
    <d v="2014-05-28T04:59:00"/>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s v="music/indie rock"/>
    <n v="106.5"/>
    <n v="54.615384615384613"/>
    <x v="0"/>
    <s v="indie rock"/>
    <x v="2111"/>
    <d v="2011-08-15T01:00:00"/>
  </r>
  <r>
    <n v="2112"/>
    <s v="BBB Kickstarter Two"/>
    <s v="BBB is going back into the studio to record and release &quot;Felix From Canada&quot; by popular demand.  We need your help!"/>
    <n v="300"/>
    <n v="300"/>
    <x v="1"/>
    <s v="US"/>
    <s v="USD"/>
    <n v="1366064193"/>
    <n v="1364854593"/>
    <b v="0"/>
    <n v="11"/>
    <b v="1"/>
    <s v="music/indie rock"/>
    <n v="100"/>
    <n v="27.272727272727273"/>
    <x v="0"/>
    <s v="indie rock"/>
    <x v="2112"/>
    <d v="2013-04-15T22:16:33"/>
  </r>
  <r>
    <n v="2113"/>
    <s v="Summer Underground // Honeycomb LP"/>
    <s v="Help us fund our second full-length album Honeycomb!"/>
    <n v="7000"/>
    <n v="7340"/>
    <x v="1"/>
    <s v="US"/>
    <s v="USD"/>
    <n v="1411505176"/>
    <n v="1408481176"/>
    <b v="0"/>
    <n v="107"/>
    <b v="1"/>
    <s v="music/indie rock"/>
    <n v="104.85714285714285"/>
    <n v="68.598130841121488"/>
    <x v="0"/>
    <s v="indie rock"/>
    <x v="2113"/>
    <d v="2014-09-23T20:46:16"/>
  </r>
  <r>
    <n v="2114"/>
    <s v="THE RATIONALES present: The Distance in Between"/>
    <s v="10 tracks of power pop, indie rock &amp; &quot;soaring sounds of hope from the edge.&quot; Help us polish &amp; release it by pre-ordering now!"/>
    <n v="5000"/>
    <n v="5235"/>
    <x v="1"/>
    <s v="US"/>
    <s v="USD"/>
    <n v="1291870740"/>
    <n v="1286480070"/>
    <b v="0"/>
    <n v="147"/>
    <b v="1"/>
    <s v="music/indie rock"/>
    <n v="104.69999999999999"/>
    <n v="35.612244897959187"/>
    <x v="0"/>
    <s v="indie rock"/>
    <x v="2114"/>
    <d v="2010-12-09T04:59:00"/>
  </r>
  <r>
    <n v="2115"/>
    <s v="The Violet Tone and the City of Angels!"/>
    <s v="The Violet Tone is heading to California but we need your help!  We've been at this for years and finally have a shot!"/>
    <n v="1500"/>
    <n v="3385"/>
    <x v="1"/>
    <s v="US"/>
    <s v="USD"/>
    <n v="1298167001"/>
    <n v="1295575001"/>
    <b v="0"/>
    <n v="36"/>
    <b v="1"/>
    <s v="music/indie rock"/>
    <n v="225.66666666666669"/>
    <n v="94.027777777777771"/>
    <x v="0"/>
    <s v="indie rock"/>
    <x v="2115"/>
    <d v="2011-02-20T01:56:41"/>
  </r>
  <r>
    <n v="2116"/>
    <s v="Launch Bitch's new project BEACH: violin indie-electro rock"/>
    <s v="Launch Bitch's new project, BEACH.  Get a limited edition cassette EP, be on a song, or drive away in Bitch's tour bus/RV."/>
    <n v="48000"/>
    <n v="48434"/>
    <x v="1"/>
    <s v="US"/>
    <s v="USD"/>
    <n v="1349203203"/>
    <n v="1345056003"/>
    <b v="0"/>
    <n v="92"/>
    <b v="1"/>
    <s v="music/indie rock"/>
    <n v="100.90416666666667"/>
    <n v="526.45652173913038"/>
    <x v="0"/>
    <s v="indie rock"/>
    <x v="2116"/>
    <d v="2012-10-02T18:40:03"/>
  </r>
  <r>
    <n v="2117"/>
    <s v="You Said It Would Go Down Like This"/>
    <s v="Our next album is being mastered and we want your help to release it by putting your name down for a pre-sale copy and awesome merch!"/>
    <n v="1200"/>
    <n v="1773"/>
    <x v="1"/>
    <s v="US"/>
    <s v="USD"/>
    <n v="1445921940"/>
    <n v="1444699549"/>
    <b v="0"/>
    <n v="35"/>
    <b v="1"/>
    <s v="music/indie rock"/>
    <n v="147.75"/>
    <n v="50.657142857142858"/>
    <x v="0"/>
    <s v="indie rock"/>
    <x v="2117"/>
    <d v="2015-10-27T04:59:00"/>
  </r>
  <r>
    <n v="2118"/>
    <s v="PORCHES. vs. THE U.S.A."/>
    <s v="PORCHES.  and Documentarians tour from New York to San Francisco and back."/>
    <n v="1000"/>
    <n v="1346.11"/>
    <x v="1"/>
    <s v="US"/>
    <s v="USD"/>
    <n v="1311538136"/>
    <n v="1308946136"/>
    <b v="0"/>
    <n v="17"/>
    <b v="1"/>
    <s v="music/indie rock"/>
    <n v="134.61099999999999"/>
    <n v="79.182941176470578"/>
    <x v="0"/>
    <s v="indie rock"/>
    <x v="2118"/>
    <d v="2011-07-24T20:08:56"/>
  </r>
  <r>
    <n v="2119"/>
    <s v="Big Long Now's Debut Album"/>
    <s v="big long now is recording our debut album and we are looking for help mastering and pressing it to vinyl"/>
    <n v="2000"/>
    <n v="2015"/>
    <x v="1"/>
    <s v="US"/>
    <s v="USD"/>
    <n v="1345086445"/>
    <n v="1342494445"/>
    <b v="0"/>
    <n v="22"/>
    <b v="1"/>
    <s v="music/indie rock"/>
    <n v="100.75"/>
    <n v="91.590909090909093"/>
    <x v="0"/>
    <s v="indie rock"/>
    <x v="2119"/>
    <d v="2012-08-16T03:07:25"/>
  </r>
  <r>
    <n v="2120"/>
    <s v="Hearty Har Full Length Album"/>
    <s v="&lt;3_x000a_Coming in from outer space. Help Hearty Har record their 1st album!!"/>
    <n v="8000"/>
    <n v="8070.43"/>
    <x v="1"/>
    <s v="US"/>
    <s v="USD"/>
    <n v="1388617736"/>
    <n v="1384384136"/>
    <b v="0"/>
    <n v="69"/>
    <b v="1"/>
    <s v="music/indie rock"/>
    <n v="100.880375"/>
    <n v="116.96275362318841"/>
    <x v="0"/>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1"/>
    <s v="US"/>
    <s v="USD"/>
    <n v="1443040059"/>
    <n v="1440448059"/>
    <b v="0"/>
    <n v="13"/>
    <b v="1"/>
    <s v="music/rock"/>
    <n v="115.75"/>
    <n v="35.615384615384613"/>
    <x v="0"/>
    <s v="rock"/>
    <x v="2161"/>
    <d v="2015-09-23T20:27:39"/>
  </r>
  <r>
    <n v="2162"/>
    <s v="&quot;Then &amp; Now&quot;"/>
    <s v="Then &amp; Now is the 1st Solo album from me Ian Stewart. To learn more about me, my music, and my life visit www.ianstewartlive.com"/>
    <n v="4500"/>
    <n v="5052"/>
    <x v="1"/>
    <s v="US"/>
    <s v="USD"/>
    <n v="1406226191"/>
    <n v="1403547791"/>
    <b v="0"/>
    <n v="58"/>
    <b v="1"/>
    <s v="music/rock"/>
    <n v="112.26666666666667"/>
    <n v="87.103448275862064"/>
    <x v="0"/>
    <s v="rock"/>
    <x v="2162"/>
    <d v="2014-07-24T18:23:11"/>
  </r>
  <r>
    <n v="2163"/>
    <s v="Help MONGREL record our new cd !"/>
    <s v="Mongrel is looking to hit the studio once again in June so we can bring you a new cd later this year and we need your help!"/>
    <n v="2500"/>
    <n v="3305"/>
    <x v="1"/>
    <s v="US"/>
    <s v="USD"/>
    <n v="1433735400"/>
    <n v="1429306520"/>
    <b v="0"/>
    <n v="44"/>
    <b v="1"/>
    <s v="music/rock"/>
    <n v="132.20000000000002"/>
    <n v="75.11363636363636"/>
    <x v="0"/>
    <s v="rock"/>
    <x v="2163"/>
    <d v="2015-06-08T03:50:00"/>
  </r>
  <r>
    <n v="2164"/>
    <s v="Rosaline debut record"/>
    <s v="South Florida roots country/rock outfit's long awaited debut record"/>
    <n v="5500"/>
    <n v="5645"/>
    <x v="1"/>
    <s v="US"/>
    <s v="USD"/>
    <n v="1466827140"/>
    <n v="1464196414"/>
    <b v="0"/>
    <n v="83"/>
    <b v="1"/>
    <s v="music/rock"/>
    <n v="102.63636363636364"/>
    <n v="68.01204819277109"/>
    <x v="0"/>
    <s v="rock"/>
    <x v="2164"/>
    <d v="2016-06-25T03:59:00"/>
  </r>
  <r>
    <n v="2165"/>
    <s v="Le Temps Nous Est ComtÃ©"/>
    <s v="Vous aimez le rock fort ? Aidez les Beat Cheese Ã  produire leur premier album ! Do you like cheese? Help us produce our first album!"/>
    <n v="2500"/>
    <n v="3466"/>
    <x v="1"/>
    <s v="FR"/>
    <s v="EUR"/>
    <n v="1460127635"/>
    <n v="1457539235"/>
    <b v="0"/>
    <n v="117"/>
    <b v="1"/>
    <s v="music/rock"/>
    <n v="138.64000000000001"/>
    <n v="29.623931623931625"/>
    <x v="0"/>
    <s v="rock"/>
    <x v="2165"/>
    <d v="2016-04-08T15:00:35"/>
  </r>
  <r>
    <n v="2166"/>
    <s v="Johnny Rock &amp; Friends: For The Record"/>
    <s v="Drummer John Roccesano (Johnny Rock) produces an album written and performed by friends, recorded and mixed on tape, pressed on vinyl."/>
    <n v="2000"/>
    <n v="2932"/>
    <x v="1"/>
    <s v="US"/>
    <s v="USD"/>
    <n v="1417813618"/>
    <n v="1413922018"/>
    <b v="0"/>
    <n v="32"/>
    <b v="1"/>
    <s v="music/rock"/>
    <n v="146.6"/>
    <n v="91.625"/>
    <x v="0"/>
    <s v="rock"/>
    <x v="2166"/>
    <d v="2014-12-05T21:06:58"/>
  </r>
  <r>
    <n v="2167"/>
    <s v="Planes and Planets needs to get their EP finished!!"/>
    <s v="We need YOUR HELP to take one more step to this make release sound amazing!"/>
    <n v="150"/>
    <n v="180"/>
    <x v="1"/>
    <s v="US"/>
    <s v="USD"/>
    <n v="1347672937"/>
    <n v="1346463337"/>
    <b v="0"/>
    <n v="8"/>
    <b v="1"/>
    <s v="music/rock"/>
    <n v="120"/>
    <n v="22.5"/>
    <x v="0"/>
    <s v="rock"/>
    <x v="2167"/>
    <d v="2012-09-15T01:35:37"/>
  </r>
  <r>
    <n v="2168"/>
    <s v="PIZAZZ: Pigeons Playing Ping Pong's New Album"/>
    <s v="We're hitting the studio to record our next album, &quot;Pizazz&quot;!! Help us put the FUN in FUNK!!"/>
    <n v="18000"/>
    <n v="21884.69"/>
    <x v="1"/>
    <s v="US"/>
    <s v="USD"/>
    <n v="1486702800"/>
    <n v="1484058261"/>
    <b v="0"/>
    <n v="340"/>
    <b v="1"/>
    <s v="music/rock"/>
    <n v="121.5816111111111"/>
    <n v="64.366735294117646"/>
    <x v="0"/>
    <s v="rock"/>
    <x v="2168"/>
    <d v="2017-02-10T05:00:00"/>
  </r>
  <r>
    <n v="2169"/>
    <s v="Pedals and Effects Arena Corner"/>
    <s v="An innovative new YouTube series reviewing the HOT new music technology that people love. For Rockers, Jazzers, Rappers and everyone"/>
    <n v="153"/>
    <n v="153"/>
    <x v="1"/>
    <s v="US"/>
    <s v="USD"/>
    <n v="1488473351"/>
    <n v="1488214151"/>
    <b v="0"/>
    <n v="7"/>
    <b v="1"/>
    <s v="music/rock"/>
    <n v="100"/>
    <n v="21.857142857142858"/>
    <x v="0"/>
    <s v="rock"/>
    <x v="2169"/>
    <d v="2017-03-02T16:49:11"/>
  </r>
  <r>
    <n v="2170"/>
    <s v="STETSON'S NEW EP"/>
    <s v="We are a hard rock band from Northern California trying to raise $350 for our next EP. Be a part of our journey!"/>
    <n v="350"/>
    <n v="633"/>
    <x v="1"/>
    <s v="US"/>
    <s v="USD"/>
    <n v="1440266422"/>
    <n v="1436810422"/>
    <b v="0"/>
    <n v="19"/>
    <b v="1"/>
    <s v="music/rock"/>
    <n v="180.85714285714286"/>
    <n v="33.315789473684212"/>
    <x v="0"/>
    <s v="rock"/>
    <x v="2170"/>
    <d v="2015-08-22T18:00:22"/>
  </r>
  <r>
    <n v="2171"/>
    <s v="Brainspoonâ€™s New Record"/>
    <s v="Like records? We do, too! Help this Los Angeles based rock 'n' roll band get their new album out on vinyl!"/>
    <n v="4000"/>
    <n v="4243"/>
    <x v="1"/>
    <s v="US"/>
    <s v="USD"/>
    <n v="1434949200"/>
    <n v="1431903495"/>
    <b v="0"/>
    <n v="47"/>
    <b v="1"/>
    <s v="music/rock"/>
    <n v="106.075"/>
    <n v="90.276595744680847"/>
    <x v="0"/>
    <s v="rock"/>
    <x v="2171"/>
    <d v="2015-06-22T05:00:00"/>
  </r>
  <r>
    <n v="2172"/>
    <s v="Hollow point 9, Sins Of Yesterday CD"/>
    <s v="hey friends. We are Hollow Point 9._x000a_We are calling on you to help us._x000a_In our journey to make our debut album."/>
    <n v="1000"/>
    <n v="1000"/>
    <x v="1"/>
    <s v="US"/>
    <s v="USD"/>
    <n v="1429365320"/>
    <n v="1426773320"/>
    <b v="0"/>
    <n v="13"/>
    <b v="1"/>
    <s v="music/rock"/>
    <n v="100"/>
    <n v="76.92307692307692"/>
    <x v="0"/>
    <s v="rock"/>
    <x v="2172"/>
    <d v="2015-04-18T13:55:20"/>
  </r>
  <r>
    <n v="2173"/>
    <s v="Brother K's first full length album, One Eyed King"/>
    <s v="Our first full length album, One Eyed King, is an overdriven roadtrip through the heart of darkness. Rocknroll with a reading problem."/>
    <n v="4200"/>
    <n v="5331"/>
    <x v="1"/>
    <s v="US"/>
    <s v="USD"/>
    <n v="1378785540"/>
    <n v="1376066243"/>
    <b v="0"/>
    <n v="90"/>
    <b v="1"/>
    <s v="music/rock"/>
    <n v="126.92857142857143"/>
    <n v="59.233333333333334"/>
    <x v="0"/>
    <s v="rock"/>
    <x v="2173"/>
    <d v="2013-09-10T03:59:00"/>
  </r>
  <r>
    <n v="2174"/>
    <s v="Chivo Funge and the Extensions"/>
    <s v="Chivo and his band of miscreants present their debut album _x000a_'Blind Energy' ...we think you are going to like it."/>
    <n v="4000"/>
    <n v="4119"/>
    <x v="1"/>
    <s v="GB"/>
    <s v="GBP"/>
    <n v="1462453307"/>
    <n v="1459861307"/>
    <b v="0"/>
    <n v="63"/>
    <b v="1"/>
    <s v="music/rock"/>
    <n v="102.97499999999999"/>
    <n v="65.38095238095238"/>
    <x v="0"/>
    <s v="rock"/>
    <x v="2174"/>
    <d v="2016-05-05T13:01:47"/>
  </r>
  <r>
    <n v="2175"/>
    <s v="Repulsur's First Record"/>
    <s v="Trying to get the last bit of money together to finish recording the first full length Repulsur album, &quot;The After School Special&quot;."/>
    <n v="700"/>
    <n v="1750"/>
    <x v="1"/>
    <s v="US"/>
    <s v="USD"/>
    <n v="1469059986"/>
    <n v="1468455186"/>
    <b v="0"/>
    <n v="26"/>
    <b v="1"/>
    <s v="music/rock"/>
    <n v="250"/>
    <n v="67.307692307692307"/>
    <x v="0"/>
    <s v="rock"/>
    <x v="2175"/>
    <d v="2016-07-21T00:13:06"/>
  </r>
  <r>
    <n v="2176"/>
    <s v="Mike Farley Band - New Album!"/>
    <s v="The Mike Farley Band has re-assembled its original line up and needs your help to make a new full-length album!"/>
    <n v="5000"/>
    <n v="6301"/>
    <x v="1"/>
    <s v="US"/>
    <s v="USD"/>
    <n v="1430579509"/>
    <n v="1427987509"/>
    <b v="0"/>
    <n v="71"/>
    <b v="1"/>
    <s v="music/rock"/>
    <n v="126.02"/>
    <n v="88.74647887323944"/>
    <x v="0"/>
    <s v="rock"/>
    <x v="2176"/>
    <d v="2015-05-02T15:11:49"/>
  </r>
  <r>
    <n v="2177"/>
    <s v="Nobody Rides For Free ~ Stone Horse"/>
    <s v="Stone Horse ~ _x000a_Doing what they do best, laying down honest and _x000a_proper Rock-n-Roll guaranteed to soothe your soul!"/>
    <n v="2500"/>
    <n v="2503"/>
    <x v="1"/>
    <s v="US"/>
    <s v="USD"/>
    <n v="1465192867"/>
    <n v="1463032867"/>
    <b v="0"/>
    <n v="38"/>
    <b v="1"/>
    <s v="music/rock"/>
    <n v="100.12"/>
    <n v="65.868421052631575"/>
    <x v="0"/>
    <s v="rock"/>
    <x v="2177"/>
    <d v="2016-06-06T06:01:07"/>
  </r>
  <r>
    <n v="2178"/>
    <s v="The Letter Black - New Record"/>
    <s v="We are making our third studio album and no longer have a label telling us what we can/can't do. This record is for the fans."/>
    <n v="25000"/>
    <n v="34660"/>
    <x v="1"/>
    <s v="US"/>
    <s v="USD"/>
    <n v="1484752597"/>
    <n v="1482160597"/>
    <b v="0"/>
    <n v="859"/>
    <b v="1"/>
    <s v="music/rock"/>
    <n v="138.64000000000001"/>
    <n v="40.349243306169967"/>
    <x v="0"/>
    <s v="rock"/>
    <x v="2178"/>
    <d v="2017-01-18T15:16:37"/>
  </r>
  <r>
    <n v="2179"/>
    <s v="Woodhouse EP"/>
    <s v="Woodhouse is making an EP!  If you are a fan of whiskey and loud guitars, contribute to the cause!"/>
    <n v="1000"/>
    <n v="1614"/>
    <x v="1"/>
    <s v="US"/>
    <s v="USD"/>
    <n v="1428725192"/>
    <n v="1426133192"/>
    <b v="0"/>
    <n v="21"/>
    <b v="1"/>
    <s v="music/rock"/>
    <n v="161.4"/>
    <n v="76.857142857142861"/>
    <x v="0"/>
    <s v="rock"/>
    <x v="2179"/>
    <d v="2015-04-11T04:06:32"/>
  </r>
  <r>
    <n v="2180"/>
    <s v="FOUR STAR MARY &quot;PIECES&quot;"/>
    <s v="Help fund the new record by independent alternative rockers FOUR STAR MARY &quot;PIECES&quot;"/>
    <n v="5000"/>
    <n v="5359.21"/>
    <x v="1"/>
    <s v="US"/>
    <s v="USD"/>
    <n v="1447434268"/>
    <n v="1443801868"/>
    <b v="0"/>
    <n v="78"/>
    <b v="1"/>
    <s v="music/rock"/>
    <n v="107.18419999999999"/>
    <n v="68.707820512820518"/>
    <x v="0"/>
    <s v="rock"/>
    <x v="2180"/>
    <d v="2015-11-13T17:04:28"/>
  </r>
  <r>
    <n v="2181"/>
    <s v="Broken Contract Rulebook Relaunch"/>
    <s v="Broken Contract is a sci-fi, action/adventure, miniature based game of sci-fi worker insurrection in a dystopian future for 2+ players."/>
    <n v="2000"/>
    <n v="3062"/>
    <x v="1"/>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1"/>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1"/>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1"/>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1"/>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1"/>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1"/>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1"/>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1"/>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1"/>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1"/>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1"/>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1"/>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1"/>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1"/>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1"/>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1"/>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1"/>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1"/>
    <s v="GB"/>
    <s v="GBP"/>
    <n v="1358367565"/>
    <n v="1357157965"/>
    <b v="0"/>
    <n v="28"/>
    <b v="1"/>
    <s v="music/electronic music"/>
    <n v="382.71818181818185"/>
    <n v="15.035357142857142"/>
    <x v="0"/>
    <s v="electronic music"/>
    <x v="2201"/>
    <d v="2013-01-16T20:19:25"/>
  </r>
  <r>
    <n v="2202"/>
    <s v="zircon - &quot;Identity Sequence&quot;: A cyberpunk-inspired journey"/>
    <s v="An electro-organic album of evolved dance music inspired by seminal cyberpunk works."/>
    <n v="4000"/>
    <n v="28167.25"/>
    <x v="1"/>
    <s v="US"/>
    <s v="USD"/>
    <n v="1351801368"/>
    <n v="1349209368"/>
    <b v="0"/>
    <n v="721"/>
    <b v="1"/>
    <s v="music/electronic music"/>
    <n v="704.18124999999998"/>
    <n v="39.066920943134534"/>
    <x v="0"/>
    <s v="electronic music"/>
    <x v="2202"/>
    <d v="2012-11-01T20:22:48"/>
  </r>
  <r>
    <n v="2203"/>
    <s v="Andy's iLL - The Invisible City"/>
    <s v="The Invisible City is a project built &amp; powered by my fans. A full video and audio experience that I hope to merge into a live show."/>
    <n v="2000"/>
    <n v="2191"/>
    <x v="1"/>
    <s v="CA"/>
    <s v="CAD"/>
    <n v="1443127082"/>
    <n v="1440535082"/>
    <b v="0"/>
    <n v="50"/>
    <b v="1"/>
    <s v="music/electronic music"/>
    <n v="109.55"/>
    <n v="43.82"/>
    <x v="0"/>
    <s v="electronic music"/>
    <x v="2203"/>
    <d v="2015-09-24T20:38:02"/>
  </r>
  <r>
    <n v="2204"/>
    <s v="Press Mirror Kisses' New Album &quot;Heartbeats&quot; on Vinyl"/>
    <s v="A professional pressing of the new (and greatest) Mirror Kisses album on beautiful white vinyl. Backers hear it first!"/>
    <n v="1500"/>
    <n v="1993"/>
    <x v="1"/>
    <s v="US"/>
    <s v="USD"/>
    <n v="1362814119"/>
    <n v="1360222119"/>
    <b v="0"/>
    <n v="73"/>
    <b v="1"/>
    <s v="music/electronic music"/>
    <n v="132.86666666666667"/>
    <n v="27.301369863013697"/>
    <x v="0"/>
    <s v="electronic music"/>
    <x v="2204"/>
    <d v="2013-03-09T07:28:39"/>
  </r>
  <r>
    <n v="2205"/>
    <s v="Lestat - Midnight Toll Video"/>
    <s v="Lestat is filming their first video, and they need your help! From their release, Arisen, &quot;Midnight Toll&quot;. Hear it at lestatmusic.com."/>
    <n v="750"/>
    <n v="1140"/>
    <x v="1"/>
    <s v="US"/>
    <s v="USD"/>
    <n v="1338579789"/>
    <n v="1335987789"/>
    <b v="0"/>
    <n v="27"/>
    <b v="1"/>
    <s v="music/electronic music"/>
    <n v="152"/>
    <n v="42.222222222222221"/>
    <x v="0"/>
    <s v="electronic music"/>
    <x v="2205"/>
    <d v="2012-06-01T19:43:09"/>
  </r>
  <r>
    <n v="2206"/>
    <s v="Arbor Oasis's First Album!"/>
    <s v="We really think we might have what it takes to make it someday! But we really need help to take the first step and release this album!"/>
    <n v="1100"/>
    <n v="1130"/>
    <x v="1"/>
    <s v="US"/>
    <s v="USD"/>
    <n v="1334556624"/>
    <n v="1333001424"/>
    <b v="0"/>
    <n v="34"/>
    <b v="1"/>
    <s v="music/electronic music"/>
    <n v="102.72727272727273"/>
    <n v="33.235294117647058"/>
    <x v="0"/>
    <s v="electronic music"/>
    <x v="2206"/>
    <d v="2012-04-16T06:10:24"/>
  </r>
  <r>
    <n v="2207"/>
    <s v="Piece of Happy"/>
    <s v="Each piece has a story behind it. Not of some life drama but of an experience you live whilst listening; Happiness evoking"/>
    <n v="2000"/>
    <n v="2000"/>
    <x v="1"/>
    <s v="US"/>
    <s v="USD"/>
    <n v="1384580373"/>
    <n v="1381984773"/>
    <b v="0"/>
    <n v="7"/>
    <b v="1"/>
    <s v="music/electronic music"/>
    <n v="100"/>
    <n v="285.71428571428572"/>
    <x v="0"/>
    <s v="electronic music"/>
    <x v="2207"/>
    <d v="2013-11-16T05:39:33"/>
  </r>
  <r>
    <n v="2208"/>
    <s v="HELP FUND SELF IMPLIED RESTRICTIONS DEBUT RELEASE"/>
    <s v="Early Summer, SIR will be releasing two EP's. The funding of this project will determine if they get professional pressings or cdr's"/>
    <n v="1000"/>
    <n v="1016"/>
    <x v="1"/>
    <s v="US"/>
    <s v="USD"/>
    <n v="1333771200"/>
    <n v="1328649026"/>
    <b v="0"/>
    <n v="24"/>
    <b v="1"/>
    <s v="music/electronic music"/>
    <n v="101.6"/>
    <n v="42.333333333333336"/>
    <x v="0"/>
    <s v="electronic music"/>
    <x v="2208"/>
    <d v="2012-04-07T04:00:00"/>
  </r>
  <r>
    <n v="2209"/>
    <s v="NYPC's North American (+ Colombia!) Tour May 2014 - Part 2"/>
    <s v="Support us and pledge for rewards on our new bigger Tour of the US, Canada and Colombia!"/>
    <n v="500"/>
    <n v="754"/>
    <x v="1"/>
    <s v="GB"/>
    <s v="GBP"/>
    <n v="1397516400"/>
    <n v="1396524644"/>
    <b v="0"/>
    <n v="15"/>
    <b v="1"/>
    <s v="music/electronic music"/>
    <n v="150.80000000000001"/>
    <n v="50.266666666666666"/>
    <x v="0"/>
    <s v="electronic music"/>
    <x v="2209"/>
    <d v="2014-04-14T23:00:00"/>
  </r>
  <r>
    <n v="2210"/>
    <s v="The Seshen's Debut Album Release"/>
    <s v="Influenced by Little Dragon, J. Dilla, Erykah Badu &amp; Beach House, this genre-defying record fuses hip-hop, soul, pop and electronica."/>
    <n v="4000"/>
    <n v="4457"/>
    <x v="1"/>
    <s v="US"/>
    <s v="USD"/>
    <n v="1334424960"/>
    <n v="1329442510"/>
    <b v="0"/>
    <n v="72"/>
    <b v="1"/>
    <s v="music/electronic music"/>
    <n v="111.425"/>
    <n v="61.902777777777779"/>
    <x v="0"/>
    <s v="electronic music"/>
    <x v="2210"/>
    <d v="2012-04-14T17:36:00"/>
  </r>
  <r>
    <n v="2211"/>
    <s v="Kickstart the Future (of Telefuture)"/>
    <s v="Telefuture, a record label sharing 80's inspired electronic music, wants to release some incredible albums on various physical mediums!"/>
    <n v="2500"/>
    <n v="4890"/>
    <x v="1"/>
    <s v="US"/>
    <s v="USD"/>
    <n v="1397113140"/>
    <n v="1395168625"/>
    <b v="0"/>
    <n v="120"/>
    <b v="1"/>
    <s v="music/electronic music"/>
    <n v="195.6"/>
    <n v="40.75"/>
    <x v="0"/>
    <s v="electronic music"/>
    <x v="2211"/>
    <d v="2014-04-10T06:59:00"/>
  </r>
  <r>
    <n v="2212"/>
    <s v="Dragon's Eye Recordings: Label Relaunch"/>
    <s v="Help Dragon's Eye relaunch with 4 new releases by Yann Novak, Pinkcourtesyphone, Steve Roden &amp; Lawrence English + Stephen Vitiello"/>
    <n v="6000"/>
    <n v="6863"/>
    <x v="1"/>
    <s v="US"/>
    <s v="USD"/>
    <n v="1383526800"/>
    <n v="1380650177"/>
    <b v="0"/>
    <n v="123"/>
    <b v="1"/>
    <s v="music/electronic music"/>
    <n v="114.38333333333333"/>
    <n v="55.796747967479675"/>
    <x v="0"/>
    <s v="electronic music"/>
    <x v="2212"/>
    <d v="2013-11-04T01:00:00"/>
  </r>
  <r>
    <n v="2213"/>
    <s v="WINTER WALK WITH ME ~ Hasenfang Album"/>
    <s v="NOTE: THIS PROJECT IS ALREADY 100% FUNDED!!! _x000a_This is an &quot;Extended Campaign Run&quot; for anyone who wants a CD of my seventh solo album."/>
    <n v="5"/>
    <n v="10"/>
    <x v="1"/>
    <s v="US"/>
    <s v="USD"/>
    <n v="1431719379"/>
    <n v="1429127379"/>
    <b v="0"/>
    <n v="1"/>
    <b v="1"/>
    <s v="music/electronic music"/>
    <n v="200"/>
    <n v="10"/>
    <x v="0"/>
    <s v="electronic music"/>
    <x v="2213"/>
    <d v="2015-05-15T19:49:39"/>
  </r>
  <r>
    <n v="2214"/>
    <s v="Spiff is ready to join the digital age!"/>
    <s v="Join this Kickstarter project today to assist Spiff in converting his analog recordings from the 80's to digital!"/>
    <n v="600"/>
    <n v="1755.01"/>
    <x v="1"/>
    <s v="US"/>
    <s v="USD"/>
    <n v="1391713248"/>
    <n v="1389121248"/>
    <b v="0"/>
    <n v="24"/>
    <b v="1"/>
    <s v="music/electronic music"/>
    <n v="292.50166666666667"/>
    <n v="73.125416666666666"/>
    <x v="0"/>
    <s v="electronic music"/>
    <x v="2214"/>
    <d v="2014-02-06T19:00:48"/>
  </r>
  <r>
    <n v="2215"/>
    <s v="&quot;Something to See, Not to Say&quot; - Anemometer's First EP Album"/>
    <s v="Ambient Electro Grind-fest!"/>
    <n v="550"/>
    <n v="860"/>
    <x v="1"/>
    <s v="US"/>
    <s v="USD"/>
    <n v="1331621940"/>
    <n v="1329671572"/>
    <b v="0"/>
    <n v="33"/>
    <b v="1"/>
    <s v="music/electronic music"/>
    <n v="156.36363636363637"/>
    <n v="26.060606060606062"/>
    <x v="0"/>
    <s v="electronic music"/>
    <x v="2215"/>
    <d v="2012-03-13T06:59:00"/>
  </r>
  <r>
    <n v="2216"/>
    <s v="Femme Fatality 'Stranger' T-shirt and/or Tote bag"/>
    <s v="We are taking pre-orders for a very limited run of new t-shirts and tote bags! Available exclusivly through this Kickstarter campaign."/>
    <n v="300"/>
    <n v="317"/>
    <x v="1"/>
    <s v="US"/>
    <s v="USD"/>
    <n v="1437674545"/>
    <n v="1436464945"/>
    <b v="0"/>
    <n v="14"/>
    <b v="1"/>
    <s v="music/electronic music"/>
    <n v="105.66666666666666"/>
    <n v="22.642857142857142"/>
    <x v="0"/>
    <s v="electronic music"/>
    <x v="2216"/>
    <d v="2015-07-23T18:02:25"/>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s v="music/electronic music"/>
    <n v="101.19047619047619"/>
    <n v="47.222222222222221"/>
    <x v="0"/>
    <s v="electronic music"/>
    <x v="2217"/>
    <d v="2015-11-02T08:00:00"/>
  </r>
  <r>
    <n v="2218"/>
    <s v="Idiot Stare &quot;Unknown to Millions&quot; CD"/>
    <s v="Help Idiot Stare press their next album to CD. Over 40 minutes of intense industrial rock that you're going to want to own!"/>
    <n v="2000"/>
    <n v="2456.66"/>
    <x v="1"/>
    <s v="US"/>
    <s v="USD"/>
    <n v="1346198400"/>
    <n v="1344281383"/>
    <b v="0"/>
    <n v="76"/>
    <b v="1"/>
    <s v="music/electronic music"/>
    <n v="122.833"/>
    <n v="32.324473684210524"/>
    <x v="0"/>
    <s v="electronic music"/>
    <x v="2218"/>
    <d v="2012-08-29T00:00:00"/>
  </r>
  <r>
    <n v="2219"/>
    <s v="Moments by eBurner"/>
    <s v="An album that illustrates events in our lives, whether trivial or significant, through the tones of electronic music."/>
    <n v="1000"/>
    <n v="1015"/>
    <x v="1"/>
    <s v="US"/>
    <s v="USD"/>
    <n v="1440004512"/>
    <n v="1437412512"/>
    <b v="0"/>
    <n v="19"/>
    <b v="1"/>
    <s v="music/electronic music"/>
    <n v="101.49999999999999"/>
    <n v="53.421052631578945"/>
    <x v="0"/>
    <s v="electronic music"/>
    <x v="2219"/>
    <d v="2015-08-19T17:15:12"/>
  </r>
  <r>
    <n v="2220"/>
    <s v="Be Part of Darkpine's Debut EP"/>
    <s v="Darkpine is recording and releasing a 5-track EP within the coming months this summer and hopes for your support."/>
    <n v="3500"/>
    <n v="3540"/>
    <x v="1"/>
    <s v="US"/>
    <s v="USD"/>
    <n v="1374888436"/>
    <n v="1372296436"/>
    <b v="0"/>
    <n v="69"/>
    <b v="1"/>
    <s v="music/electronic music"/>
    <n v="101.14285714285714"/>
    <n v="51.304347826086953"/>
    <x v="0"/>
    <s v="electronic music"/>
    <x v="2220"/>
    <d v="2013-07-27T01:27:16"/>
  </r>
  <r>
    <n v="2221"/>
    <s v="Dice Bazaar - Dice rolling, card trading, family fun"/>
    <s v="Welcome to the Dice Bazaar! Roll dice to buy &amp; trade products at the bazaar, block opponents, tame cobras, and score points!"/>
    <n v="7500"/>
    <n v="8109"/>
    <x v="1"/>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1"/>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1"/>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1"/>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1"/>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1"/>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1"/>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1"/>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1"/>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1"/>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1"/>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1"/>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1"/>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1"/>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1"/>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1"/>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1"/>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1"/>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1"/>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1"/>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1"/>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1"/>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1"/>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1"/>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1"/>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1"/>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1"/>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1"/>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1"/>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1"/>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1"/>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1"/>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1"/>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1"/>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1"/>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1"/>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1"/>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1"/>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1"/>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1"/>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1"/>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1"/>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1"/>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1"/>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1"/>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1"/>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1"/>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1"/>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1"/>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1"/>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1"/>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1"/>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1"/>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1"/>
    <s v="US"/>
    <s v="USD"/>
    <n v="1311576600"/>
    <n v="1306219897"/>
    <b v="0"/>
    <n v="11"/>
    <b v="1"/>
    <s v="music/rock"/>
    <n v="185"/>
    <n v="50.454545454545453"/>
    <x v="0"/>
    <s v="rock"/>
    <x v="2281"/>
    <d v="2011-07-25T06:50:00"/>
  </r>
  <r>
    <n v="2282"/>
    <s v="Sage King's Debut Album"/>
    <s v="Sage King is recording his debut album and wants YOU to be a part of the creation process"/>
    <n v="750"/>
    <n v="1390"/>
    <x v="1"/>
    <s v="US"/>
    <s v="USD"/>
    <n v="1452744686"/>
    <n v="1447560686"/>
    <b v="0"/>
    <n v="12"/>
    <b v="1"/>
    <s v="music/rock"/>
    <n v="185.33333333333331"/>
    <n v="115.83333333333333"/>
    <x v="0"/>
    <s v="rock"/>
    <x v="2282"/>
    <d v="2016-01-14T04:11:26"/>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s v="music/rock"/>
    <n v="100.85533333333332"/>
    <n v="63.03458333333333"/>
    <x v="0"/>
    <s v="rock"/>
    <x v="2283"/>
    <d v="2012-05-09T02:00:04"/>
  </r>
  <r>
    <n v="2284"/>
    <s v="Make a record, write a song, take the Vinyl Skyway. "/>
    <s v="The Vinyl Skyway reunite to make a third album. "/>
    <n v="6000"/>
    <n v="6373.27"/>
    <x v="1"/>
    <s v="US"/>
    <s v="USD"/>
    <n v="1299902400"/>
    <n v="1297451245"/>
    <b v="0"/>
    <n v="59"/>
    <b v="1"/>
    <s v="music/rock"/>
    <n v="106.22116666666668"/>
    <n v="108.02152542372882"/>
    <x v="0"/>
    <s v="rock"/>
    <x v="2284"/>
    <d v="2011-03-12T04:00:00"/>
  </r>
  <r>
    <n v="2285"/>
    <s v="Blue Sky Alert &amp; The Retro Rock Machine of Fun"/>
    <s v="BSA is headed to Nashville, TN USA to record our first album at the historic Welcome to 1979 Studio. Come re-write history with us..."/>
    <n v="3000"/>
    <n v="3641"/>
    <x v="1"/>
    <s v="US"/>
    <s v="USD"/>
    <n v="1340944043"/>
    <n v="1338352043"/>
    <b v="0"/>
    <n v="79"/>
    <b v="1"/>
    <s v="music/rock"/>
    <n v="121.36666666666667"/>
    <n v="46.088607594936711"/>
    <x v="0"/>
    <s v="rock"/>
    <x v="2285"/>
    <d v="2012-06-29T04:27:23"/>
  </r>
  <r>
    <n v="2286"/>
    <s v="Arson In The Suburbs"/>
    <s v="Arson In The Suburbs is ready to release its FIRST three song E.P. and looking to raise funds to get back in the studio! RnFnR!"/>
    <n v="1500"/>
    <n v="1501"/>
    <x v="1"/>
    <s v="US"/>
    <s v="USD"/>
    <n v="1378439940"/>
    <n v="1376003254"/>
    <b v="0"/>
    <n v="14"/>
    <b v="1"/>
    <s v="music/rock"/>
    <n v="100.06666666666666"/>
    <n v="107.21428571428571"/>
    <x v="0"/>
    <s v="rock"/>
    <x v="2286"/>
    <d v="2013-09-06T03:59:00"/>
  </r>
  <r>
    <n v="2287"/>
    <s v="Crushed Out - TEETH - album pre-order / 12&quot; vinyl LP debut"/>
    <s v="Pre-order Crushed Out's new album TEETH &amp; support the pressing of 12&quot; vinyl records. Release date; Sept. 16, 2014."/>
    <n v="4500"/>
    <n v="5398.99"/>
    <x v="1"/>
    <s v="US"/>
    <s v="USD"/>
    <n v="1403539260"/>
    <n v="1401724860"/>
    <b v="0"/>
    <n v="106"/>
    <b v="1"/>
    <s v="music/rock"/>
    <n v="119.97755555555555"/>
    <n v="50.9338679245283"/>
    <x v="0"/>
    <s v="rock"/>
    <x v="2287"/>
    <d v="2014-06-23T16:01:00"/>
  </r>
  <r>
    <n v="2288"/>
    <s v="Press Michael Zucker's 2012 album Technocracy on VINYL!"/>
    <s v="Technocracy will be released on digital media on June 26th, but we all know analog is king!  Help us press this album on vinyl!"/>
    <n v="1000"/>
    <n v="1001"/>
    <x v="1"/>
    <s v="US"/>
    <s v="USD"/>
    <n v="1340733600"/>
    <n v="1339098689"/>
    <b v="0"/>
    <n v="25"/>
    <b v="1"/>
    <s v="music/rock"/>
    <n v="100.1"/>
    <n v="40.04"/>
    <x v="0"/>
    <s v="rock"/>
    <x v="2288"/>
    <d v="2012-06-26T18:00:00"/>
  </r>
  <r>
    <n v="2289"/>
    <s v="Blind Man Deaf Boy Tour!"/>
    <s v="Blind Man Deaf Boy is a Folk Punk band from Denver, we need money to get ourselves a van and take it on tour around the west coast."/>
    <n v="1500"/>
    <n v="1611"/>
    <x v="1"/>
    <s v="US"/>
    <s v="USD"/>
    <n v="1386372120"/>
    <n v="1382659060"/>
    <b v="0"/>
    <n v="25"/>
    <b v="1"/>
    <s v="music/rock"/>
    <n v="107.4"/>
    <n v="64.44"/>
    <x v="0"/>
    <s v="rock"/>
    <x v="2289"/>
    <d v="2013-12-06T23:22:00"/>
  </r>
  <r>
    <n v="2290"/>
    <s v="American Standard Needs to Release Their Debut EP"/>
    <s v="American Standard needs your help pressing their debut EP. Be involved in the artistic process and receive swag in return!"/>
    <n v="1500"/>
    <n v="1561"/>
    <x v="1"/>
    <s v="US"/>
    <s v="USD"/>
    <n v="1259686800"/>
    <n v="1252908330"/>
    <b v="0"/>
    <n v="29"/>
    <b v="1"/>
    <s v="music/rock"/>
    <n v="104.06666666666666"/>
    <n v="53.827586206896555"/>
    <x v="0"/>
    <s v="rock"/>
    <x v="2290"/>
    <d v="2009-12-01T17:00:00"/>
  </r>
  <r>
    <n v="2291"/>
    <s v="Create thatwasthen's new album with them!"/>
    <s v="So we've recorded a 5-song EP with a 2-time Grammy winner, but we need to raise the  $$$ to mix, master and press it to CD and vinyl!"/>
    <n v="2500"/>
    <n v="4320"/>
    <x v="1"/>
    <s v="US"/>
    <s v="USD"/>
    <n v="1335153600"/>
    <n v="1332199618"/>
    <b v="0"/>
    <n v="43"/>
    <b v="1"/>
    <s v="music/rock"/>
    <n v="172.8"/>
    <n v="100.46511627906976"/>
    <x v="0"/>
    <s v="rock"/>
    <x v="2291"/>
    <d v="2012-04-23T04:00:00"/>
  </r>
  <r>
    <n v="2292"/>
    <s v="BE A PART OF HISTORY!"/>
    <s v="Aiding Contra in the telling of the &quot;Blue Planet Chronicles&quot;, a concept about the history of our beautiful home; Planet Earth!"/>
    <n v="2000"/>
    <n v="2145.0100000000002"/>
    <x v="1"/>
    <s v="US"/>
    <s v="USD"/>
    <n v="1334767476"/>
    <n v="1332175476"/>
    <b v="0"/>
    <n v="46"/>
    <b v="1"/>
    <s v="music/rock"/>
    <n v="107.2505"/>
    <n v="46.630652173913049"/>
    <x v="0"/>
    <s v="rock"/>
    <x v="2292"/>
    <d v="2012-04-18T16:44:36"/>
  </r>
  <r>
    <n v="2293"/>
    <s v="&quot;Hurt N' Wrong&quot; New Album Fundraiser!"/>
    <s v="Donate here to be a part of the upcoming album. Every little bit helps!"/>
    <n v="850"/>
    <n v="920"/>
    <x v="1"/>
    <s v="US"/>
    <s v="USD"/>
    <n v="1348545540"/>
    <n v="1346345999"/>
    <b v="0"/>
    <n v="27"/>
    <b v="1"/>
    <s v="music/rock"/>
    <n v="108.23529411764706"/>
    <n v="34.074074074074076"/>
    <x v="0"/>
    <s v="rock"/>
    <x v="2293"/>
    <d v="2012-09-25T03:59:00"/>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s v="music/rock"/>
    <n v="146.08079999999998"/>
    <n v="65.214642857142863"/>
    <x v="0"/>
    <s v="rock"/>
    <x v="2294"/>
    <d v="2013-01-20T17:21:20"/>
  </r>
  <r>
    <n v="2295"/>
    <s v="SHADOWRAPTR: The Second Coming. (Sophomore LP)"/>
    <s v="The second full length album by SHADOWRAPTR is nearly complete. We just need a little boost to get us there. Think of the children."/>
    <n v="1200"/>
    <n v="1503"/>
    <x v="1"/>
    <s v="US"/>
    <s v="USD"/>
    <n v="1359240856"/>
    <n v="1356648856"/>
    <b v="0"/>
    <n v="34"/>
    <b v="1"/>
    <s v="music/rock"/>
    <n v="125.25"/>
    <n v="44.205882352941174"/>
    <x v="0"/>
    <s v="rock"/>
    <x v="2295"/>
    <d v="2013-01-26T22:54:16"/>
  </r>
  <r>
    <n v="2296"/>
    <s v="HAMELL ON TRIAL IS RECORDING AN ALBUM"/>
    <s v="Ed Hamell AKA Hamell on Trial is recording an album titled The Happiest Man in the World. He needs your help."/>
    <n v="7000"/>
    <n v="10435"/>
    <x v="1"/>
    <s v="US"/>
    <s v="USD"/>
    <n v="1330018426"/>
    <n v="1326994426"/>
    <b v="0"/>
    <n v="145"/>
    <b v="1"/>
    <s v="music/rock"/>
    <n v="149.07142857142856"/>
    <n v="71.965517241379317"/>
    <x v="0"/>
    <s v="rock"/>
    <x v="2296"/>
    <d v="2012-02-23T17:33:46"/>
  </r>
  <r>
    <n v="2297"/>
    <s v="Company Company: Debut EP"/>
    <s v="New Jersey Alternative Rock band COCO needs YOUR help self-releasing debut EP!"/>
    <n v="1000"/>
    <n v="1006"/>
    <x v="1"/>
    <s v="US"/>
    <s v="USD"/>
    <n v="1331697540"/>
    <n v="1328749249"/>
    <b v="0"/>
    <n v="19"/>
    <b v="1"/>
    <s v="music/rock"/>
    <n v="100.6"/>
    <n v="52.94736842105263"/>
    <x v="0"/>
    <s v="rock"/>
    <x v="2297"/>
    <d v="2012-03-14T03:59:00"/>
  </r>
  <r>
    <n v="2298"/>
    <s v="Jonny Gray: First Full Length Album"/>
    <s v="My name is Jonny Gray, and my friends and I are working together to raise funds for my debut album"/>
    <n v="30000"/>
    <n v="31522"/>
    <x v="1"/>
    <s v="US"/>
    <s v="USD"/>
    <n v="1395861033"/>
    <n v="1393272633"/>
    <b v="0"/>
    <n v="288"/>
    <b v="1"/>
    <s v="music/rock"/>
    <n v="105.07333333333332"/>
    <n v="109.45138888888889"/>
    <x v="0"/>
    <s v="rock"/>
    <x v="2298"/>
    <d v="2014-03-26T19:10:33"/>
  </r>
  <r>
    <n v="2299"/>
    <s v="HELP FLY RADIO FINISH THEIR FULL LENGTH ALBUM!"/>
    <s v="Fly Radio has finished tracking their album now all that is left is the mixing/mastering and duplication!"/>
    <n v="300"/>
    <n v="1050.5"/>
    <x v="1"/>
    <s v="US"/>
    <s v="USD"/>
    <n v="1296953209"/>
    <n v="1295657209"/>
    <b v="0"/>
    <n v="14"/>
    <b v="1"/>
    <s v="music/rock"/>
    <n v="350.16666666666663"/>
    <n v="75.035714285714292"/>
    <x v="0"/>
    <s v="rock"/>
    <x v="2299"/>
    <d v="2011-02-06T00:46:49"/>
  </r>
  <r>
    <n v="2300"/>
    <s v="Keep The Prison Van Rolling"/>
    <s v="Big Fiction leaves for tour on 6/27 but the Prison Van needs some work!  New brakes, transmission repair, tires... it needs a bit."/>
    <n v="800"/>
    <n v="810"/>
    <x v="1"/>
    <s v="US"/>
    <s v="USD"/>
    <n v="1340904416"/>
    <n v="1339694816"/>
    <b v="0"/>
    <n v="7"/>
    <b v="1"/>
    <s v="music/rock"/>
    <n v="101.25"/>
    <n v="115.71428571428571"/>
    <x v="0"/>
    <s v="rock"/>
    <x v="2300"/>
    <d v="2012-06-28T17:26:56"/>
  </r>
  <r>
    <n v="2301"/>
    <s v="Time Crash"/>
    <s v="We are America's first trock band, and we're ready to bring you our first album!"/>
    <n v="5000"/>
    <n v="6680.22"/>
    <x v="1"/>
    <s v="US"/>
    <s v="USD"/>
    <n v="1371785496"/>
    <n v="1369193496"/>
    <b v="1"/>
    <n v="211"/>
    <b v="1"/>
    <s v="music/indie rock"/>
    <n v="133.6044"/>
    <n v="31.659810426540286"/>
    <x v="0"/>
    <s v="indie rock"/>
    <x v="2301"/>
    <d v="2013-06-21T03:31:36"/>
  </r>
  <r>
    <n v="2302"/>
    <s v="Wildcat Strike's 2nd album release - Digital Age"/>
    <s v="Wildcat Strike is looking to complete it's second full length album, titled &quot;Digital Age&quot;, and we want you to be a part of it!"/>
    <n v="2300"/>
    <n v="3925"/>
    <x v="1"/>
    <s v="US"/>
    <s v="USD"/>
    <n v="1388473200"/>
    <n v="1385585434"/>
    <b v="1"/>
    <n v="85"/>
    <b v="1"/>
    <s v="music/indie rock"/>
    <n v="170.65217391304347"/>
    <n v="46.176470588235297"/>
    <x v="0"/>
    <s v="indie rock"/>
    <x v="2302"/>
    <d v="2013-12-31T07:00:00"/>
  </r>
  <r>
    <n v="2303"/>
    <s v="Abby Travis Vinyl Picture Disc/ Limited edition CD"/>
    <s v="Abby Travis (EODM, Bangles, Masters of Reality, KMFDM) wants to release her new album as a vinyl picture disc and limited edition CD."/>
    <n v="6450"/>
    <n v="7053.61"/>
    <x v="1"/>
    <s v="US"/>
    <s v="USD"/>
    <n v="1323747596"/>
    <n v="1320287996"/>
    <b v="1"/>
    <n v="103"/>
    <b v="1"/>
    <s v="music/indie rock"/>
    <n v="109.35829457364341"/>
    <n v="68.481650485436887"/>
    <x v="0"/>
    <s v="indie rock"/>
    <x v="2303"/>
    <d v="2011-12-13T03:39:56"/>
  </r>
  <r>
    <n v="2304"/>
    <s v="Anna Ash â˜† Recording Project â˜† 2011         â™˜"/>
    <s v="This winter and springtime we will be recording a new full-length album with big voices, big fireworks and mega soul.  "/>
    <n v="6000"/>
    <n v="6042.02"/>
    <x v="1"/>
    <s v="US"/>
    <s v="USD"/>
    <n v="1293857940"/>
    <n v="1290281691"/>
    <b v="1"/>
    <n v="113"/>
    <b v="1"/>
    <s v="music/indie rock"/>
    <n v="100.70033333333335"/>
    <n v="53.469203539823013"/>
    <x v="0"/>
    <s v="indie rock"/>
    <x v="2304"/>
    <d v="2011-01-01T04:59:00"/>
  </r>
  <r>
    <n v="2305"/>
    <s v="HANK &amp; CUPCAKES 'CA$H 4 GOLD' MEGA TOUR!"/>
    <s v="If you're reading this, we want to say that every dollar counts in these final hours of our campaign. Thank you for all your support!"/>
    <n v="18000"/>
    <n v="18221"/>
    <x v="1"/>
    <s v="US"/>
    <s v="USD"/>
    <n v="1407520800"/>
    <n v="1405356072"/>
    <b v="1"/>
    <n v="167"/>
    <b v="1"/>
    <s v="music/indie rock"/>
    <n v="101.22777777777779"/>
    <n v="109.10778443113773"/>
    <x v="0"/>
    <s v="indie rock"/>
    <x v="2305"/>
    <d v="2014-08-08T18:00:00"/>
  </r>
  <r>
    <n v="2306"/>
    <s v="Cook Up a Record with Dewveall"/>
    <s v="Indie rockers, Dewveall, are recording new music. Take a seat at the table; let them cook you a meal and sing you some songs."/>
    <n v="3500"/>
    <n v="3736.55"/>
    <x v="1"/>
    <s v="US"/>
    <s v="USD"/>
    <n v="1331352129"/>
    <n v="1328760129"/>
    <b v="1"/>
    <n v="73"/>
    <b v="1"/>
    <s v="music/indie rock"/>
    <n v="106.75857142857143"/>
    <n v="51.185616438356163"/>
    <x v="0"/>
    <s v="indie rock"/>
    <x v="2306"/>
    <d v="2012-03-10T04:02:09"/>
  </r>
  <r>
    <n v="2307"/>
    <s v="Bones - The New EP by Matt Phillips"/>
    <s v="Printing, copywriting, and album art for my first record. It's 100% ready to listen we just need some help to get it out there."/>
    <n v="1964.47"/>
    <n v="2095.2600000000002"/>
    <x v="1"/>
    <s v="US"/>
    <s v="USD"/>
    <n v="1336245328"/>
    <n v="1333653333"/>
    <b v="1"/>
    <n v="75"/>
    <b v="1"/>
    <s v="music/indie rock"/>
    <n v="106.65777537961894"/>
    <n v="27.936800000000002"/>
    <x v="0"/>
    <s v="indie rock"/>
    <x v="2307"/>
    <d v="2012-05-05T19:15:28"/>
  </r>
  <r>
    <n v="2308"/>
    <s v="The Ember Days Audio/Visual Experience"/>
    <s v="For our next record we're combining amazing visuals with new and creative music to create an truly beautiful worship experience."/>
    <n v="50000"/>
    <n v="50653.11"/>
    <x v="1"/>
    <s v="US"/>
    <s v="USD"/>
    <n v="1409274000"/>
    <n v="1406847996"/>
    <b v="1"/>
    <n v="614"/>
    <b v="1"/>
    <s v="music/indie rock"/>
    <n v="101.30622"/>
    <n v="82.496921824104234"/>
    <x v="0"/>
    <s v="indie rock"/>
    <x v="2308"/>
    <d v="2014-08-29T01:00:00"/>
  </r>
  <r>
    <n v="2309"/>
    <s v="// Marny Lion Proudfit /\/\/\ Album Release \\"/>
    <s v="|| HELP MARNY LION PROUDFIT RECORD HER SECOND INDIE FOLK ALBUM THIS MARCH â€“ THE BARN IS WAITING ||"/>
    <n v="6000"/>
    <n v="6400.47"/>
    <x v="1"/>
    <s v="US"/>
    <s v="USD"/>
    <n v="1362872537"/>
    <n v="1359848537"/>
    <b v="1"/>
    <n v="107"/>
    <b v="1"/>
    <s v="music/indie rock"/>
    <n v="106.67450000000001"/>
    <n v="59.817476635514019"/>
    <x v="0"/>
    <s v="indie rock"/>
    <x v="2309"/>
    <d v="2013-03-09T23:42:17"/>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s v="music/indie rock"/>
    <n v="428.83978378378379"/>
    <n v="64.816470588235291"/>
    <x v="0"/>
    <s v="indie rock"/>
    <x v="2310"/>
    <d v="2013-03-21T18:03:35"/>
  </r>
  <r>
    <n v="2311"/>
    <s v="Mary Fagan's CD Project!"/>
    <s v="I'm heading back into the studio!  I'm planning to record a CD of original songs and one with some jazz standards."/>
    <n v="9000"/>
    <n v="9370"/>
    <x v="1"/>
    <s v="US"/>
    <s v="USD"/>
    <n v="1399421189"/>
    <n v="1396829189"/>
    <b v="1"/>
    <n v="104"/>
    <b v="1"/>
    <s v="music/indie rock"/>
    <n v="104.11111111111111"/>
    <n v="90.09615384615384"/>
    <x v="0"/>
    <s v="indie rock"/>
    <x v="2311"/>
    <d v="2014-05-07T00:06:29"/>
  </r>
  <r>
    <n v="2312"/>
    <s v="DINOWALRUS: 3RD RECORD ON VINYL"/>
    <s v="Help Brooklyn psychedelic synth rockers DINOWALRUS release their 3rd Record, COMPLEXION, on vinyl!"/>
    <n v="3000"/>
    <n v="3236"/>
    <x v="1"/>
    <s v="US"/>
    <s v="USD"/>
    <n v="1397862000"/>
    <n v="1395155478"/>
    <b v="1"/>
    <n v="79"/>
    <b v="1"/>
    <s v="music/indie rock"/>
    <n v="107.86666666666666"/>
    <n v="40.962025316455694"/>
    <x v="0"/>
    <s v="indie rock"/>
    <x v="2312"/>
    <d v="2014-04-18T23:00:00"/>
  </r>
  <r>
    <n v="2313"/>
    <s v="A SUNNY DAY IN GLASGOW"/>
    <s v="A Sunny Day in Glasgow are recording a new album and we need your help!"/>
    <n v="5000"/>
    <n v="8792.02"/>
    <x v="1"/>
    <s v="US"/>
    <s v="USD"/>
    <n v="1336086026"/>
    <n v="1333494026"/>
    <b v="1"/>
    <n v="157"/>
    <b v="1"/>
    <s v="music/indie rock"/>
    <n v="175.84040000000002"/>
    <n v="56.000127388535034"/>
    <x v="0"/>
    <s v="indie rock"/>
    <x v="2313"/>
    <d v="2012-05-03T23:00:26"/>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s v="music/indie rock"/>
    <n v="156.97"/>
    <n v="37.672800000000002"/>
    <x v="0"/>
    <s v="indie rock"/>
    <x v="2314"/>
    <d v="2012-06-07T13:14:17"/>
  </r>
  <r>
    <n v="2315"/>
    <s v="RICE Presses Their Debut Album 'Keep Warm' On Vinyl"/>
    <s v="Rice invites you to be a part of the creation of their first album and spread their message of love."/>
    <n v="2500"/>
    <n v="2565"/>
    <x v="1"/>
    <s v="US"/>
    <s v="USD"/>
    <n v="1336238743"/>
    <n v="1333646743"/>
    <b v="1"/>
    <n v="64"/>
    <b v="1"/>
    <s v="music/indie rock"/>
    <n v="102.60000000000001"/>
    <n v="40.078125"/>
    <x v="0"/>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s v="music/indie rock"/>
    <n v="104.04266666666666"/>
    <n v="78.031999999999996"/>
    <x v="0"/>
    <s v="indie rock"/>
    <x v="2316"/>
    <d v="2009-12-09T18:24:00"/>
  </r>
  <r>
    <n v="2317"/>
    <s v="ibreatheFUR / He Can Jog split Cassette"/>
    <s v="Snag the first Wolf Interval release by droners ibreatheFUR and He Can Jog. One month to preorder and then they're gone!"/>
    <n v="400"/>
    <n v="416"/>
    <x v="1"/>
    <s v="US"/>
    <s v="USD"/>
    <n v="1266210000"/>
    <n v="1263474049"/>
    <b v="1"/>
    <n v="22"/>
    <b v="1"/>
    <s v="music/indie rock"/>
    <n v="104"/>
    <n v="18.90909090909091"/>
    <x v="0"/>
    <s v="indie rock"/>
    <x v="2317"/>
    <d v="2010-02-15T05:00:00"/>
  </r>
  <r>
    <n v="2318"/>
    <s v="Songs For Unusual Creatures"/>
    <s v="A book/CD by Michael Hearst featuring songs and factoids that celebrate some of the most bizarre (and under-appreciated) animals that roam the planet!"/>
    <n v="5000"/>
    <n v="6053"/>
    <x v="1"/>
    <s v="US"/>
    <s v="USD"/>
    <n v="1253937540"/>
    <n v="1251214014"/>
    <b v="1"/>
    <n v="163"/>
    <b v="1"/>
    <s v="music/indie rock"/>
    <n v="121.05999999999999"/>
    <n v="37.134969325153371"/>
    <x v="0"/>
    <s v="indie rock"/>
    <x v="2318"/>
    <d v="2009-09-26T03:59:00"/>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s v="music/indie rock"/>
    <n v="107.69999999999999"/>
    <n v="41.961038961038959"/>
    <x v="0"/>
    <s v="indie rock"/>
    <x v="2319"/>
    <d v="2013-12-15T01:58:05"/>
  </r>
  <r>
    <n v="2320"/>
    <s v="Ocean Versus Daughter's New Album!"/>
    <s v="We've been hard at work crafting our next batch of songs, and we need your help to record it!  Have a look at our quick witchy video!"/>
    <n v="5000"/>
    <n v="5433"/>
    <x v="1"/>
    <s v="US"/>
    <s v="USD"/>
    <n v="1396463800"/>
    <n v="1393443400"/>
    <b v="1"/>
    <n v="89"/>
    <b v="1"/>
    <s v="music/indie rock"/>
    <n v="108.66"/>
    <n v="61.044943820224717"/>
    <x v="0"/>
    <s v="indie rock"/>
    <x v="2320"/>
    <d v="2014-04-02T18:36:40"/>
  </r>
  <r>
    <n v="2321"/>
    <s v="WienerWÃ¼rze"/>
    <s v="Universal organic liquid seasoning brewed all natural from lupine, oat, salt and water for soups, salads, stews and more"/>
    <n v="10557"/>
    <n v="4130"/>
    <x v="0"/>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0"/>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0"/>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0"/>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0"/>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0"/>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1"/>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1"/>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1"/>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1"/>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1"/>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1"/>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1"/>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1"/>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1"/>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1"/>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1"/>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1"/>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3"/>
    <s v="US"/>
    <s v="USD"/>
    <n v="1436729504"/>
    <n v="1434137504"/>
    <b v="0"/>
    <n v="0"/>
    <b v="0"/>
    <s v="technology/web"/>
    <n v="0"/>
    <e v="#DIV/0!"/>
    <x v="3"/>
    <s v="web"/>
    <x v="2341"/>
    <d v="2015-07-12T19:31:44"/>
  </r>
  <r>
    <n v="2342"/>
    <s v="The Future Mind of Business Project (Canceled)"/>
    <s v="A series of informational and interactive online tutorials enabling businesses to proactively ensure mental and corporate vitality."/>
    <n v="5500"/>
    <n v="0"/>
    <x v="3"/>
    <s v="US"/>
    <s v="USD"/>
    <n v="1412571600"/>
    <n v="1410799870"/>
    <b v="0"/>
    <n v="0"/>
    <b v="0"/>
    <s v="technology/web"/>
    <n v="0"/>
    <e v="#DIV/0!"/>
    <x v="3"/>
    <s v="web"/>
    <x v="2342"/>
    <d v="2014-10-06T05:00:00"/>
  </r>
  <r>
    <n v="2343"/>
    <s v="Mobile Excellence Awards (Canceled)"/>
    <s v="The most influential and prestigious awards program that honors innovation and leadership in mobile technology and entertainment"/>
    <n v="10000"/>
    <n v="300"/>
    <x v="3"/>
    <s v="US"/>
    <s v="USD"/>
    <n v="1452282420"/>
    <n v="1447962505"/>
    <b v="0"/>
    <n v="1"/>
    <b v="0"/>
    <s v="technology/web"/>
    <n v="3"/>
    <n v="300"/>
    <x v="3"/>
    <s v="web"/>
    <x v="2343"/>
    <d v="2016-01-08T19:47:00"/>
  </r>
  <r>
    <n v="2344"/>
    <s v="Tired of Corporation Negotiation? THINK MIDDLE MEDIATION!"/>
    <s v="SAVE MONEY! Stop worrying about account disputes, supervising installs, and corporation bull-****. We actively negotiate on your behalf"/>
    <n v="1000"/>
    <n v="1"/>
    <x v="3"/>
    <s v="CA"/>
    <s v="CAD"/>
    <n v="1466789269"/>
    <n v="1464197269"/>
    <b v="0"/>
    <n v="1"/>
    <b v="0"/>
    <s v="technology/web"/>
    <n v="0.1"/>
    <n v="1"/>
    <x v="3"/>
    <s v="web"/>
    <x v="2344"/>
    <d v="2016-06-24T17:27:49"/>
  </r>
  <r>
    <n v="2345"/>
    <s v="Social Media Website (Canceled)"/>
    <s v="My team and I are creating a social media website for pet lovers across the world! Fashion, animal shows, adoptions, and more."/>
    <n v="3000"/>
    <n v="0"/>
    <x v="3"/>
    <s v="US"/>
    <s v="USD"/>
    <n v="1427845140"/>
    <n v="1424822556"/>
    <b v="0"/>
    <n v="0"/>
    <b v="0"/>
    <s v="technology/web"/>
    <n v="0"/>
    <e v="#DIV/0!"/>
    <x v="3"/>
    <s v="web"/>
    <x v="2345"/>
    <d v="2015-03-31T23:39:00"/>
  </r>
  <r>
    <n v="2346"/>
    <s v="Ez 2c 3D Viewers (Canceled)"/>
    <s v="Watch and Make FREE 3D Videos &amp; Pics - No Viewer needed. To Help Learn we have Training and Instant 3D viewers."/>
    <n v="60000"/>
    <n v="39"/>
    <x v="3"/>
    <s v="US"/>
    <s v="USD"/>
    <n v="1476731431"/>
    <n v="1472843431"/>
    <b v="0"/>
    <n v="3"/>
    <b v="0"/>
    <s v="technology/web"/>
    <n v="6.5000000000000002E-2"/>
    <n v="13"/>
    <x v="3"/>
    <s v="web"/>
    <x v="2346"/>
    <d v="2016-10-17T19:10:31"/>
  </r>
  <r>
    <n v="2347"/>
    <s v="Course: Create Complete Web Apps without Coding (Canceled)"/>
    <s v="Back this project and get access to a course about building COMPLETE web applications without coding."/>
    <n v="1000"/>
    <n v="15"/>
    <x v="3"/>
    <s v="US"/>
    <s v="USD"/>
    <n v="1472135676"/>
    <n v="1469543676"/>
    <b v="0"/>
    <n v="1"/>
    <b v="0"/>
    <s v="technology/web"/>
    <n v="1.5"/>
    <n v="15"/>
    <x v="3"/>
    <s v="web"/>
    <x v="2347"/>
    <d v="2016-08-25T14:34:36"/>
  </r>
  <r>
    <n v="2348"/>
    <s v="Business &amp; Entertainment In 3D World! (Canceled)"/>
    <s v="Own, Buy, Sell 3D property! 3D games, 3D traveling and earn in one virtual 3D NEASPACE, Best for Oculus Rift environment."/>
    <n v="70000"/>
    <n v="270"/>
    <x v="3"/>
    <s v="US"/>
    <s v="USD"/>
    <n v="1456006938"/>
    <n v="1450822938"/>
    <b v="0"/>
    <n v="5"/>
    <b v="0"/>
    <s v="technology/web"/>
    <n v="0.38571428571428573"/>
    <n v="54"/>
    <x v="3"/>
    <s v="web"/>
    <x v="2348"/>
    <d v="2016-02-20T22:22:18"/>
  </r>
  <r>
    <n v="2349"/>
    <s v="POLIWORD - an internet project that could change the world"/>
    <s v="Poliword tries to provide the people of the world an opportunity to make real changes in their government through the internet."/>
    <n v="474900"/>
    <n v="0"/>
    <x v="3"/>
    <s v="SE"/>
    <s v="SEK"/>
    <n v="1439318228"/>
    <n v="1436812628"/>
    <b v="0"/>
    <n v="0"/>
    <b v="0"/>
    <s v="technology/web"/>
    <n v="0"/>
    <e v="#DIV/0!"/>
    <x v="3"/>
    <s v="web"/>
    <x v="2349"/>
    <d v="2015-08-11T18:37:08"/>
  </r>
  <r>
    <n v="2350"/>
    <s v="HoxWi - Simple and reliable online customer services (Canceled)"/>
    <s v="HoxWi are the future for real time interaction with on-line customers via chat or video conference."/>
    <n v="50000"/>
    <n v="0"/>
    <x v="3"/>
    <s v="IE"/>
    <s v="EUR"/>
    <n v="1483474370"/>
    <n v="1480882370"/>
    <b v="0"/>
    <n v="0"/>
    <b v="0"/>
    <s v="technology/web"/>
    <n v="0"/>
    <e v="#DIV/0!"/>
    <x v="3"/>
    <s v="web"/>
    <x v="2350"/>
    <d v="2017-01-03T20:12:50"/>
  </r>
  <r>
    <n v="2351"/>
    <s v="NZ Auction site.  No listing or success fees. Only $2 p/m"/>
    <s v="Donate $30 or more and receive a free selfie stick."/>
    <n v="18900"/>
    <n v="108"/>
    <x v="3"/>
    <s v="NZ"/>
    <s v="NZD"/>
    <n v="1430360739"/>
    <n v="1427768739"/>
    <b v="0"/>
    <n v="7"/>
    <b v="0"/>
    <s v="technology/web"/>
    <n v="0.5714285714285714"/>
    <n v="15.428571428571429"/>
    <x v="3"/>
    <s v="web"/>
    <x v="2351"/>
    <d v="2015-04-30T02:25:39"/>
  </r>
  <r>
    <n v="2352"/>
    <s v="The Seeker's School of Thought and Philosophy (Canceled)"/>
    <s v="It is the mission of the Seekerâ€™s School of Thought and Philosophy to provide a safe and nurturing environment for all."/>
    <n v="2000"/>
    <n v="0"/>
    <x v="3"/>
    <s v="US"/>
    <s v="USD"/>
    <n v="1433603552"/>
    <n v="1428419552"/>
    <b v="0"/>
    <n v="0"/>
    <b v="0"/>
    <s v="technology/web"/>
    <n v="0"/>
    <e v="#DIV/0!"/>
    <x v="3"/>
    <s v="web"/>
    <x v="2352"/>
    <d v="2015-06-06T15:12:32"/>
  </r>
  <r>
    <n v="2353"/>
    <s v="A Brony and Pegasister dating website (Canceled)"/>
    <s v="The best dating website for bronys and pegasisters. The reason I'm trying to get the funds for this project is that I need a laptop."/>
    <n v="1000"/>
    <n v="0"/>
    <x v="3"/>
    <s v="US"/>
    <s v="USD"/>
    <n v="1429632822"/>
    <n v="1428596022"/>
    <b v="0"/>
    <n v="0"/>
    <b v="0"/>
    <s v="technology/web"/>
    <n v="0"/>
    <e v="#DIV/0!"/>
    <x v="3"/>
    <s v="web"/>
    <x v="2353"/>
    <d v="2015-04-21T16:13:42"/>
  </r>
  <r>
    <n v="2354"/>
    <s v="Dissertation (Canceled)"/>
    <s v="Almost done with doctorate degree but need funding of $35,000 to complete research of project."/>
    <n v="35000"/>
    <n v="25"/>
    <x v="3"/>
    <s v="US"/>
    <s v="USD"/>
    <n v="1420910460"/>
    <n v="1415726460"/>
    <b v="0"/>
    <n v="1"/>
    <b v="0"/>
    <s v="technology/web"/>
    <n v="7.1428571428571425E-2"/>
    <n v="25"/>
    <x v="3"/>
    <s v="web"/>
    <x v="2354"/>
    <d v="2015-01-10T17:21:00"/>
  </r>
  <r>
    <n v="2355"/>
    <s v="PriceItUpPlease (Canceled)"/>
    <s v="PriceItUpPlease will be an easy to use website that estimates the amount of your startup costs for that great idea you have!"/>
    <n v="8000"/>
    <n v="55"/>
    <x v="3"/>
    <s v="AU"/>
    <s v="AUD"/>
    <n v="1430604136"/>
    <n v="1428012136"/>
    <b v="0"/>
    <n v="2"/>
    <b v="0"/>
    <s v="technology/web"/>
    <n v="0.6875"/>
    <n v="27.5"/>
    <x v="3"/>
    <s v="web"/>
    <x v="2355"/>
    <d v="2015-05-02T22:02:16"/>
  </r>
  <r>
    <n v="2356"/>
    <s v="HardstyleUnited.com (Canceled)"/>
    <s v="HardstyleUnited.com The Global Hardstyle community. Your Hardstyle community."/>
    <n v="10000"/>
    <n v="0"/>
    <x v="3"/>
    <s v="NL"/>
    <s v="EUR"/>
    <n v="1433530104"/>
    <n v="1430938104"/>
    <b v="0"/>
    <n v="0"/>
    <b v="0"/>
    <s v="technology/web"/>
    <n v="0"/>
    <e v="#DIV/0!"/>
    <x v="3"/>
    <s v="web"/>
    <x v="2356"/>
    <d v="2015-06-05T18:48:24"/>
  </r>
  <r>
    <n v="2357"/>
    <s v="Online therapist directory - Click For Therapy (Canceled)"/>
    <s v="Click For Therapy is a website that was created to connect consumers and therapists across the UK."/>
    <n v="27000"/>
    <n v="0"/>
    <x v="3"/>
    <s v="GB"/>
    <s v="GBP"/>
    <n v="1445093578"/>
    <n v="1442501578"/>
    <b v="0"/>
    <n v="0"/>
    <b v="0"/>
    <s v="technology/web"/>
    <n v="0"/>
    <e v="#DIV/0!"/>
    <x v="3"/>
    <s v="web"/>
    <x v="2357"/>
    <d v="2015-10-17T14:52:58"/>
  </r>
  <r>
    <n v="2358"/>
    <s v="Auction, Sell Swap without excessive fees, the next ebay."/>
    <s v="A website to auction, sell and swap items in the uk without a charge, without excess fees, the next ebay."/>
    <n v="1500"/>
    <n v="0"/>
    <x v="3"/>
    <s v="GB"/>
    <s v="GBP"/>
    <n v="1422664740"/>
    <n v="1417818036"/>
    <b v="0"/>
    <n v="0"/>
    <b v="0"/>
    <s v="technology/web"/>
    <n v="0"/>
    <e v="#DIV/0!"/>
    <x v="3"/>
    <s v="web"/>
    <x v="2358"/>
    <d v="2015-01-31T00:39:00"/>
  </r>
  <r>
    <n v="2359"/>
    <s v="crowd-funded public genome sequencing (Canceled)"/>
    <s v="I want to crowdfund the sequencing of my own genome to make it publicly available with crowd-sourced interpretation."/>
    <n v="7500"/>
    <n v="1101"/>
    <x v="3"/>
    <s v="US"/>
    <s v="USD"/>
    <n v="1438616124"/>
    <n v="1433432124"/>
    <b v="0"/>
    <n v="3"/>
    <b v="0"/>
    <s v="technology/web"/>
    <n v="14.680000000000001"/>
    <n v="367"/>
    <x v="3"/>
    <s v="web"/>
    <x v="2359"/>
    <d v="2015-08-03T15:35:24"/>
  </r>
  <r>
    <n v="2360"/>
    <s v="Bee Bay Microjobs (Canceled)"/>
    <s v="Welcome to Bee Bay Canada, your commission free microjobs website.  Sell at any price and keep 100% of what you earn!"/>
    <n v="5000"/>
    <n v="2"/>
    <x v="3"/>
    <s v="CA"/>
    <s v="CAD"/>
    <n v="1454864280"/>
    <n v="1452272280"/>
    <b v="0"/>
    <n v="1"/>
    <b v="0"/>
    <s v="technology/web"/>
    <n v="0.04"/>
    <n v="2"/>
    <x v="3"/>
    <s v="web"/>
    <x v="2360"/>
    <d v="2016-02-07T16:58:00"/>
  </r>
  <r>
    <n v="2361"/>
    <s v="Lemme Grab it (Canceled)"/>
    <s v="A website for email/sms alerts of your personal selection, comparison of prices,consolidated database, best deals around for clothing."/>
    <n v="200"/>
    <n v="0"/>
    <x v="3"/>
    <s v="CA"/>
    <s v="CAD"/>
    <n v="1462053600"/>
    <n v="1459975008"/>
    <b v="0"/>
    <n v="0"/>
    <b v="0"/>
    <s v="technology/web"/>
    <n v="0"/>
    <e v="#DIV/0!"/>
    <x v="3"/>
    <s v="web"/>
    <x v="2361"/>
    <d v="2016-04-30T22:00:00"/>
  </r>
  <r>
    <n v="2362"/>
    <s v="Help CRB obtain 501(c)(3) status! (Canceled)"/>
    <s v="The Columbus Ruby Brigade has brought monthly ruby goodness and camaraderie to all participants."/>
    <n v="420"/>
    <n v="120"/>
    <x v="3"/>
    <s v="US"/>
    <s v="USD"/>
    <n v="1418315470"/>
    <n v="1415723470"/>
    <b v="0"/>
    <n v="2"/>
    <b v="0"/>
    <s v="technology/web"/>
    <n v="28.571428571428569"/>
    <n v="60"/>
    <x v="3"/>
    <s v="web"/>
    <x v="2362"/>
    <d v="2014-12-11T16:31:10"/>
  </r>
  <r>
    <n v="2363"/>
    <s v="Top~Notch - Helping Every Day People Change Their Future"/>
    <s v="This is an affordable social lead based web-site to help anyone who wants extra work or start their own business. We find your customer"/>
    <n v="175000"/>
    <n v="0"/>
    <x v="3"/>
    <s v="US"/>
    <s v="USD"/>
    <n v="1451348200"/>
    <n v="1447460200"/>
    <b v="0"/>
    <n v="0"/>
    <b v="0"/>
    <s v="technology/web"/>
    <n v="0"/>
    <e v="#DIV/0!"/>
    <x v="3"/>
    <s v="web"/>
    <x v="2363"/>
    <d v="2015-12-29T00:16:40"/>
  </r>
  <r>
    <n v="2364"/>
    <s v="Minecraft Server and Website Help (Name: Forge Realms)"/>
    <s v="Making a Minecraft server and Website and I need your help to fund it. Thanks in Advance!"/>
    <n v="128"/>
    <n v="0"/>
    <x v="3"/>
    <s v="US"/>
    <s v="USD"/>
    <n v="1445898356"/>
    <n v="1441146356"/>
    <b v="0"/>
    <n v="0"/>
    <b v="0"/>
    <s v="technology/web"/>
    <n v="0"/>
    <e v="#DIV/0!"/>
    <x v="3"/>
    <s v="web"/>
    <x v="2364"/>
    <d v="2015-10-26T22:25:56"/>
  </r>
  <r>
    <n v="2365"/>
    <s v="IMI - It's My Identity (Canceled)"/>
    <s v="A website that could group all your social 'identities' and online property together and find new followers or creators to follow"/>
    <n v="1000"/>
    <n v="0"/>
    <x v="3"/>
    <s v="IT"/>
    <s v="EUR"/>
    <n v="1453071600"/>
    <n v="1449596425"/>
    <b v="0"/>
    <n v="0"/>
    <b v="0"/>
    <s v="technology/web"/>
    <n v="0"/>
    <e v="#DIV/0!"/>
    <x v="3"/>
    <s v="web"/>
    <x v="2365"/>
    <d v="2016-01-17T23:00:00"/>
  </r>
  <r>
    <n v="2366"/>
    <s v="iDEA On Demand Virtual Activities. Get Active! (Canceled)"/>
    <s v="iDEA virtual activities, the perfect way to encourage children and families to get active - physically, socially and mentally."/>
    <n v="25000"/>
    <n v="2630"/>
    <x v="3"/>
    <s v="GB"/>
    <s v="GBP"/>
    <n v="1445431533"/>
    <n v="1442839533"/>
    <b v="0"/>
    <n v="27"/>
    <b v="0"/>
    <s v="technology/web"/>
    <n v="10.52"/>
    <n v="97.407407407407405"/>
    <x v="3"/>
    <s v="web"/>
    <x v="2366"/>
    <d v="2015-10-21T12:45:33"/>
  </r>
  <r>
    <n v="2367"/>
    <s v="Help us Make a Website Like Chegg but Free and wayyy Better!"/>
    <s v="Our goal is to create a completely free website similar to Chegg.com for students to benefit from without raping their wallet!"/>
    <n v="50000"/>
    <n v="670"/>
    <x v="3"/>
    <s v="US"/>
    <s v="USD"/>
    <n v="1461622616"/>
    <n v="1456442216"/>
    <b v="0"/>
    <n v="14"/>
    <b v="0"/>
    <s v="technology/web"/>
    <n v="1.34"/>
    <n v="47.857142857142854"/>
    <x v="3"/>
    <s v="web"/>
    <x v="2367"/>
    <d v="2016-04-25T22:16:56"/>
  </r>
  <r>
    <n v="2368"/>
    <s v="Lavvoro - A new LinkedIn and Facebook for the job market"/>
    <s v="A professional and social media environment created to effectively match job seekers to jobs based on an algorithms-matching system"/>
    <n v="40000"/>
    <n v="100"/>
    <x v="3"/>
    <s v="US"/>
    <s v="USD"/>
    <n v="1429028365"/>
    <n v="1425143965"/>
    <b v="0"/>
    <n v="2"/>
    <b v="0"/>
    <s v="technology/web"/>
    <n v="0.25"/>
    <n v="50"/>
    <x v="3"/>
    <s v="web"/>
    <x v="2368"/>
    <d v="2015-04-14T16:19:25"/>
  </r>
  <r>
    <n v="2369"/>
    <s v="Site so businesses can offer deals to community - Let's Go!"/>
    <s v="A website that lets local businesses offer deals to customers and be found online. They pay a small yearly fee and keep %100 of profit."/>
    <n v="25000"/>
    <n v="0"/>
    <x v="3"/>
    <s v="US"/>
    <s v="USD"/>
    <n v="1455132611"/>
    <n v="1452540611"/>
    <b v="0"/>
    <n v="0"/>
    <b v="0"/>
    <s v="technology/web"/>
    <n v="0"/>
    <e v="#DIV/0!"/>
    <x v="3"/>
    <s v="web"/>
    <x v="2369"/>
    <d v="2016-02-10T19:30:11"/>
  </r>
  <r>
    <n v="2370"/>
    <s v="TaxSaver USA Affordable Tax App Development and Launch"/>
    <s v="Let's go get it back! Most people can get $5,000 to $6,000 more a year in tax deductions. Stop the abuse and get back your share!"/>
    <n v="25000"/>
    <n v="82"/>
    <x v="3"/>
    <s v="US"/>
    <s v="USD"/>
    <n v="1418877141"/>
    <n v="1416285141"/>
    <b v="0"/>
    <n v="4"/>
    <b v="0"/>
    <s v="technology/web"/>
    <n v="0.32800000000000001"/>
    <n v="20.5"/>
    <x v="3"/>
    <s v="web"/>
    <x v="2370"/>
    <d v="2014-12-18T04:32:21"/>
  </r>
  <r>
    <n v="2371"/>
    <s v="ProjectPetal.com (Canceled)"/>
    <s v="ProjectPetal.com is an all in one website for all Makers to share projects and ideas. A Facebook(R) Twitter(R) &amp; Github(R) all in one."/>
    <n v="2000"/>
    <n v="0"/>
    <x v="3"/>
    <s v="US"/>
    <s v="USD"/>
    <n v="1435257596"/>
    <n v="1432665596"/>
    <b v="0"/>
    <n v="0"/>
    <b v="0"/>
    <s v="technology/web"/>
    <n v="0"/>
    <e v="#DIV/0!"/>
    <x v="3"/>
    <s v="web"/>
    <x v="2371"/>
    <d v="2015-06-25T18:39:56"/>
  </r>
  <r>
    <n v="2372"/>
    <s v="Finding Pets - Bringing Lost Pets Home (Canceled)"/>
    <s v="An online platform that will notify every listed individual, vet, council, pound and so on in a geographical area when a pet is lost!"/>
    <n v="5500"/>
    <n v="180"/>
    <x v="3"/>
    <s v="AU"/>
    <s v="AUD"/>
    <n v="1429839571"/>
    <n v="1427247571"/>
    <b v="0"/>
    <n v="6"/>
    <b v="0"/>
    <s v="technology/web"/>
    <n v="3.2727272727272729"/>
    <n v="30"/>
    <x v="3"/>
    <s v="web"/>
    <x v="2372"/>
    <d v="2015-04-24T01:39:31"/>
  </r>
  <r>
    <n v="2373"/>
    <s v="Cykelauktion.com (Canceled)"/>
    <s v="We want to create a safe marketplace for buying and selling bicycles."/>
    <n v="850000"/>
    <n v="50"/>
    <x v="3"/>
    <s v="SE"/>
    <s v="SEK"/>
    <n v="1440863624"/>
    <n v="1438271624"/>
    <b v="0"/>
    <n v="1"/>
    <b v="0"/>
    <s v="technology/web"/>
    <n v="5.8823529411764705E-3"/>
    <n v="50"/>
    <x v="3"/>
    <s v="web"/>
    <x v="2373"/>
    <d v="2015-08-29T15:53:44"/>
  </r>
  <r>
    <n v="2374"/>
    <s v="Alcohol On Call (Canceled)"/>
    <s v="Next time you want a beer, put down your keys and pick up your phone. We prevent drunk driving by delivering alcohol to you at home."/>
    <n v="22000"/>
    <n v="10"/>
    <x v="3"/>
    <s v="US"/>
    <s v="USD"/>
    <n v="1423772060"/>
    <n v="1421180060"/>
    <b v="0"/>
    <n v="1"/>
    <b v="0"/>
    <s v="technology/web"/>
    <n v="4.5454545454545456E-2"/>
    <n v="10"/>
    <x v="3"/>
    <s v="web"/>
    <x v="2374"/>
    <d v="2015-02-12T20:14:20"/>
  </r>
  <r>
    <n v="2375"/>
    <s v="Slice Trade- Phone Trade-In, Made Simple (Canceled)"/>
    <s v="Slice Trade is a new way to trade in your old phones. We buy back phones in any condition and pay you cash or give you a new one free!"/>
    <n v="10000"/>
    <n v="0"/>
    <x v="3"/>
    <s v="US"/>
    <s v="USD"/>
    <n v="1473451437"/>
    <n v="1470859437"/>
    <b v="0"/>
    <n v="0"/>
    <b v="0"/>
    <s v="technology/web"/>
    <n v="0"/>
    <e v="#DIV/0!"/>
    <x v="3"/>
    <s v="web"/>
    <x v="2375"/>
    <d v="2016-09-09T20:03:57"/>
  </r>
  <r>
    <n v="2376"/>
    <s v="Phone Tags: lost and found stickers (Canceled)"/>
    <s v="Tough, pre-manufactured lost and found stickers that forward messages to the owners email and cellphone."/>
    <n v="3000"/>
    <n v="326.33"/>
    <x v="3"/>
    <s v="US"/>
    <s v="USD"/>
    <n v="1449785566"/>
    <n v="1447193566"/>
    <b v="0"/>
    <n v="4"/>
    <b v="0"/>
    <s v="technology/web"/>
    <n v="10.877666666666666"/>
    <n v="81.582499999999996"/>
    <x v="3"/>
    <s v="web"/>
    <x v="2376"/>
    <d v="2015-12-10T22:12:46"/>
  </r>
  <r>
    <n v="2377"/>
    <s v="Fluttify - New Canadian Tech Start Up (Canceled)"/>
    <s v="Fluttify is an Online Video Sharing Platform allowing friends to share their favorite Trending Content with each other."/>
    <n v="2500"/>
    <n v="0"/>
    <x v="3"/>
    <s v="CA"/>
    <s v="CAD"/>
    <n v="1480110783"/>
    <n v="1477515183"/>
    <b v="0"/>
    <n v="0"/>
    <b v="0"/>
    <s v="technology/web"/>
    <n v="0"/>
    <e v="#DIV/0!"/>
    <x v="3"/>
    <s v="web"/>
    <x v="2377"/>
    <d v="2016-11-25T21:53:03"/>
  </r>
  <r>
    <n v="2378"/>
    <s v="KEEPUP INC (Canceled)"/>
    <s v="KEEPUP allows you to extend your social circle by introducing you to new people via your friends."/>
    <n v="110000"/>
    <n v="0"/>
    <x v="3"/>
    <s v="US"/>
    <s v="USD"/>
    <n v="1440548330"/>
    <n v="1438042730"/>
    <b v="0"/>
    <n v="0"/>
    <b v="0"/>
    <s v="technology/web"/>
    <n v="0"/>
    <e v="#DIV/0!"/>
    <x v="3"/>
    <s v="web"/>
    <x v="2378"/>
    <d v="2015-08-26T00:18:50"/>
  </r>
  <r>
    <n v="2379"/>
    <s v="SelectCooks.com (Canceled)"/>
    <s v="Selectcooks.com is a community marketplace for people to list, find and hire chefs."/>
    <n v="30000"/>
    <n v="0"/>
    <x v="3"/>
    <s v="US"/>
    <s v="USD"/>
    <n v="1444004616"/>
    <n v="1440116616"/>
    <b v="0"/>
    <n v="0"/>
    <b v="0"/>
    <s v="technology/web"/>
    <n v="0"/>
    <e v="#DIV/0!"/>
    <x v="3"/>
    <s v="web"/>
    <x v="2379"/>
    <d v="2015-10-05T00:23:36"/>
  </r>
  <r>
    <n v="2380"/>
    <s v="Finit - Hashtag Chatting (Canceled)"/>
    <s v="Tired of waiting for likes? Here is a brand new social network centered on real-time hashtag chatting. Just chat and enjoy!"/>
    <n v="15000"/>
    <n v="55"/>
    <x v="3"/>
    <s v="US"/>
    <s v="USD"/>
    <n v="1443726142"/>
    <n v="1441134142"/>
    <b v="0"/>
    <n v="3"/>
    <b v="0"/>
    <s v="technology/web"/>
    <n v="0.36666666666666664"/>
    <n v="18.333333333333332"/>
    <x v="3"/>
    <s v="web"/>
    <x v="2380"/>
    <d v="2015-10-01T19:02:22"/>
  </r>
  <r>
    <n v="2381"/>
    <s v="Cannabis Connection (Canceled)"/>
    <s v="Social Media Platform for the Marijuana Industry to create professionalism and a stable lasting market."/>
    <n v="86350"/>
    <n v="1571"/>
    <x v="3"/>
    <s v="US"/>
    <s v="USD"/>
    <n v="1428704848"/>
    <n v="1426112848"/>
    <b v="0"/>
    <n v="7"/>
    <b v="0"/>
    <s v="technology/web"/>
    <n v="1.8193398957730169"/>
    <n v="224.42857142857142"/>
    <x v="3"/>
    <s v="web"/>
    <x v="2381"/>
    <d v="2015-04-10T22:27:28"/>
  </r>
  <r>
    <n v="2382"/>
    <s v="These Easy Days (Canceled)"/>
    <s v="Netiquette classes to teach our youth how make proper use of computer-mediated communications for personal and educational success."/>
    <n v="3000"/>
    <n v="75"/>
    <x v="3"/>
    <s v="US"/>
    <s v="USD"/>
    <n v="1438662603"/>
    <n v="1436502603"/>
    <b v="0"/>
    <n v="2"/>
    <b v="0"/>
    <s v="technology/web"/>
    <n v="2.5"/>
    <n v="37.5"/>
    <x v="3"/>
    <s v="web"/>
    <x v="2382"/>
    <d v="2015-08-04T04:30:03"/>
  </r>
  <r>
    <n v="2383"/>
    <s v="KindaQuirky (Canceled)"/>
    <s v="A quirky online shop where you can buy, sell and discover stuff that's &quot;a little bit different&quot;. We think &quot;it's right up your alley!&quot;"/>
    <n v="10000"/>
    <n v="435"/>
    <x v="3"/>
    <s v="NZ"/>
    <s v="NZD"/>
    <n v="1424568107"/>
    <n v="1421976107"/>
    <b v="0"/>
    <n v="3"/>
    <b v="0"/>
    <s v="technology/web"/>
    <n v="4.3499999999999996"/>
    <n v="145"/>
    <x v="3"/>
    <s v="web"/>
    <x v="2383"/>
    <d v="2015-02-22T01:21:47"/>
  </r>
  <r>
    <n v="2384"/>
    <s v="Social Rewards - A new twist on social media (Canceled)"/>
    <s v="We're seeking to reward our members for their social behavior. The members win on two levels- compensation and increased viral sharing!"/>
    <n v="1000"/>
    <n v="8"/>
    <x v="3"/>
    <s v="US"/>
    <s v="USD"/>
    <n v="1415932643"/>
    <n v="1413337043"/>
    <b v="0"/>
    <n v="8"/>
    <b v="0"/>
    <s v="technology/web"/>
    <n v="0.8"/>
    <n v="1"/>
    <x v="3"/>
    <s v="web"/>
    <x v="2384"/>
    <d v="2014-11-14T02:37:23"/>
  </r>
  <r>
    <n v="2385"/>
    <s v="Search every sneaker site and local store at once (Canceled)"/>
    <s v="Lyka will allow you to search for shoes in every sneaker store and website and then buy for in-store pickup or same-day delivery."/>
    <n v="65000"/>
    <n v="788"/>
    <x v="3"/>
    <s v="US"/>
    <s v="USD"/>
    <n v="1438793432"/>
    <n v="1436201432"/>
    <b v="0"/>
    <n v="7"/>
    <b v="0"/>
    <s v="technology/web"/>
    <n v="1.2123076923076923"/>
    <n v="112.57142857142857"/>
    <x v="3"/>
    <s v="web"/>
    <x v="2385"/>
    <d v="2015-08-05T16:50:32"/>
  </r>
  <r>
    <n v="2386"/>
    <s v="Realjobmatch.com (Canceled)"/>
    <s v="Realjobmatch is not just a job search site but a matching site , matching the right jobseekers with the best jobs."/>
    <n v="30000"/>
    <n v="0"/>
    <x v="3"/>
    <s v="CA"/>
    <s v="CAD"/>
    <n v="1420920424"/>
    <n v="1415736424"/>
    <b v="0"/>
    <n v="0"/>
    <b v="0"/>
    <s v="technology/web"/>
    <n v="0"/>
    <e v="#DIV/0!"/>
    <x v="3"/>
    <s v="web"/>
    <x v="2386"/>
    <d v="2015-01-10T20:07:04"/>
  </r>
  <r>
    <n v="2387"/>
    <s v="Building an interactive web-based health community."/>
    <s v="Learning should be fun! Effective health education includes the person's learning strengths, preferences and cultural perspective."/>
    <n v="150000"/>
    <n v="1026"/>
    <x v="3"/>
    <s v="US"/>
    <s v="USD"/>
    <n v="1469199740"/>
    <n v="1465311740"/>
    <b v="0"/>
    <n v="3"/>
    <b v="0"/>
    <s v="technology/web"/>
    <n v="0.68399999999999994"/>
    <n v="342"/>
    <x v="3"/>
    <s v="web"/>
    <x v="2387"/>
    <d v="2016-07-22T15:02:20"/>
  </r>
  <r>
    <n v="2388"/>
    <s v="Virtual Restart - Stock Market For You and Your Loved Ones"/>
    <s v="The first ever trend-powered stock-market where you can buy and sell shares of you and your loved ones. Let's explore life together."/>
    <n v="37000"/>
    <n v="463"/>
    <x v="3"/>
    <s v="US"/>
    <s v="USD"/>
    <n v="1421350140"/>
    <n v="1418761759"/>
    <b v="0"/>
    <n v="8"/>
    <b v="0"/>
    <s v="technology/web"/>
    <n v="1.2513513513513512"/>
    <n v="57.875"/>
    <x v="3"/>
    <s v="web"/>
    <x v="2388"/>
    <d v="2015-01-15T19:29:00"/>
  </r>
  <r>
    <n v="2389"/>
    <s v="Et si Kiwwi vous trouvait un job ? (Canceled)"/>
    <s v="Kiwwi va dÃ©poussiÃ©rer le marchÃ© de l'emploi, avec peu de moyens mais de trÃ¨s bonnes idÃ©es, cependant, nous avons besoin de vous !"/>
    <n v="16000"/>
    <n v="30"/>
    <x v="3"/>
    <s v="FR"/>
    <s v="EUR"/>
    <n v="1437861540"/>
    <n v="1435160452"/>
    <b v="0"/>
    <n v="1"/>
    <b v="0"/>
    <s v="technology/web"/>
    <n v="0.1875"/>
    <n v="30"/>
    <x v="3"/>
    <s v="web"/>
    <x v="2389"/>
    <d v="2015-07-25T21:59:00"/>
  </r>
  <r>
    <n v="2390"/>
    <s v="iHorizon Pty Ltd (Enterprise Planning &amp; Forecasting)"/>
    <s v="A SaaS solution for Businesses to align their strategies with customer value, using realtime strategic roadmaps &amp; visualisations."/>
    <n v="510000"/>
    <n v="0"/>
    <x v="3"/>
    <s v="AU"/>
    <s v="AUD"/>
    <n v="1420352264"/>
    <n v="1416896264"/>
    <b v="0"/>
    <n v="0"/>
    <b v="0"/>
    <s v="technology/web"/>
    <n v="0"/>
    <e v="#DIV/0!"/>
    <x v="3"/>
    <s v="web"/>
    <x v="2390"/>
    <d v="2015-01-04T06:17:44"/>
  </r>
  <r>
    <n v="2391"/>
    <s v="oToBOTS.com - Freedom from high cost auto repairs (Canceled)"/>
    <s v="Using the power of internet to help people save hundreds in car repair."/>
    <n v="20000"/>
    <n v="25"/>
    <x v="3"/>
    <s v="US"/>
    <s v="USD"/>
    <n v="1427825044"/>
    <n v="1425236644"/>
    <b v="0"/>
    <n v="1"/>
    <b v="0"/>
    <s v="technology/web"/>
    <n v="0.125"/>
    <n v="25"/>
    <x v="3"/>
    <s v="web"/>
    <x v="2391"/>
    <d v="2015-03-31T18:04:04"/>
  </r>
  <r>
    <n v="2392"/>
    <s v="WILLAMETTE EXTRA BOARD (Canceled)"/>
    <s v="I am asking for $4,200 to launch a unique website serving professionals in any and all industries seeking additional income in Oregon."/>
    <n v="4200"/>
    <n v="0"/>
    <x v="3"/>
    <s v="US"/>
    <s v="USD"/>
    <n v="1446087223"/>
    <n v="1443495223"/>
    <b v="0"/>
    <n v="0"/>
    <b v="0"/>
    <s v="technology/web"/>
    <n v="0"/>
    <e v="#DIV/0!"/>
    <x v="3"/>
    <s v="web"/>
    <x v="2392"/>
    <d v="2015-10-29T02:53:43"/>
  </r>
  <r>
    <n v="2393"/>
    <s v="Game Swapper (Canceled)"/>
    <s v="Imagine a world where you can swap a video game you're tired of playing for a video game you actually want to play for just $1.50!"/>
    <n v="100000"/>
    <n v="50"/>
    <x v="3"/>
    <s v="US"/>
    <s v="USD"/>
    <n v="1439048017"/>
    <n v="1436456017"/>
    <b v="0"/>
    <n v="1"/>
    <b v="0"/>
    <s v="technology/web"/>
    <n v="0.05"/>
    <n v="50"/>
    <x v="3"/>
    <s v="web"/>
    <x v="2393"/>
    <d v="2015-08-08T15:33:37"/>
  </r>
  <r>
    <n v="2394"/>
    <s v="Wriyon - WRIte Your Own (Canceled)"/>
    <s v="We want to create the &quot;Facebook&quot; for Writers. We are working on a new world for people who like to write. Check out more wriyon.com"/>
    <n v="5000"/>
    <n v="3"/>
    <x v="3"/>
    <s v="IE"/>
    <s v="EUR"/>
    <n v="1424940093"/>
    <n v="1422348093"/>
    <b v="0"/>
    <n v="2"/>
    <b v="0"/>
    <s v="technology/web"/>
    <n v="0.06"/>
    <n v="1.5"/>
    <x v="3"/>
    <s v="web"/>
    <x v="2394"/>
    <d v="2015-02-26T08:41:33"/>
  </r>
  <r>
    <n v="2395"/>
    <s v="VENT it out (Canceled)"/>
    <s v="I am making a social website where people can anonymously or openly vent, All walks of life all over the world"/>
    <n v="33000"/>
    <n v="0"/>
    <x v="3"/>
    <s v="US"/>
    <s v="USD"/>
    <n v="1484038620"/>
    <n v="1481597687"/>
    <b v="0"/>
    <n v="0"/>
    <b v="0"/>
    <s v="technology/web"/>
    <n v="0"/>
    <e v="#DIV/0!"/>
    <x v="3"/>
    <s v="web"/>
    <x v="2395"/>
    <d v="2017-01-10T08:57:00"/>
  </r>
  <r>
    <n v="2396"/>
    <s v="Projektwebseite (Canceled)"/>
    <s v="I'm creating a website with projects which I'll create later / Ich erstelle eine Webseite mit Projekten, welche ich spÃ¤ter erstelle."/>
    <n v="5000"/>
    <n v="10"/>
    <x v="3"/>
    <s v="CH"/>
    <s v="CHF"/>
    <n v="1444940558"/>
    <n v="1442348558"/>
    <b v="0"/>
    <n v="1"/>
    <b v="0"/>
    <s v="technology/web"/>
    <n v="0.2"/>
    <n v="10"/>
    <x v="3"/>
    <s v="web"/>
    <x v="2396"/>
    <d v="2015-10-15T20:22:38"/>
  </r>
  <r>
    <n v="2397"/>
    <s v="#ADOPTROHINGYA PROJECT (Canceled)"/>
    <s v="Matching refugees with sponsors in the US for 5 years. Our goal is to assist 300 Rohingya refugee families with supportive communities."/>
    <n v="124000"/>
    <n v="0"/>
    <x v="3"/>
    <s v="US"/>
    <s v="USD"/>
    <n v="1420233256"/>
    <n v="1417641256"/>
    <b v="0"/>
    <n v="0"/>
    <b v="0"/>
    <s v="technology/web"/>
    <n v="0"/>
    <e v="#DIV/0!"/>
    <x v="3"/>
    <s v="web"/>
    <x v="2397"/>
    <d v="2015-01-02T21:14:16"/>
  </r>
  <r>
    <n v="2398"/>
    <s v="Roekee.com (Canceled)"/>
    <s v="The internets new search engine. Looking for funding to develop our backend web indexing software with an emphasis on automation."/>
    <n v="4000"/>
    <n v="0"/>
    <x v="3"/>
    <s v="US"/>
    <s v="USD"/>
    <n v="1435874384"/>
    <n v="1433282384"/>
    <b v="0"/>
    <n v="0"/>
    <b v="0"/>
    <s v="technology/web"/>
    <n v="0"/>
    <e v="#DIV/0!"/>
    <x v="3"/>
    <s v="web"/>
    <x v="2398"/>
    <d v="2015-07-02T21:59:44"/>
  </r>
  <r>
    <n v="2399"/>
    <s v="SheLifts - the #1 Female Bodybuilding HUB (Canceled)"/>
    <s v="SheLifts is going to be the number One international social HUB &amp; information resource for women into weight lifting"/>
    <n v="13000"/>
    <n v="0"/>
    <x v="3"/>
    <s v="SE"/>
    <s v="SEK"/>
    <n v="1418934506"/>
    <n v="1415910506"/>
    <b v="0"/>
    <n v="0"/>
    <b v="0"/>
    <s v="technology/web"/>
    <n v="0"/>
    <e v="#DIV/0!"/>
    <x v="3"/>
    <s v="web"/>
    <x v="2399"/>
    <d v="2014-12-18T20:28:26"/>
  </r>
  <r>
    <n v="2400"/>
    <s v="NEW 2016 Social Media Litesbook (Canceled)"/>
    <s v="New Innovation of Social Media with New Technology created to bring users even closer togethor - Tabs &amp; Features never seen before!"/>
    <n v="50000"/>
    <n v="0"/>
    <x v="3"/>
    <s v="AU"/>
    <s v="AUD"/>
    <n v="1460615164"/>
    <n v="1458023164"/>
    <b v="0"/>
    <n v="0"/>
    <b v="0"/>
    <s v="technology/web"/>
    <n v="0"/>
    <e v="#DIV/0!"/>
    <x v="3"/>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1"/>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1"/>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1"/>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1"/>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1"/>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1"/>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1"/>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1"/>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1"/>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1"/>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1"/>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1"/>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1"/>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1"/>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1"/>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1"/>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1"/>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1"/>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1"/>
    <s v="US"/>
    <s v="USD"/>
    <n v="1317438000"/>
    <n v="1314577097"/>
    <b v="0"/>
    <n v="86"/>
    <b v="1"/>
    <s v="music/indie rock"/>
    <n v="103.8"/>
    <n v="90.523255813953483"/>
    <x v="0"/>
    <s v="indie rock"/>
    <x v="2461"/>
    <d v="2011-10-01T03:00:00"/>
  </r>
  <r>
    <n v="2462"/>
    <s v="Help CHURCHES turn this song into an LGBT anthem!"/>
    <s v="CHURCHES, an indie rock band from Oakland, CA, is recording a new single about marriage equality and pressing it to 7&quot; vinyl."/>
    <n v="3000"/>
    <n v="3321.25"/>
    <x v="1"/>
    <s v="US"/>
    <s v="USD"/>
    <n v="1342672096"/>
    <n v="1340944096"/>
    <b v="0"/>
    <n v="115"/>
    <b v="1"/>
    <s v="music/indie rock"/>
    <n v="110.70833333333334"/>
    <n v="28.880434782608695"/>
    <x v="0"/>
    <s v="indie rock"/>
    <x v="2462"/>
    <d v="2012-07-19T04:28:16"/>
  </r>
  <r>
    <n v="2463"/>
    <s v="Emma Ate the Lion &quot;Songs Two Count Too&quot;"/>
    <s v="Emma Ate The Lion's debut full length album"/>
    <n v="2000"/>
    <n v="2325"/>
    <x v="1"/>
    <s v="US"/>
    <s v="USD"/>
    <n v="1366138800"/>
    <n v="1362710425"/>
    <b v="0"/>
    <n v="75"/>
    <b v="1"/>
    <s v="music/indie rock"/>
    <n v="116.25000000000001"/>
    <n v="31"/>
    <x v="0"/>
    <s v="indie rock"/>
    <x v="2463"/>
    <d v="2013-04-16T19:00:00"/>
  </r>
  <r>
    <n v="2464"/>
    <s v="The Enemy Feathers NEW EP"/>
    <s v="The Enemy Feathers are passing the proverbial hat to see if we can raise enough money to complete Our NEW EP"/>
    <n v="2000"/>
    <n v="2222"/>
    <x v="1"/>
    <s v="CA"/>
    <s v="CAD"/>
    <n v="1443641340"/>
    <n v="1441143397"/>
    <b v="0"/>
    <n v="43"/>
    <b v="1"/>
    <s v="music/indie rock"/>
    <n v="111.1"/>
    <n v="51.674418604651166"/>
    <x v="0"/>
    <s v="indie rock"/>
    <x v="2464"/>
    <d v="2015-09-30T19:29:00"/>
  </r>
  <r>
    <n v="2465"/>
    <s v="The Lion Oh My - Our first full length release"/>
    <s v="An indie band from Spokane, WA looking to master and package their first full length album."/>
    <n v="700"/>
    <n v="1261"/>
    <x v="1"/>
    <s v="US"/>
    <s v="USD"/>
    <n v="1348420548"/>
    <n v="1345828548"/>
    <b v="0"/>
    <n v="48"/>
    <b v="1"/>
    <s v="music/indie rock"/>
    <n v="180.14285714285714"/>
    <n v="26.270833333333332"/>
    <x v="0"/>
    <s v="indie rock"/>
    <x v="2465"/>
    <d v="2012-09-23T17:15:48"/>
  </r>
  <r>
    <n v="2466"/>
    <s v="Jesse Alexander's Independent Debut Album"/>
    <s v="With big dreams and big sounds, Jesse Alexander's Debut album titled &quot;For Once&quot; brings Indie Rock to a whole new level."/>
    <n v="2500"/>
    <n v="2500"/>
    <x v="1"/>
    <s v="US"/>
    <s v="USD"/>
    <n v="1368066453"/>
    <n v="1365474453"/>
    <b v="0"/>
    <n v="52"/>
    <b v="1"/>
    <s v="music/indie rock"/>
    <n v="100"/>
    <n v="48.07692307692308"/>
    <x v="0"/>
    <s v="indie rock"/>
    <x v="2466"/>
    <d v="2013-05-09T02:27:33"/>
  </r>
  <r>
    <n v="2467"/>
    <s v="Nature Boy Explorer EP"/>
    <s v="We've finished our first EP and we're taking it on the road in three weeks! Help us fund manufacturing?"/>
    <n v="1000"/>
    <n v="1185"/>
    <x v="1"/>
    <s v="US"/>
    <s v="USD"/>
    <n v="1336669200"/>
    <n v="1335473931"/>
    <b v="0"/>
    <n v="43"/>
    <b v="1"/>
    <s v="music/indie rock"/>
    <n v="118.5"/>
    <n v="27.558139534883722"/>
    <x v="0"/>
    <s v="indie rock"/>
    <x v="2467"/>
    <d v="2012-05-10T17:00:00"/>
  </r>
  <r>
    <n v="2468"/>
    <s v="New &quot;Jesse Denaro&quot; Album!"/>
    <s v="Please donate, support &amp; share this project so that I may be able to record my new EP this fall!"/>
    <n v="2000"/>
    <n v="2144.34"/>
    <x v="1"/>
    <s v="US"/>
    <s v="USD"/>
    <n v="1351400400"/>
    <n v="1348285321"/>
    <b v="0"/>
    <n v="58"/>
    <b v="1"/>
    <s v="music/indie rock"/>
    <n v="107.21700000000001"/>
    <n v="36.97137931034483"/>
    <x v="0"/>
    <s v="indie rock"/>
    <x v="2468"/>
    <d v="2012-10-28T05:00:00"/>
  </r>
  <r>
    <n v="2469"/>
    <s v="Some Dark, Beautiful Morning - Greg Byers' EP"/>
    <s v="All the music for my EP of cello-fusion originals is complete. All I need now is your help to get it mastered &amp; pressed to CD &amp; vinyl!"/>
    <n v="1200"/>
    <n v="1364"/>
    <x v="1"/>
    <s v="US"/>
    <s v="USD"/>
    <n v="1297160329"/>
    <n v="1295000329"/>
    <b v="0"/>
    <n v="47"/>
    <b v="1"/>
    <s v="music/indie rock"/>
    <n v="113.66666666666667"/>
    <n v="29.021276595744681"/>
    <x v="0"/>
    <s v="indie rock"/>
    <x v="2469"/>
    <d v="2011-02-08T10:18:49"/>
  </r>
  <r>
    <n v="2470"/>
    <s v="Geoff Zimmerman's Urban-Folk/ Indie-Rock Album"/>
    <s v="Music is my passion.  I've been recording this album for 2 years now, and I just want the world to finally hear it!"/>
    <n v="1000"/>
    <n v="1031.6400000000001"/>
    <x v="1"/>
    <s v="US"/>
    <s v="USD"/>
    <n v="1337824055"/>
    <n v="1335232055"/>
    <b v="0"/>
    <n v="36"/>
    <b v="1"/>
    <s v="music/indie rock"/>
    <n v="103.16400000000002"/>
    <n v="28.65666666666667"/>
    <x v="0"/>
    <s v="indie rock"/>
    <x v="2470"/>
    <d v="2012-05-24T01:47:35"/>
  </r>
  <r>
    <n v="2471"/>
    <s v="Confused Disciples - &quot;Sleepamation&quot;"/>
    <s v="Confused Disciples' debut album &quot;Sleepamation&quot; is (finally) all recorded and mixed, now all that's left is mastering and duplication."/>
    <n v="500"/>
    <n v="640"/>
    <x v="1"/>
    <s v="US"/>
    <s v="USD"/>
    <n v="1327535392"/>
    <n v="1324079392"/>
    <b v="0"/>
    <n v="17"/>
    <b v="1"/>
    <s v="music/indie rock"/>
    <n v="128"/>
    <n v="37.647058823529413"/>
    <x v="0"/>
    <s v="indie rock"/>
    <x v="2471"/>
    <d v="2012-01-25T23:49:52"/>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s v="music/indie rock"/>
    <n v="135.76026666666667"/>
    <n v="97.904038461538462"/>
    <x v="0"/>
    <s v="indie rock"/>
    <x v="2472"/>
    <d v="2010-09-04T01:03:00"/>
  </r>
  <r>
    <n v="2473"/>
    <s v="Mike Midwestern &quot;Oh My Soul&quot; Album"/>
    <s v="Wrote some new songs and it turned into an album. I even have a title already, &quot;Oh My Soul&quot;. Would love your support!"/>
    <n v="2000"/>
    <n v="2000"/>
    <x v="1"/>
    <s v="US"/>
    <s v="USD"/>
    <n v="1352573869"/>
    <n v="1349978269"/>
    <b v="0"/>
    <n v="47"/>
    <b v="1"/>
    <s v="music/indie rock"/>
    <n v="100"/>
    <n v="42.553191489361701"/>
    <x v="0"/>
    <s v="indie rock"/>
    <x v="2473"/>
    <d v="2012-11-10T18:57:49"/>
  </r>
  <r>
    <n v="2474"/>
    <s v="Suggestion's Upcoming Album!"/>
    <s v="Even though were still recording our first album, were taking pre orders to help with manufacturing costs. We have a lot to cover with this CD/ DVD. "/>
    <n v="5000"/>
    <n v="5000.18"/>
    <x v="1"/>
    <s v="US"/>
    <s v="USD"/>
    <n v="1286756176"/>
    <n v="1282868176"/>
    <b v="0"/>
    <n v="38"/>
    <b v="1"/>
    <s v="music/indie rock"/>
    <n v="100.00360000000002"/>
    <n v="131.58368421052631"/>
    <x v="0"/>
    <s v="indie rock"/>
    <x v="2474"/>
    <d v="2010-10-11T00:16:16"/>
  </r>
  <r>
    <n v="2475"/>
    <s v="BRANDTSON - &quot;Send Us A Signal&quot; Vinyl LP"/>
    <s v="Help BRANDTSON and DREAMOVERrecords press their 2004 record, &quot;Send Us A Signal&quot;."/>
    <n v="2500"/>
    <n v="2618"/>
    <x v="1"/>
    <s v="US"/>
    <s v="USD"/>
    <n v="1278799200"/>
    <n v="1273647255"/>
    <b v="0"/>
    <n v="81"/>
    <b v="1"/>
    <s v="music/indie rock"/>
    <n v="104.71999999999998"/>
    <n v="32.320987654320987"/>
    <x v="0"/>
    <s v="indie rock"/>
    <x v="2475"/>
    <d v="2010-07-10T22:00:00"/>
  </r>
  <r>
    <n v="2476"/>
    <s v="Arts &amp; Crafts"/>
    <s v="Eleven songs, the accumulation of several memorable occurrences in a sleepy town; stories of fiction &amp; fact."/>
    <n v="3200"/>
    <n v="3360.72"/>
    <x v="1"/>
    <s v="US"/>
    <s v="USD"/>
    <n v="1415004770"/>
    <n v="1412149970"/>
    <b v="0"/>
    <n v="55"/>
    <b v="1"/>
    <s v="music/indie rock"/>
    <n v="105.02249999999999"/>
    <n v="61.103999999999999"/>
    <x v="0"/>
    <s v="indie rock"/>
    <x v="2476"/>
    <d v="2014-11-03T08:52:50"/>
  </r>
  <r>
    <n v="2477"/>
    <s v="Debut Album"/>
    <s v="Releasing my first album in August, and I need your help in order to get it done!"/>
    <n v="750"/>
    <n v="1285"/>
    <x v="1"/>
    <s v="US"/>
    <s v="USD"/>
    <n v="1344789345"/>
    <n v="1340901345"/>
    <b v="0"/>
    <n v="41"/>
    <b v="1"/>
    <s v="music/indie rock"/>
    <n v="171.33333333333334"/>
    <n v="31.341463414634145"/>
    <x v="0"/>
    <s v="indie rock"/>
    <x v="2477"/>
    <d v="2012-08-12T16:35:45"/>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s v="music/indie rock"/>
    <n v="127.49999999999999"/>
    <n v="129.1139240506329"/>
    <x v="0"/>
    <s v="indie rock"/>
    <x v="2478"/>
    <d v="2013-01-13T22:48:33"/>
  </r>
  <r>
    <n v="2479"/>
    <s v="FUEL FAKE NATIVES"/>
    <s v="Fake Natives is headed on tour this summer. Help them fill their tank with fossil fuels."/>
    <n v="300"/>
    <n v="400.33"/>
    <x v="1"/>
    <s v="US"/>
    <s v="USD"/>
    <n v="1343440800"/>
    <n v="1342545994"/>
    <b v="0"/>
    <n v="16"/>
    <b v="1"/>
    <s v="music/indie rock"/>
    <n v="133.44333333333333"/>
    <n v="25.020624999999999"/>
    <x v="0"/>
    <s v="indie rock"/>
    <x v="2479"/>
    <d v="2012-07-28T02:00:00"/>
  </r>
  <r>
    <n v="2480"/>
    <s v="Either, Either EP"/>
    <s v="We are a band from Long Beach, Ca looking to record our first EP. Any little bit counts and your support would mean the world to us!"/>
    <n v="2000"/>
    <n v="2000"/>
    <x v="1"/>
    <s v="US"/>
    <s v="USD"/>
    <n v="1444516084"/>
    <n v="1439332084"/>
    <b v="0"/>
    <n v="8"/>
    <b v="1"/>
    <s v="music/indie rock"/>
    <n v="100"/>
    <n v="250"/>
    <x v="0"/>
    <s v="indie rock"/>
    <x v="2480"/>
    <d v="2015-10-10T22:28:04"/>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s v="music/indie rock"/>
    <n v="112.91099999999999"/>
    <n v="47.541473684210523"/>
    <x v="0"/>
    <s v="indie rock"/>
    <x v="2481"/>
    <d v="2012-04-30T15:30:08"/>
  </r>
  <r>
    <n v="2482"/>
    <s v="Journey to Japan"/>
    <s v="Singer Jude Roberts has been asked to perform his song &quot;The Flood&quot;  in Hiroshima.  You can assist in making this opportunity a reality."/>
    <n v="1000"/>
    <n v="1001"/>
    <x v="1"/>
    <s v="US"/>
    <s v="USD"/>
    <n v="1312224383"/>
    <n v="1308336383"/>
    <b v="0"/>
    <n v="25"/>
    <b v="1"/>
    <s v="music/indie rock"/>
    <n v="100.1"/>
    <n v="40.04"/>
    <x v="0"/>
    <s v="indie rock"/>
    <x v="2482"/>
    <d v="2011-08-01T18:46:23"/>
  </r>
  <r>
    <n v="2483"/>
    <s v="Intangible Animal's &quot;Oh The Humanity&quot; Tour"/>
    <s v="Send Intangible Animal on our first West Coast Tour!!! The fate of the world rests in your hands."/>
    <n v="1100"/>
    <n v="1251"/>
    <x v="1"/>
    <s v="US"/>
    <s v="USD"/>
    <n v="1335891603"/>
    <n v="1330711203"/>
    <b v="0"/>
    <n v="19"/>
    <b v="1"/>
    <s v="music/indie rock"/>
    <n v="113.72727272727272"/>
    <n v="65.84210526315789"/>
    <x v="0"/>
    <s v="indie rock"/>
    <x v="2483"/>
    <d v="2012-05-01T17:00:03"/>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s v="music/indie rock"/>
    <n v="119.31742857142855"/>
    <n v="46.401222222222216"/>
    <x v="0"/>
    <s v="indie rock"/>
    <x v="2484"/>
    <d v="2011-09-15T22:00:03"/>
  </r>
  <r>
    <n v="2485"/>
    <s v="Calli Dollinger and The Dusters Fall Tour Fund"/>
    <s v="We're trying to fund a fall tour to Dallas,  where we will record our debut album with Grammy award-winning producer, Stuart Sikes."/>
    <n v="2000"/>
    <n v="2065"/>
    <x v="1"/>
    <s v="US"/>
    <s v="USD"/>
    <n v="1318463879"/>
    <n v="1315439879"/>
    <b v="0"/>
    <n v="41"/>
    <b v="1"/>
    <s v="music/indie rock"/>
    <n v="103.25"/>
    <n v="50.365853658536587"/>
    <x v="0"/>
    <s v="indie rock"/>
    <x v="2485"/>
    <d v="2011-10-12T23:57:59"/>
  </r>
  <r>
    <n v="2486"/>
    <s v="Help Michael Trieb make CD's for his new EP!"/>
    <s v="I'm just about finished recording my new EP &quot;Gypsy Wind,&quot; but I need help w/making CD's for you to hold in your hands!  And listen to!"/>
    <n v="300"/>
    <n v="797"/>
    <x v="1"/>
    <s v="US"/>
    <s v="USD"/>
    <n v="1335113976"/>
    <n v="1332521976"/>
    <b v="0"/>
    <n v="30"/>
    <b v="1"/>
    <s v="music/indie rock"/>
    <n v="265.66666666666669"/>
    <n v="26.566666666666666"/>
    <x v="0"/>
    <s v="indie rock"/>
    <x v="2486"/>
    <d v="2012-04-22T16:59:36"/>
  </r>
  <r>
    <n v="2487"/>
    <s v="Copyrighting 1978 Champs Finished Album"/>
    <s v="Raise enough money to fund the copyright cost for the full length indie rock record we spent the year recording."/>
    <n v="1500"/>
    <n v="1500.76"/>
    <x v="1"/>
    <s v="US"/>
    <s v="USD"/>
    <n v="1338083997"/>
    <n v="1335491997"/>
    <b v="0"/>
    <n v="38"/>
    <b v="1"/>
    <s v="music/indie rock"/>
    <n v="100.05066666666667"/>
    <n v="39.493684210526318"/>
    <x v="0"/>
    <s v="indie rock"/>
    <x v="2487"/>
    <d v="2012-05-27T01:59:57"/>
  </r>
  <r>
    <n v="2488"/>
    <s v="Pull Some Strings For Jameson Elder"/>
    <s v="Nashville independent singer/songwriter Jameson Elder making a new album! Check out the video to preview the single &quot;Take Me Back&quot;!"/>
    <n v="3000"/>
    <n v="3201"/>
    <x v="1"/>
    <s v="US"/>
    <s v="USD"/>
    <n v="1321459908"/>
    <n v="1318864308"/>
    <b v="0"/>
    <n v="65"/>
    <b v="1"/>
    <s v="music/indie rock"/>
    <n v="106.69999999999999"/>
    <n v="49.246153846153845"/>
    <x v="0"/>
    <s v="indie rock"/>
    <x v="2488"/>
    <d v="2011-11-16T16:11:48"/>
  </r>
  <r>
    <n v="2489"/>
    <s v="&quot;Death Anxiety&quot;, a new album by Pocket Vinyl"/>
    <s v="A new Pocket Vinyl album focusing on all things about death: what it is, feels like, leads to, and how the idea of God fits into it."/>
    <n v="3500"/>
    <n v="4678.5"/>
    <x v="1"/>
    <s v="US"/>
    <s v="USD"/>
    <n v="1368117239"/>
    <n v="1365525239"/>
    <b v="0"/>
    <n v="75"/>
    <b v="1"/>
    <s v="music/indie rock"/>
    <n v="133.67142857142858"/>
    <n v="62.38"/>
    <x v="0"/>
    <s v="indie rock"/>
    <x v="2489"/>
    <d v="2013-05-09T16:33:59"/>
  </r>
  <r>
    <n v="2490"/>
    <s v="The Offbeats Summer Tour 2012"/>
    <s v="We are trying to fund our first multi-state tour this summer in an effort to get our music out to as many people as possible."/>
    <n v="500"/>
    <n v="607"/>
    <x v="1"/>
    <s v="US"/>
    <s v="USD"/>
    <n v="1340429276"/>
    <n v="1335245276"/>
    <b v="0"/>
    <n v="16"/>
    <b v="1"/>
    <s v="music/indie rock"/>
    <n v="121.39999999999999"/>
    <n v="37.9375"/>
    <x v="0"/>
    <s v="indie rock"/>
    <x v="2490"/>
    <d v="2012-06-23T05:27:56"/>
  </r>
  <r>
    <n v="2491"/>
    <s v="Nathan Evans - Remove The Illusion EP "/>
    <s v="Nathan Evans, instrumental rock guitarist and official V3fights.com artist, is releasing his first solo EP entitled Remove The Illusion"/>
    <n v="500"/>
    <n v="516"/>
    <x v="1"/>
    <s v="US"/>
    <s v="USD"/>
    <n v="1295142660"/>
    <n v="1293739714"/>
    <b v="0"/>
    <n v="10"/>
    <b v="1"/>
    <s v="music/indie rock"/>
    <n v="103.2"/>
    <n v="51.6"/>
    <x v="0"/>
    <s v="indie rock"/>
    <x v="2491"/>
    <d v="2011-01-16T01:51:00"/>
  </r>
  <r>
    <n v="2492"/>
    <s v="SUPER NICE EP 2012"/>
    <s v="We're a band from Hawaii trying to produce our first EP and we need help!"/>
    <n v="600"/>
    <n v="750"/>
    <x v="1"/>
    <s v="US"/>
    <s v="USD"/>
    <n v="1339840740"/>
    <n v="1335397188"/>
    <b v="0"/>
    <n v="27"/>
    <b v="1"/>
    <s v="music/indie rock"/>
    <n v="125"/>
    <n v="27.777777777777779"/>
    <x v="0"/>
    <s v="indie rock"/>
    <x v="2492"/>
    <d v="2012-06-16T09:59:00"/>
  </r>
  <r>
    <n v="2493"/>
    <s v="Lets Make A Record Together!"/>
    <s v="Making the record I've always dreamed of, and I want you to be part of the journey. Join me and let's make a great album together!"/>
    <n v="20000"/>
    <n v="25740"/>
    <x v="1"/>
    <s v="US"/>
    <s v="USD"/>
    <n v="1367208140"/>
    <n v="1363320140"/>
    <b v="0"/>
    <n v="259"/>
    <b v="1"/>
    <s v="music/indie rock"/>
    <n v="128.69999999999999"/>
    <n v="99.382239382239376"/>
    <x v="0"/>
    <s v="indie rock"/>
    <x v="2493"/>
    <d v="2013-04-29T04:02:20"/>
  </r>
  <r>
    <n v="2494"/>
    <s v="Motive Makes a Man - Heavy Boots Album Production"/>
    <s v="Multi-Instrumentalist Ace Waters' new double album with 2+hours of music needs to be professionally made and replicated."/>
    <n v="1500"/>
    <n v="1515.08"/>
    <x v="1"/>
    <s v="US"/>
    <s v="USD"/>
    <n v="1337786944"/>
    <n v="1335194944"/>
    <b v="0"/>
    <n v="39"/>
    <b v="1"/>
    <s v="music/indie rock"/>
    <n v="101.00533333333333"/>
    <n v="38.848205128205123"/>
    <x v="0"/>
    <s v="indie rock"/>
    <x v="2494"/>
    <d v="2012-05-23T15:29:04"/>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s v="music/indie rock"/>
    <n v="127.53666666666665"/>
    <n v="45.548809523809524"/>
    <x v="0"/>
    <s v="indie rock"/>
    <x v="2495"/>
    <d v="2012-06-06T22:42:55"/>
  </r>
  <r>
    <n v="2496"/>
    <s v="Lynn Haven - The First Album, &quot;Fair Weather Friends&quot;"/>
    <s v="Be a part of making the first Lynn Haven album, &quot;Fair Weather Friends.&quot;"/>
    <n v="6000"/>
    <n v="6000"/>
    <x v="1"/>
    <s v="US"/>
    <s v="USD"/>
    <n v="1364597692"/>
    <n v="1361577292"/>
    <b v="0"/>
    <n v="10"/>
    <b v="1"/>
    <s v="music/indie rock"/>
    <n v="100"/>
    <n v="600"/>
    <x v="0"/>
    <s v="indie rock"/>
    <x v="2496"/>
    <d v="2013-03-29T22:54:52"/>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s v="music/indie rock"/>
    <n v="112.7715"/>
    <n v="80.551071428571419"/>
    <x v="0"/>
    <s v="indie rock"/>
    <x v="2497"/>
    <d v="2011-08-05T21:05:38"/>
  </r>
  <r>
    <n v="2498"/>
    <s v="Race Bandit's Debut EP Validated"/>
    <s v="We've been working hard on getting our music out and we are taking the final steps to releasing our EP, but we need your help."/>
    <n v="1000"/>
    <n v="1056"/>
    <x v="1"/>
    <s v="US"/>
    <s v="USD"/>
    <n v="1422400387"/>
    <n v="1421190787"/>
    <b v="0"/>
    <n v="20"/>
    <b v="1"/>
    <s v="music/indie rock"/>
    <n v="105.60000000000001"/>
    <n v="52.8"/>
    <x v="0"/>
    <s v="indie rock"/>
    <x v="2498"/>
    <d v="2015-01-27T23:13:07"/>
  </r>
  <r>
    <n v="2499"/>
    <s v="Ryan Hamilton : UK House Party Tour 2013"/>
    <s v="Ryan is headed to the UK for a series of Private House Parties! He needs your help. Don't miss your chance to be a part of the fun!"/>
    <n v="4000"/>
    <n v="8105"/>
    <x v="1"/>
    <s v="US"/>
    <s v="USD"/>
    <n v="1356976800"/>
    <n v="1352820837"/>
    <b v="0"/>
    <n v="170"/>
    <b v="1"/>
    <s v="music/indie rock"/>
    <n v="202.625"/>
    <n v="47.676470588235297"/>
    <x v="0"/>
    <s v="indie rock"/>
    <x v="2499"/>
    <d v="2012-12-31T18:00:00"/>
  </r>
  <r>
    <n v="2500"/>
    <s v="Completing &quot;God's Justice&quot;"/>
    <s v="ST's 4th LP has been tracked and mixed, but before he can set it free upon the world, it needs proper mastering and pressing!"/>
    <n v="600"/>
    <n v="680"/>
    <x v="1"/>
    <s v="US"/>
    <s v="USD"/>
    <n v="1340476375"/>
    <n v="1337884375"/>
    <b v="0"/>
    <n v="29"/>
    <b v="1"/>
    <s v="music/indie rock"/>
    <n v="113.33333333333333"/>
    <n v="23.448275862068964"/>
    <x v="0"/>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s v="music/classical music"/>
    <n v="109.48792"/>
    <n v="103.68174242424243"/>
    <x v="0"/>
    <s v="classical music"/>
    <x v="2521"/>
    <d v="2015-10-13T23:13:41"/>
  </r>
  <r>
    <n v="2522"/>
    <s v="FALLING MAN @ Center for Contemporary Opera"/>
    <s v="Based on Don DeLilloâ€™s powerful post-9/11 novel, Falling Man captures the first moments of the terrorist attacks that changed the world"/>
    <n v="5000"/>
    <n v="5000"/>
    <x v="1"/>
    <s v="US"/>
    <s v="USD"/>
    <n v="1461336720"/>
    <n v="1459431960"/>
    <b v="0"/>
    <n v="27"/>
    <b v="1"/>
    <s v="music/classical music"/>
    <n v="100"/>
    <n v="185.18518518518519"/>
    <x v="0"/>
    <s v="classical music"/>
    <x v="2522"/>
    <d v="2016-04-22T14:52:00"/>
  </r>
  <r>
    <n v="2523"/>
    <s v="Pater Noster Project"/>
    <s v="PATER NOSTER (2003) by Thomas Oboe Lee, scored for baritone solo and string quartet.  Hauntingly beautiful, yet never performed."/>
    <n v="900"/>
    <n v="1408"/>
    <x v="1"/>
    <s v="US"/>
    <s v="USD"/>
    <n v="1416270292"/>
    <n v="1413674692"/>
    <b v="0"/>
    <n v="26"/>
    <b v="1"/>
    <s v="music/classical music"/>
    <n v="156.44444444444446"/>
    <n v="54.153846153846153"/>
    <x v="0"/>
    <s v="classical music"/>
    <x v="2523"/>
    <d v="2014-11-18T00:24:52"/>
  </r>
  <r>
    <n v="2524"/>
    <s v="Les Bostonades' First CD"/>
    <s v="We're bringing some of our favorite music from the past 10 years to disc for the first time ever."/>
    <n v="7500"/>
    <n v="7620"/>
    <x v="1"/>
    <s v="US"/>
    <s v="USD"/>
    <n v="1419136200"/>
    <n v="1416338557"/>
    <b v="0"/>
    <n v="43"/>
    <b v="1"/>
    <s v="music/classical music"/>
    <n v="101.6"/>
    <n v="177.2093023255814"/>
    <x v="0"/>
    <s v="classical music"/>
    <x v="2524"/>
    <d v="2014-12-21T04:30:00"/>
  </r>
  <r>
    <n v="2525"/>
    <s v="Jenny &amp; Rossâ”‚To Sing in Germany"/>
    <s v="Husband and wife operatic team specializing in German opera. Fundraising for an audition tour of Germany."/>
    <n v="8000"/>
    <n v="8026"/>
    <x v="1"/>
    <s v="US"/>
    <s v="USD"/>
    <n v="1340914571"/>
    <n v="1338322571"/>
    <b v="0"/>
    <n v="80"/>
    <b v="1"/>
    <s v="music/classical music"/>
    <n v="100.325"/>
    <n v="100.325"/>
    <x v="0"/>
    <s v="classical music"/>
    <x v="2525"/>
    <d v="2012-06-28T20:16:11"/>
  </r>
  <r>
    <n v="2526"/>
    <s v="10 Years and Counting...a new album by Valor Brass!"/>
    <s v="New music and arrangements, amazing sound, brass chamber music at the highest level!  Be a part of our community!"/>
    <n v="4000"/>
    <n v="4518"/>
    <x v="1"/>
    <s v="US"/>
    <s v="USD"/>
    <n v="1418014740"/>
    <n v="1415585474"/>
    <b v="0"/>
    <n v="33"/>
    <b v="1"/>
    <s v="music/classical music"/>
    <n v="112.94999999999999"/>
    <n v="136.90909090909091"/>
    <x v="0"/>
    <s v="classical music"/>
    <x v="2526"/>
    <d v="2014-12-08T04:59:00"/>
  </r>
  <r>
    <n v="2527"/>
    <s v="Britten in Song: A Centennial Celebration"/>
    <s v="Five Programs of Benjamin Britten's vocal works featuring over 20 extraordinary vocalists and pianists."/>
    <n v="4000"/>
    <n v="4085"/>
    <x v="1"/>
    <s v="US"/>
    <s v="USD"/>
    <n v="1382068740"/>
    <n v="1380477691"/>
    <b v="0"/>
    <n v="71"/>
    <b v="1"/>
    <s v="music/classical music"/>
    <n v="102.125"/>
    <n v="57.535211267605632"/>
    <x v="0"/>
    <s v="classical music"/>
    <x v="2527"/>
    <d v="2013-10-18T03:59:00"/>
  </r>
  <r>
    <n v="2528"/>
    <s v="Three Voices"/>
    <s v="I've been offered a contract with HatHut to record Feldman's 'Three Voices', which would be my first solo disc. I need your help!"/>
    <n v="4000"/>
    <n v="4289.99"/>
    <x v="1"/>
    <s v="GB"/>
    <s v="GBP"/>
    <n v="1440068400"/>
    <n v="1438459303"/>
    <b v="0"/>
    <n v="81"/>
    <b v="1"/>
    <s v="music/classical music"/>
    <n v="107.24974999999999"/>
    <n v="52.962839506172834"/>
    <x v="0"/>
    <s v="classical music"/>
    <x v="2528"/>
    <d v="2015-08-20T11:00:00"/>
  </r>
  <r>
    <n v="2529"/>
    <s v="UrbanArias is DC's Contemporary Opera Company"/>
    <s v="Opera. Short. New."/>
    <n v="6000"/>
    <n v="6257"/>
    <x v="1"/>
    <s v="US"/>
    <s v="USD"/>
    <n v="1332636975"/>
    <n v="1328752575"/>
    <b v="0"/>
    <n v="76"/>
    <b v="1"/>
    <s v="music/classical music"/>
    <n v="104.28333333333333"/>
    <n v="82.328947368421055"/>
    <x v="0"/>
    <s v="classical music"/>
    <x v="2529"/>
    <d v="2012-03-25T00:56:15"/>
  </r>
  <r>
    <n v="2530"/>
    <s v="OK Mozart Festival premiere by The Tulsa Youth Symphony"/>
    <s v="With your help the Tulsa Youth Symphony will have its premiere appearance at the opening of the OK Mozart Festival, June 6th"/>
    <n v="6500"/>
    <n v="6500"/>
    <x v="1"/>
    <s v="US"/>
    <s v="USD"/>
    <n v="1429505400"/>
    <n v="1426711505"/>
    <b v="0"/>
    <n v="48"/>
    <b v="1"/>
    <s v="music/classical music"/>
    <n v="100"/>
    <n v="135.41666666666666"/>
    <x v="0"/>
    <s v="classical music"/>
    <x v="2530"/>
    <d v="2015-04-20T04:50:00"/>
  </r>
  <r>
    <n v="2531"/>
    <s v="Modern Chamber Music"/>
    <s v="The first CD of chamber music composed by John Leupold to be released on PARMA records. The album features solo, duets, and a quartet."/>
    <n v="4500"/>
    <n v="4518"/>
    <x v="1"/>
    <s v="US"/>
    <s v="USD"/>
    <n v="1439611140"/>
    <n v="1437668354"/>
    <b v="0"/>
    <n v="61"/>
    <b v="1"/>
    <s v="music/classical music"/>
    <n v="100.4"/>
    <n v="74.06557377049181"/>
    <x v="0"/>
    <s v="classical music"/>
    <x v="2531"/>
    <d v="2015-08-15T03:59:00"/>
  </r>
  <r>
    <n v="2532"/>
    <s v="The Pacific Guitar Ensemble's Debut Recording!"/>
    <s v="Please help us record our first album, which will contain an exciting collection of works, old and new, for large guitar ensemble!"/>
    <n v="4000"/>
    <n v="5045"/>
    <x v="1"/>
    <s v="US"/>
    <s v="USD"/>
    <n v="1345148566"/>
    <n v="1342556566"/>
    <b v="0"/>
    <n v="60"/>
    <b v="1"/>
    <s v="music/classical music"/>
    <n v="126.125"/>
    <n v="84.083333333333329"/>
    <x v="0"/>
    <s v="classical music"/>
    <x v="2532"/>
    <d v="2012-08-16T20:22:46"/>
  </r>
  <r>
    <n v="2533"/>
    <s v="HOLOGRAPHIC - 2013 Concert and Commission Campaign"/>
    <s v="HOLOGRAPHIC is raising money for our 2013 live, four-concert new music project and to commission composer Jonathan Sokol!"/>
    <n v="7500"/>
    <n v="8300"/>
    <x v="1"/>
    <s v="US"/>
    <s v="USD"/>
    <n v="1362160868"/>
    <n v="1359568911"/>
    <b v="0"/>
    <n v="136"/>
    <b v="1"/>
    <s v="music/classical music"/>
    <n v="110.66666666666667"/>
    <n v="61.029411764705884"/>
    <x v="0"/>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s v="music/classical music"/>
    <n v="105"/>
    <n v="150"/>
    <x v="0"/>
    <s v="classical music"/>
    <x v="2534"/>
    <d v="2010-01-01T06:00:00"/>
  </r>
  <r>
    <n v="2535"/>
    <s v="Mark Hayes Requiem Recording"/>
    <s v="Mark Hayes: Requiem Recording"/>
    <n v="20000"/>
    <n v="20755"/>
    <x v="1"/>
    <s v="US"/>
    <s v="USD"/>
    <n v="1417463945"/>
    <n v="1414781945"/>
    <b v="0"/>
    <n v="78"/>
    <b v="1"/>
    <s v="music/classical music"/>
    <n v="103.77499999999999"/>
    <n v="266.08974358974359"/>
    <x v="0"/>
    <s v="classical music"/>
    <x v="2535"/>
    <d v="2014-12-01T19:59:05"/>
  </r>
  <r>
    <n v="2536"/>
    <s v="Become the subject of my next composition!"/>
    <s v="I create my solo piano Vignettes by encrypting someone's name in the melody. Next up is the fourth Vignette, and I need a subject!"/>
    <n v="25"/>
    <n v="29"/>
    <x v="1"/>
    <s v="US"/>
    <s v="USD"/>
    <n v="1375151566"/>
    <n v="1373337166"/>
    <b v="0"/>
    <n v="4"/>
    <b v="1"/>
    <s v="music/classical music"/>
    <n v="115.99999999999999"/>
    <n v="7.25"/>
    <x v="0"/>
    <s v="classical music"/>
    <x v="2536"/>
    <d v="2013-07-30T02:32:46"/>
  </r>
  <r>
    <n v="2537"/>
    <s v="The Philadelphia Opera Collective presents Susannah"/>
    <s v="When an innocent girl is seen bathing by local church elders, she becomes the target of travelling, revivalist preacher Olin Blitch."/>
    <n v="1000"/>
    <n v="1100"/>
    <x v="1"/>
    <s v="US"/>
    <s v="USD"/>
    <n v="1312212855"/>
    <n v="1307028855"/>
    <b v="0"/>
    <n v="11"/>
    <b v="1"/>
    <s v="music/classical music"/>
    <n v="110.00000000000001"/>
    <n v="100"/>
    <x v="0"/>
    <s v="classical music"/>
    <x v="2537"/>
    <d v="2011-08-01T15:34:15"/>
  </r>
  <r>
    <n v="2538"/>
    <s v="Me, Myself and Albinoni"/>
    <s v="I will record 2 of Tomaso Albinoni's concertos for 2 oboes playing both parts myself."/>
    <n v="18000"/>
    <n v="20343.169999999998"/>
    <x v="1"/>
    <s v="US"/>
    <s v="USD"/>
    <n v="1361681940"/>
    <n v="1359029661"/>
    <b v="0"/>
    <n v="185"/>
    <b v="1"/>
    <s v="music/classical music"/>
    <n v="113.01761111111111"/>
    <n v="109.96308108108107"/>
    <x v="0"/>
    <s v="classical music"/>
    <x v="2538"/>
    <d v="2013-02-24T04:59:00"/>
  </r>
  <r>
    <n v="2539"/>
    <s v="The Flying Gambas"/>
    <s v="Help ABS Academy musicians get their cellos, gambas, &amp; contrabasses to San Francisco by supporting their instruments' travel."/>
    <n v="10000"/>
    <n v="10025"/>
    <x v="1"/>
    <s v="US"/>
    <s v="USD"/>
    <n v="1422913152"/>
    <n v="1417729152"/>
    <b v="0"/>
    <n v="59"/>
    <b v="1"/>
    <s v="music/classical music"/>
    <n v="100.25"/>
    <n v="169.91525423728814"/>
    <x v="0"/>
    <s v="classical music"/>
    <x v="2539"/>
    <d v="2015-02-02T21:39:12"/>
  </r>
  <r>
    <n v="2540"/>
    <s v="Vladimir in Butterfly Country"/>
    <s v="â€œVladimir in Butterfly Countryâ€ is a chamber opera by composer Ann Callaway and Jaime Robles, which will premiere October 30, 2011."/>
    <n v="2500"/>
    <n v="2585"/>
    <x v="1"/>
    <s v="US"/>
    <s v="USD"/>
    <n v="1319904721"/>
    <n v="1314720721"/>
    <b v="0"/>
    <n v="27"/>
    <b v="1"/>
    <s v="music/classical music"/>
    <n v="103.4"/>
    <n v="95.740740740740748"/>
    <x v="0"/>
    <s v="classical music"/>
    <x v="2540"/>
    <d v="2011-10-29T16:12:01"/>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s v="music/classical music"/>
    <n v="107.02857142857142"/>
    <n v="59.460317460317462"/>
    <x v="0"/>
    <s v="classical music"/>
    <x v="2541"/>
    <d v="2013-09-26T10:46:58"/>
  </r>
  <r>
    <n v="2542"/>
    <s v="Classical Music by Marquita"/>
    <s v="Marquita Renee Ntim records her first Classical Album, complete with her playing the viola, cello and singing opera."/>
    <n v="700"/>
    <n v="725"/>
    <x v="1"/>
    <s v="US"/>
    <s v="USD"/>
    <n v="1380599940"/>
    <n v="1377252857"/>
    <b v="0"/>
    <n v="13"/>
    <b v="1"/>
    <s v="music/classical music"/>
    <n v="103.57142857142858"/>
    <n v="55.769230769230766"/>
    <x v="0"/>
    <s v="classical music"/>
    <x v="2542"/>
    <d v="2013-10-01T03:59:00"/>
  </r>
  <r>
    <n v="2543"/>
    <s v="AM 1610 :: The Station &gt;&gt; Live Studio Project &gt; Phase 1"/>
    <s v="The Station in Hamtramck is supplementing our studio to accommodate live in-studio performances and recordings.   You can help. "/>
    <n v="250"/>
    <n v="391"/>
    <x v="1"/>
    <s v="US"/>
    <s v="USD"/>
    <n v="1293937200"/>
    <n v="1291257298"/>
    <b v="0"/>
    <n v="13"/>
    <b v="1"/>
    <s v="music/classical music"/>
    <n v="156.4"/>
    <n v="30.076923076923077"/>
    <x v="0"/>
    <s v="classical music"/>
    <x v="2543"/>
    <d v="2011-01-02T03:00:00"/>
  </r>
  <r>
    <n v="2544"/>
    <s v="Singing City Children's Choir"/>
    <s v="Bringing choral music and performance opportunities to under-served youth in West Philadelphia"/>
    <n v="5000"/>
    <n v="5041"/>
    <x v="1"/>
    <s v="US"/>
    <s v="USD"/>
    <n v="1341750569"/>
    <n v="1339158569"/>
    <b v="0"/>
    <n v="57"/>
    <b v="1"/>
    <s v="music/classical music"/>
    <n v="100.82"/>
    <n v="88.438596491228068"/>
    <x v="0"/>
    <s v="classical music"/>
    <x v="2544"/>
    <d v="2012-07-08T12:29:29"/>
  </r>
  <r>
    <n v="2545"/>
    <s v="Larchmere String Quartet Debut Album: Music by Stephan Krehl"/>
    <s v="We're recording our debut album: a CD of the string quartet and clarinet quintet by Stephan Krehl for the Naxos label"/>
    <n v="2000"/>
    <n v="3906"/>
    <x v="1"/>
    <s v="US"/>
    <s v="USD"/>
    <n v="1424997000"/>
    <n v="1421983138"/>
    <b v="0"/>
    <n v="61"/>
    <b v="1"/>
    <s v="music/classical music"/>
    <n v="195.3"/>
    <n v="64.032786885245898"/>
    <x v="0"/>
    <s v="classical music"/>
    <x v="2545"/>
    <d v="2015-02-27T00:30:00"/>
  </r>
  <r>
    <n v="2546"/>
    <s v="Cor Cantiamo's First Commercially Released Recording"/>
    <s v="We want to release an album of choral music by acclaimed Finnish composer Jaakko MÃ¤ntyjÃ¤rvi in 2014"/>
    <n v="3500"/>
    <n v="3910"/>
    <x v="1"/>
    <s v="US"/>
    <s v="USD"/>
    <n v="1380949200"/>
    <n v="1378586179"/>
    <b v="0"/>
    <n v="65"/>
    <b v="1"/>
    <s v="music/classical music"/>
    <n v="111.71428571428572"/>
    <n v="60.153846153846153"/>
    <x v="0"/>
    <s v="classical music"/>
    <x v="2546"/>
    <d v="2013-10-05T05:00:00"/>
  </r>
  <r>
    <n v="2547"/>
    <s v="Classical Guitar Music of Hawaii"/>
    <s v="A compilation of Guitar Music by composers Darin Au, Jeff Peterson, Byron Yasui, Bailey Matsuda, Ian O'Sullivan, and Michael Foumai."/>
    <n v="5500"/>
    <n v="6592"/>
    <x v="1"/>
    <s v="US"/>
    <s v="USD"/>
    <n v="1333560803"/>
    <n v="1330972403"/>
    <b v="0"/>
    <n v="134"/>
    <b v="1"/>
    <s v="music/classical music"/>
    <n v="119.85454545454546"/>
    <n v="49.194029850746269"/>
    <x v="0"/>
    <s v="classical music"/>
    <x v="2547"/>
    <d v="2012-04-04T17:33:23"/>
  </r>
  <r>
    <n v="2548"/>
    <s v="IYSO Orchestra Academy &amp; Symphonic Concert 2016"/>
    <s v="This is the embryo of the change for future ecosystem of musical art  in Indonesia. Please support us to realize our program on Oct 9!"/>
    <n v="6000"/>
    <n v="6111"/>
    <x v="1"/>
    <s v="FR"/>
    <s v="EUR"/>
    <n v="1475209620"/>
    <n v="1473087637"/>
    <b v="0"/>
    <n v="37"/>
    <b v="1"/>
    <s v="music/classical music"/>
    <n v="101.85"/>
    <n v="165.16216216216216"/>
    <x v="0"/>
    <s v="classical music"/>
    <x v="2548"/>
    <d v="2016-09-30T04:27:00"/>
  </r>
  <r>
    <n v="2549"/>
    <s v="The Miller's Wife, a new opera"/>
    <s v="A new opera in English by Mike Christie to be premiÃ¨red at the Arcola Theatre, London UK from 14th-17th August 2013."/>
    <n v="1570"/>
    <n v="1614"/>
    <x v="1"/>
    <s v="GB"/>
    <s v="GBP"/>
    <n v="1370019600"/>
    <n v="1366999870"/>
    <b v="0"/>
    <n v="37"/>
    <b v="1"/>
    <s v="music/classical music"/>
    <n v="102.80254777070064"/>
    <n v="43.621621621621621"/>
    <x v="0"/>
    <s v="classical music"/>
    <x v="2549"/>
    <d v="2013-05-31T17:00:00"/>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s v="music/classical music"/>
    <n v="100.84615384615385"/>
    <n v="43.7"/>
    <x v="0"/>
    <s v="classical music"/>
    <x v="2550"/>
    <d v="2015-10-08T03:59:00"/>
  </r>
  <r>
    <n v="2551"/>
    <s v="Mozart Requiem with Bach Cantata 106 &amp; Brahms NÃ¤nie"/>
    <s v="KCS seeks your support to off-set the cost of assembling a professional 25 piece orchestra for two choral performances."/>
    <n v="3675"/>
    <n v="3775.5"/>
    <x v="1"/>
    <s v="US"/>
    <s v="USD"/>
    <n v="1332362880"/>
    <n v="1329890585"/>
    <b v="0"/>
    <n v="56"/>
    <b v="1"/>
    <s v="music/classical music"/>
    <n v="102.73469387755102"/>
    <n v="67.419642857142861"/>
    <x v="0"/>
    <s v="classical music"/>
    <x v="2551"/>
    <d v="2012-03-21T20:48:00"/>
  </r>
  <r>
    <n v="2552"/>
    <s v="DAVID, The Oratorio"/>
    <s v="World Premiere of a new oratorio with chorus, soloists, and orchestra, based on the Old Testament king and prophet, DAVID"/>
    <n v="3000"/>
    <n v="3195"/>
    <x v="1"/>
    <s v="US"/>
    <s v="USD"/>
    <n v="1488741981"/>
    <n v="1486149981"/>
    <b v="0"/>
    <n v="18"/>
    <b v="1"/>
    <s v="music/classical music"/>
    <n v="106.5"/>
    <n v="177.5"/>
    <x v="0"/>
    <s v="classical music"/>
    <x v="2552"/>
    <d v="2017-03-05T19:26:21"/>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s v="music/classical music"/>
    <n v="155.53333333333333"/>
    <n v="38.883333333333333"/>
    <x v="0"/>
    <s v="classical music"/>
    <x v="2553"/>
    <d v="2012-09-21T04:46:47"/>
  </r>
  <r>
    <n v="2554"/>
    <s v="Patagonia Winds: Wind Quintet Commission Project"/>
    <s v="Join forces with the Patagonia Winds to commission a new wind quintet to premiere at the 2015 National Flute Association Convention!"/>
    <n v="3000"/>
    <n v="3684"/>
    <x v="1"/>
    <s v="US"/>
    <s v="USD"/>
    <n v="1433131140"/>
    <n v="1430445163"/>
    <b v="0"/>
    <n v="67"/>
    <b v="1"/>
    <s v="music/classical music"/>
    <n v="122.8"/>
    <n v="54.985074626865675"/>
    <x v="0"/>
    <s v="classical music"/>
    <x v="2554"/>
    <d v="2015-06-01T03:59:00"/>
  </r>
  <r>
    <n v="2555"/>
    <s v="Send Brandon Rumsey to Brevard Music Center"/>
    <s v="At Brevard Music Center, a foremost summer music study program, I will compose a new work for large chamber ensemble for performance."/>
    <n v="2000"/>
    <n v="2147"/>
    <x v="1"/>
    <s v="US"/>
    <s v="USD"/>
    <n v="1338219793"/>
    <n v="1335541393"/>
    <b v="0"/>
    <n v="35"/>
    <b v="1"/>
    <s v="music/classical music"/>
    <n v="107.35"/>
    <n v="61.342857142857142"/>
    <x v="0"/>
    <s v="classical music"/>
    <x v="2555"/>
    <d v="2012-05-28T15:43:13"/>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s v="music/classical music"/>
    <n v="105.50335570469798"/>
    <n v="23.117647058823529"/>
    <x v="0"/>
    <s v="classical music"/>
    <x v="2556"/>
    <d v="2012-12-24T23:47:37"/>
  </r>
  <r>
    <n v="2557"/>
    <s v="European Tour"/>
    <s v="Raising money for our concert tour of Switzerland and Germany in June/July 2014"/>
    <n v="900"/>
    <n v="1066"/>
    <x v="1"/>
    <s v="GB"/>
    <s v="GBP"/>
    <n v="1400176386"/>
    <n v="1397584386"/>
    <b v="0"/>
    <n v="36"/>
    <b v="1"/>
    <s v="music/classical music"/>
    <n v="118.44444444444444"/>
    <n v="29.611111111111111"/>
    <x v="0"/>
    <s v="classical music"/>
    <x v="2557"/>
    <d v="2014-05-15T17:53:06"/>
  </r>
  <r>
    <n v="2558"/>
    <s v="Hopkins Sinfonia 2015 Season"/>
    <s v="The Hopkins Sinfonia is looking for your support to run our 2015 Season made up of five concerts."/>
    <n v="1250"/>
    <n v="1361"/>
    <x v="1"/>
    <s v="AU"/>
    <s v="AUD"/>
    <n v="1430488740"/>
    <n v="1427747906"/>
    <b v="0"/>
    <n v="18"/>
    <b v="1"/>
    <s v="music/classical music"/>
    <n v="108.88"/>
    <n v="75.611111111111114"/>
    <x v="0"/>
    <s v="classical music"/>
    <x v="2558"/>
    <d v="2015-05-01T13:59:00"/>
  </r>
  <r>
    <n v="2559"/>
    <s v="India Meets String Quartet"/>
    <s v="A concert of new music by four composers who have lived in India and been inspired by its music, with the Momenta String Quartet"/>
    <n v="800"/>
    <n v="890"/>
    <x v="1"/>
    <s v="US"/>
    <s v="USD"/>
    <n v="1321385820"/>
    <n v="1318539484"/>
    <b v="0"/>
    <n v="25"/>
    <b v="1"/>
    <s v="music/classical music"/>
    <n v="111.25"/>
    <n v="35.6"/>
    <x v="0"/>
    <s v="classical music"/>
    <x v="2559"/>
    <d v="2011-11-15T19:37:00"/>
  </r>
  <r>
    <n v="2560"/>
    <s v="Courting Rites of Cranes CD recording"/>
    <s v="New CD of favourite chamber music by Welsh composer Michael Parkin featuring debut recordings by outstanding young musicians."/>
    <n v="3000"/>
    <n v="3003"/>
    <x v="1"/>
    <s v="GB"/>
    <s v="GBP"/>
    <n v="1425682174"/>
    <n v="1423090174"/>
    <b v="0"/>
    <n v="21"/>
    <b v="1"/>
    <s v="music/classical music"/>
    <n v="100.1"/>
    <n v="143"/>
    <x v="0"/>
    <s v="classical music"/>
    <x v="2560"/>
    <d v="2015-03-06T22:49:34"/>
  </r>
  <r>
    <n v="2561"/>
    <s v="Project Bearnaise Trucks (Canceled)"/>
    <s v="Ever had chicken fingers smothered in bearnaise sauce, resting on a bed of your favorite rice? We need these meals on wheels."/>
    <n v="100000"/>
    <n v="0"/>
    <x v="3"/>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3"/>
    <s v="DE"/>
    <s v="EUR"/>
    <n v="1476189339"/>
    <n v="1471005339"/>
    <b v="0"/>
    <n v="3"/>
    <b v="0"/>
    <s v="food/food trucks"/>
    <n v="0.75"/>
    <n v="25"/>
    <x v="7"/>
    <s v="food trucks"/>
    <x v="2562"/>
    <d v="2016-10-11T12:35:39"/>
  </r>
  <r>
    <n v="2563"/>
    <s v="Phoenix Pearl Boba Tea Truck (Canceled)"/>
    <s v="Michigan based bubble tea and specialty ice cream food truck"/>
    <n v="20000"/>
    <n v="0"/>
    <x v="3"/>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3"/>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3"/>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3"/>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3"/>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3"/>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3"/>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3"/>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3"/>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3"/>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3"/>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3"/>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3"/>
    <s v="US"/>
    <s v="USD"/>
    <n v="1421030194"/>
    <n v="1418438194"/>
    <b v="0"/>
    <n v="0"/>
    <b v="0"/>
    <s v="food/food trucks"/>
    <n v="0"/>
    <e v="#DIV/0!"/>
    <x v="7"/>
    <s v="food trucks"/>
    <x v="2575"/>
    <d v="2015-01-12T02:36:34"/>
  </r>
  <r>
    <n v="2576"/>
    <s v="2 Go Fast Food (Canceled)"/>
    <s v="A New Twist with an American and Philippine fast food Mobile Trailer."/>
    <n v="10000"/>
    <n v="0"/>
    <x v="3"/>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3"/>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3"/>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3"/>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3"/>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1"/>
    <s v="US"/>
    <s v="USD"/>
    <n v="1347508740"/>
    <n v="1346276349"/>
    <b v="1"/>
    <n v="151"/>
    <b v="1"/>
    <s v="technology/space exploration"/>
    <n v="661.4"/>
    <n v="21.900662251655628"/>
    <x v="3"/>
    <s v="space exploration"/>
    <x v="2601"/>
    <d v="2012-09-13T03:59:00"/>
  </r>
  <r>
    <n v="2602"/>
    <s v="Historic Robotic Spacecraft Poster Series"/>
    <s v="Three screen-printed posters celebrating the most popular and most notable interplanetary robotic space missions."/>
    <n v="12000"/>
    <n v="39131"/>
    <x v="1"/>
    <s v="US"/>
    <s v="USD"/>
    <n v="1415827200"/>
    <n v="1412358968"/>
    <b v="1"/>
    <n v="489"/>
    <b v="1"/>
    <s v="technology/space exploration"/>
    <n v="326.0916666666667"/>
    <n v="80.022494887525568"/>
    <x v="3"/>
    <s v="space exploration"/>
    <x v="2602"/>
    <d v="2014-11-12T21:20:00"/>
  </r>
  <r>
    <n v="2603"/>
    <s v="Manned Mock Mars Mission"/>
    <s v="I will be building a mock space station and simulate living on Mars for two weeks."/>
    <n v="1750"/>
    <n v="1776"/>
    <x v="1"/>
    <s v="US"/>
    <s v="USD"/>
    <n v="1387835654"/>
    <n v="1386626054"/>
    <b v="1"/>
    <n v="50"/>
    <b v="1"/>
    <s v="technology/space exploration"/>
    <n v="101.48571428571429"/>
    <n v="35.520000000000003"/>
    <x v="3"/>
    <s v="space exploration"/>
    <x v="2603"/>
    <d v="2013-12-23T21:54:14"/>
  </r>
  <r>
    <n v="2604"/>
    <s v="Hermes Spacecraft"/>
    <s v="We're building a full size rocket motor for our Hermes Spacecraft.  Help us Kickstart the next generation of space travel!"/>
    <n v="20000"/>
    <n v="20843.599999999999"/>
    <x v="1"/>
    <s v="US"/>
    <s v="USD"/>
    <n v="1335662023"/>
    <n v="1333070023"/>
    <b v="1"/>
    <n v="321"/>
    <b v="1"/>
    <s v="technology/space exploration"/>
    <n v="104.21799999999999"/>
    <n v="64.933333333333323"/>
    <x v="3"/>
    <s v="space exploration"/>
    <x v="2604"/>
    <d v="2012-04-29T01:13:43"/>
  </r>
  <r>
    <n v="2605"/>
    <s v="The most mysterious star in the Galaxy"/>
    <s v="Help astronomers get the data they need to unravel one of the biggest mysteries of all time, KIC 8462852 --- Whereâ€™s the Flux?"/>
    <n v="100000"/>
    <n v="107421.57"/>
    <x v="1"/>
    <s v="US"/>
    <s v="USD"/>
    <n v="1466168390"/>
    <n v="1463576390"/>
    <b v="1"/>
    <n v="1762"/>
    <b v="1"/>
    <s v="technology/space exploration"/>
    <n v="107.42157000000002"/>
    <n v="60.965703745743475"/>
    <x v="3"/>
    <s v="space exploration"/>
    <x v="2605"/>
    <d v="2016-06-17T12:59:50"/>
  </r>
  <r>
    <n v="2606"/>
    <s v="2000 Student Projects to the Edge of Space"/>
    <s v="PongSat 2 !!!!!_x000a__x000a_On September 27, 2014 we are going to send 2000 student projects to the edge of space."/>
    <n v="11000"/>
    <n v="12106"/>
    <x v="1"/>
    <s v="US"/>
    <s v="USD"/>
    <n v="1398791182"/>
    <n v="1396026382"/>
    <b v="1"/>
    <n v="385"/>
    <b v="1"/>
    <s v="technology/space exploration"/>
    <n v="110.05454545454545"/>
    <n v="31.444155844155844"/>
    <x v="3"/>
    <s v="space exploration"/>
    <x v="2606"/>
    <d v="2014-04-29T17:06:22"/>
  </r>
  <r>
    <n v="2607"/>
    <s v="Historic Robotic Spacecraft Poster Series Two"/>
    <s v="Chop Shopâ€™s second series of posters celebrating the most popular and most notable robotic space exploration missions."/>
    <n v="8000"/>
    <n v="32616"/>
    <x v="1"/>
    <s v="US"/>
    <s v="USD"/>
    <n v="1439344800"/>
    <n v="1435611572"/>
    <b v="1"/>
    <n v="398"/>
    <b v="1"/>
    <s v="technology/space exploration"/>
    <n v="407.7"/>
    <n v="81.949748743718587"/>
    <x v="3"/>
    <s v="space exploration"/>
    <x v="2607"/>
    <d v="2015-08-12T02:00:00"/>
  </r>
  <r>
    <n v="2608"/>
    <s v="Giant Leaps in Space Poster Series"/>
    <s v="Giant Leaps featuring the historic missions of human spaceflight is the third in our series of space exploration prints"/>
    <n v="8000"/>
    <n v="17914"/>
    <x v="1"/>
    <s v="US"/>
    <s v="USD"/>
    <n v="1489536000"/>
    <n v="1485976468"/>
    <b v="1"/>
    <n v="304"/>
    <b v="1"/>
    <s v="technology/space exploration"/>
    <n v="223.92500000000001"/>
    <n v="58.92763157894737"/>
    <x v="3"/>
    <s v="space exploration"/>
    <x v="2608"/>
    <d v="2017-03-15T00:00:00"/>
  </r>
  <r>
    <n v="2609"/>
    <s v="ArduSat - Your Arduino Experiment in Space"/>
    <s v="We love Arduino and we love space exploration. So we decided to combine them and let people run their own space experiments!"/>
    <n v="35000"/>
    <n v="106330.39"/>
    <x v="1"/>
    <s v="US"/>
    <s v="USD"/>
    <n v="1342330951"/>
    <n v="1339738951"/>
    <b v="1"/>
    <n v="676"/>
    <b v="1"/>
    <s v="technology/space exploration"/>
    <n v="303.80111428571428"/>
    <n v="157.29347633136095"/>
    <x v="3"/>
    <s v="space exploration"/>
    <x v="2609"/>
    <d v="2012-07-15T05:42:31"/>
  </r>
  <r>
    <n v="2610"/>
    <s v="Restore the Pluto Discovery Telescope"/>
    <s v="Preserve the telescope that Clyde Tombaugh used to discover Pluto for generations to come!"/>
    <n v="22765"/>
    <n v="32172.66"/>
    <x v="1"/>
    <s v="US"/>
    <s v="USD"/>
    <n v="1471849140"/>
    <n v="1468444125"/>
    <b v="1"/>
    <n v="577"/>
    <b v="1"/>
    <s v="technology/space exploration"/>
    <n v="141.3251043268175"/>
    <n v="55.758509532062391"/>
    <x v="3"/>
    <s v="space exploration"/>
    <x v="2610"/>
    <d v="2016-08-22T06:59:00"/>
  </r>
  <r>
    <n v="2611"/>
    <s v="The Universe in a Sphere (Relaunch)"/>
    <s v="Laniakea is the name of the supercluster of galaxies we are part of.This tremendous structure of 380,000 Galaxies can now be yours! 39â‚¬"/>
    <n v="11000"/>
    <n v="306970"/>
    <x v="1"/>
    <s v="DE"/>
    <s v="EUR"/>
    <n v="1483397940"/>
    <n v="1480493014"/>
    <b v="1"/>
    <n v="3663"/>
    <b v="1"/>
    <s v="technology/space exploration"/>
    <n v="2790.6363636363635"/>
    <n v="83.802893802893806"/>
    <x v="3"/>
    <s v="space exploration"/>
    <x v="2611"/>
    <d v="2017-01-02T22:59:00"/>
  </r>
  <r>
    <n v="2612"/>
    <s v="Starscraper: The Next Generation of Suborbital Rockets"/>
    <s v="What if we built a rocket that is better than a NASA or commercially available rocket? What if we did it with students?"/>
    <n v="10000"/>
    <n v="17176.13"/>
    <x v="1"/>
    <s v="US"/>
    <s v="USD"/>
    <n v="1420773970"/>
    <n v="1418095570"/>
    <b v="1"/>
    <n v="294"/>
    <b v="1"/>
    <s v="technology/space exploration"/>
    <n v="171.76130000000001"/>
    <n v="58.422210884353746"/>
    <x v="3"/>
    <s v="space exploration"/>
    <x v="2612"/>
    <d v="2015-01-09T03:26:10"/>
  </r>
  <r>
    <n v="2613"/>
    <s v="Earth 360"/>
    <s v="Re-inventing the way we look at our planet by sending 5 cameras to near space to create the first 360 panoramic view of the earth."/>
    <n v="7500"/>
    <n v="7576"/>
    <x v="1"/>
    <s v="US"/>
    <s v="USD"/>
    <n v="1348256294"/>
    <n v="1345664294"/>
    <b v="1"/>
    <n v="28"/>
    <b v="1"/>
    <s v="technology/space exploration"/>
    <n v="101.01333333333334"/>
    <n v="270.57142857142856"/>
    <x v="3"/>
    <s v="space exploration"/>
    <x v="2613"/>
    <d v="2012-09-21T19:38:14"/>
  </r>
  <r>
    <n v="2614"/>
    <s v="Kansas City SSEP Mission 5 Rocket . . .3,2,1 . . Blast Off!"/>
    <s v="Middle-schoolers designed a microgravity experiment that's going to the ISS! Help us send them to the launch in Wallops Island, VA."/>
    <n v="10500"/>
    <n v="10710"/>
    <x v="1"/>
    <s v="US"/>
    <s v="USD"/>
    <n v="1398834000"/>
    <n v="1396371612"/>
    <b v="1"/>
    <n v="100"/>
    <b v="1"/>
    <s v="technology/space exploration"/>
    <n v="102"/>
    <n v="107.1"/>
    <x v="3"/>
    <s v="space exploration"/>
    <x v="2614"/>
    <d v="2014-04-30T05:00:00"/>
  </r>
  <r>
    <n v="2615"/>
    <s v="Action Man (GI Joe) Mission Mercury 10"/>
    <s v="Mission to launch a vintage Action Man and Space Capsule into space and film from his birthplace in UK to mark his 50th Anniversary."/>
    <n v="2001"/>
    <n v="3397"/>
    <x v="1"/>
    <s v="GB"/>
    <s v="GBP"/>
    <n v="1462017600"/>
    <n v="1458820564"/>
    <b v="0"/>
    <n v="72"/>
    <b v="1"/>
    <s v="technology/space exploration"/>
    <n v="169.76511744127936"/>
    <n v="47.180555555555557"/>
    <x v="3"/>
    <s v="space exploration"/>
    <x v="2615"/>
    <d v="2016-04-30T12:00:00"/>
  </r>
  <r>
    <n v="2616"/>
    <s v="James Webb Deployable Model"/>
    <s v="Production of variously-sized deployable models of NASA's James Webb Space Telescope to promote hands-on learning."/>
    <n v="25000"/>
    <n v="28633.5"/>
    <x v="1"/>
    <s v="US"/>
    <s v="USD"/>
    <n v="1440546729"/>
    <n v="1437954729"/>
    <b v="1"/>
    <n v="238"/>
    <b v="1"/>
    <s v="technology/space exploration"/>
    <n v="114.53400000000001"/>
    <n v="120.30882352941177"/>
    <x v="3"/>
    <s v="space exploration"/>
    <x v="2616"/>
    <d v="2015-08-25T23:52:09"/>
  </r>
  <r>
    <n v="2617"/>
    <s v="Equatorial Sundial - Learn about planetary motion!"/>
    <s v="A simple way to learn and teach complex astronomical concepts. Awesome educational experiment, class demo or desktop display."/>
    <n v="500"/>
    <n v="4388"/>
    <x v="1"/>
    <s v="US"/>
    <s v="USD"/>
    <n v="1413838751"/>
    <n v="1411246751"/>
    <b v="1"/>
    <n v="159"/>
    <b v="1"/>
    <s v="technology/space exploration"/>
    <n v="877.6"/>
    <n v="27.59748427672956"/>
    <x v="3"/>
    <s v="space exploration"/>
    <x v="2617"/>
    <d v="2014-10-20T20:59:11"/>
  </r>
  <r>
    <n v="2618"/>
    <s v="SPACE ART FEATURING ASTRONAUTS #WeBelieveInAstronauts"/>
    <s v="LTD ED COLLECTIBLE SPACE ART FEAT. ASTRONAUTS"/>
    <n v="15000"/>
    <n v="15808"/>
    <x v="1"/>
    <s v="US"/>
    <s v="USD"/>
    <n v="1449000061"/>
    <n v="1443812461"/>
    <b v="1"/>
    <n v="77"/>
    <b v="1"/>
    <s v="technology/space exploration"/>
    <n v="105.38666666666667"/>
    <n v="205.2987012987013"/>
    <x v="3"/>
    <s v="space exploration"/>
    <x v="2618"/>
    <d v="2015-12-01T20:01:01"/>
  </r>
  <r>
    <n v="2619"/>
    <s v="Mars on Earth: An Art Residency"/>
    <s v="Help a fine art photographer continue her project about space exploration, Mars, and the scientists who are going to make it possible!"/>
    <n v="1000"/>
    <n v="1884"/>
    <x v="1"/>
    <s v="US"/>
    <s v="USD"/>
    <n v="1445598000"/>
    <n v="1443302004"/>
    <b v="1"/>
    <n v="53"/>
    <b v="1"/>
    <s v="technology/space exploration"/>
    <n v="188.39999999999998"/>
    <n v="35.547169811320757"/>
    <x v="3"/>
    <s v="space exploration"/>
    <x v="2619"/>
    <d v="2015-10-23T11:00:00"/>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s v="technology/space exploration"/>
    <n v="143.65230769230772"/>
    <n v="74.639488409272587"/>
    <x v="3"/>
    <s v="space exploration"/>
    <x v="2620"/>
    <d v="2015-10-11T01:00:00"/>
  </r>
  <r>
    <n v="2621"/>
    <s v="Vulcan I: Rocket Powered by 3D Printed Engine"/>
    <s v="Team of undergraduates racing to be the first student organization to successfully launch a rocket powered by a 3D-printed engine."/>
    <n v="15000"/>
    <n v="21882"/>
    <x v="1"/>
    <s v="US"/>
    <s v="USD"/>
    <n v="1432230988"/>
    <n v="1429638988"/>
    <b v="1"/>
    <n v="465"/>
    <b v="1"/>
    <s v="technology/space exploration"/>
    <n v="145.88"/>
    <n v="47.058064516129029"/>
    <x v="3"/>
    <s v="space exploration"/>
    <x v="2621"/>
    <d v="2015-05-21T17:56:28"/>
  </r>
  <r>
    <n v="2622"/>
    <s v="U-PHOS: Upgraded Pulsating Heatpipe Only for Space"/>
    <s v="University team from Pisa in collaboration with ESA, creating an innovative heat transfer device that will be tested into space."/>
    <n v="1500"/>
    <n v="1967.76"/>
    <x v="1"/>
    <s v="IT"/>
    <s v="EUR"/>
    <n v="1483120216"/>
    <n v="1479232216"/>
    <b v="0"/>
    <n v="74"/>
    <b v="1"/>
    <s v="technology/space exploration"/>
    <n v="131.184"/>
    <n v="26.591351351351353"/>
    <x v="3"/>
    <s v="space exploration"/>
    <x v="2622"/>
    <d v="2016-12-30T17:50:16"/>
  </r>
  <r>
    <n v="2623"/>
    <s v="Antimatter Fuel Production"/>
    <s v="We have designed an antimatter thruster capable of reaching the nearest star.  A plan for antimatter fuel production is now needed."/>
    <n v="2000"/>
    <n v="2280"/>
    <x v="1"/>
    <s v="US"/>
    <s v="USD"/>
    <n v="1480658966"/>
    <n v="1479449366"/>
    <b v="0"/>
    <n v="62"/>
    <b v="1"/>
    <s v="technology/space exploration"/>
    <n v="113.99999999999999"/>
    <n v="36.774193548387096"/>
    <x v="3"/>
    <s v="space exploration"/>
    <x v="2623"/>
    <d v="2016-12-02T06:09:26"/>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s v="technology/space exploration"/>
    <n v="1379.4206249999997"/>
    <n v="31.820544982698959"/>
    <x v="3"/>
    <s v="space exploration"/>
    <x v="2624"/>
    <d v="2012-09-13T10:07:02"/>
  </r>
  <r>
    <n v="2625"/>
    <s v="Caelum - Photos from stratosphere"/>
    <s v="We are two upper sixth-form students specialized in physics who wanna take some majestic pictures from stratosphere - about 35km high"/>
    <n v="150"/>
    <n v="1434"/>
    <x v="1"/>
    <s v="DE"/>
    <s v="EUR"/>
    <n v="1478723208"/>
    <n v="1476559608"/>
    <b v="0"/>
    <n v="52"/>
    <b v="1"/>
    <s v="technology/space exploration"/>
    <n v="956"/>
    <n v="27.576923076923077"/>
    <x v="3"/>
    <s v="space exploration"/>
    <x v="2625"/>
    <d v="2016-11-09T20:26:48"/>
  </r>
  <r>
    <n v="2626"/>
    <s v="SAGANet STEM Mentoring Lab Accreditation"/>
    <s v="Support the accreditation of our online STEM Mentoring Program with the International Mentoring Association"/>
    <n v="2500"/>
    <n v="2800"/>
    <x v="1"/>
    <s v="US"/>
    <s v="USD"/>
    <n v="1433343869"/>
    <n v="1430751869"/>
    <b v="0"/>
    <n v="50"/>
    <b v="1"/>
    <s v="technology/space exploration"/>
    <n v="112.00000000000001"/>
    <n v="56"/>
    <x v="3"/>
    <s v="space exploration"/>
    <x v="2626"/>
    <d v="2015-06-03T15:04:29"/>
  </r>
  <r>
    <n v="2627"/>
    <s v="Students building a near-space balloon with live video"/>
    <s v="A group of high school students are building a near-space balloon, that will capture stunning HD video of the earth from near-space."/>
    <n v="150"/>
    <n v="970"/>
    <x v="1"/>
    <s v="US"/>
    <s v="USD"/>
    <n v="1448571261"/>
    <n v="1445975661"/>
    <b v="0"/>
    <n v="45"/>
    <b v="1"/>
    <s v="technology/space exploration"/>
    <n v="646.66666666666663"/>
    <n v="21.555555555555557"/>
    <x v="3"/>
    <s v="space exploration"/>
    <x v="2627"/>
    <d v="2015-11-26T20:54:21"/>
  </r>
  <r>
    <n v="2628"/>
    <s v="Pie In Space!"/>
    <s v="A high school freshman is sending pie into space and you can be a part of it.  GO SCIENCE!!!"/>
    <n v="839"/>
    <n v="926"/>
    <x v="1"/>
    <s v="US"/>
    <s v="USD"/>
    <n v="1417389067"/>
    <n v="1415661067"/>
    <b v="0"/>
    <n v="21"/>
    <b v="1"/>
    <s v="technology/space exploration"/>
    <n v="110.36948748510132"/>
    <n v="44.095238095238095"/>
    <x v="3"/>
    <s v="space exploration"/>
    <x v="2628"/>
    <d v="2014-11-30T23:11:07"/>
  </r>
  <r>
    <n v="2629"/>
    <s v="Project Dragonfly - Sail to the Stars"/>
    <s v="The first international contest to let students shape the future of interstellar travel."/>
    <n v="5000"/>
    <n v="6387"/>
    <x v="1"/>
    <s v="GB"/>
    <s v="GBP"/>
    <n v="1431608122"/>
    <n v="1429016122"/>
    <b v="0"/>
    <n v="100"/>
    <b v="1"/>
    <s v="technology/space exploration"/>
    <n v="127.74000000000001"/>
    <n v="63.87"/>
    <x v="3"/>
    <s v="space exploration"/>
    <x v="2629"/>
    <d v="2015-05-14T12:55:22"/>
  </r>
  <r>
    <n v="2630"/>
    <s v="Asteroid What! - Very Near Earth Asteroids"/>
    <s v="Free and easy to use information when asteroids pass closer than the Moon. Stretch - take photos of all of these asteroids"/>
    <n v="2000"/>
    <n v="3158"/>
    <x v="1"/>
    <s v="AU"/>
    <s v="AUD"/>
    <n v="1467280800"/>
    <n v="1464921112"/>
    <b v="0"/>
    <n v="81"/>
    <b v="1"/>
    <s v="technology/space exploration"/>
    <n v="157.9"/>
    <n v="38.987654320987652"/>
    <x v="3"/>
    <s v="space exploration"/>
    <x v="2630"/>
    <d v="2016-06-30T10:00:00"/>
  </r>
  <r>
    <n v="2631"/>
    <s v="Starship Congress 2015: Interstellar Hackathon"/>
    <s v="Starship Congress 2015 is a deep-space &amp; interstellar science summit staged by Icarus Interstellar."/>
    <n v="20000"/>
    <n v="22933.05"/>
    <x v="1"/>
    <s v="US"/>
    <s v="USD"/>
    <n v="1440907427"/>
    <n v="1438488227"/>
    <b v="0"/>
    <n v="286"/>
    <b v="1"/>
    <s v="technology/space exploration"/>
    <n v="114.66525000000001"/>
    <n v="80.185489510489504"/>
    <x v="3"/>
    <s v="space exploration"/>
    <x v="2631"/>
    <d v="2015-08-30T04:03:47"/>
  </r>
  <r>
    <n v="2632"/>
    <s v="University Rocket Science"/>
    <s v="Students from 3 universities are designing a dual stage rocket to test experimental rocket technology."/>
    <n v="1070"/>
    <n v="1466"/>
    <x v="1"/>
    <s v="US"/>
    <s v="USD"/>
    <n v="1464485339"/>
    <n v="1462325339"/>
    <b v="0"/>
    <n v="42"/>
    <b v="1"/>
    <s v="technology/space exploration"/>
    <n v="137.00934579439252"/>
    <n v="34.904761904761905"/>
    <x v="3"/>
    <s v="space exploration"/>
    <x v="2632"/>
    <d v="2016-05-29T01:28:59"/>
  </r>
  <r>
    <n v="2633"/>
    <s v="ISS-Above"/>
    <s v="A device that lights up whenever the International Space Station is nearby (that happens more often than you might expect)"/>
    <n v="5000"/>
    <n v="17731"/>
    <x v="1"/>
    <s v="US"/>
    <s v="USD"/>
    <n v="1393542000"/>
    <n v="1390938332"/>
    <b v="0"/>
    <n v="199"/>
    <b v="1"/>
    <s v="technology/space exploration"/>
    <n v="354.62"/>
    <n v="89.100502512562812"/>
    <x v="3"/>
    <s v="space exploration"/>
    <x v="2633"/>
    <d v="2014-02-27T23:00:00"/>
  </r>
  <r>
    <n v="2634"/>
    <s v="Project Stardust Part 2"/>
    <s v="After a unsuccessful recovery last time we are trying again to successfully launch and recover a weather balloon from space."/>
    <n v="930"/>
    <n v="986"/>
    <x v="1"/>
    <s v="US"/>
    <s v="USD"/>
    <n v="1475163921"/>
    <n v="1472571921"/>
    <b v="0"/>
    <n v="25"/>
    <b v="1"/>
    <s v="technology/space exploration"/>
    <n v="106.02150537634409"/>
    <n v="39.44"/>
    <x v="3"/>
    <s v="space exploration"/>
    <x v="2634"/>
    <d v="2016-09-29T15:45:21"/>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s v="technology/space exploration"/>
    <n v="100"/>
    <n v="136.9047619047619"/>
    <x v="3"/>
    <s v="space exploration"/>
    <x v="2635"/>
    <d v="2015-03-09T21:49:21"/>
  </r>
  <r>
    <n v="2636"/>
    <s v="Starduster II - Photographing Earth from Near-Space"/>
    <s v="Real-time high-altitude weather balloon tracking using amateur radios - capturing stunning near-space visuals - now with more science!"/>
    <n v="1000"/>
    <n v="1873"/>
    <x v="1"/>
    <s v="US"/>
    <s v="USD"/>
    <n v="1476579600"/>
    <n v="1474641914"/>
    <b v="0"/>
    <n v="50"/>
    <b v="1"/>
    <s v="technology/space exploration"/>
    <n v="187.3"/>
    <n v="37.46"/>
    <x v="3"/>
    <s v="space exploration"/>
    <x v="2636"/>
    <d v="2016-10-16T01:00:00"/>
  </r>
  <r>
    <n v="2637"/>
    <s v="SPEED OF LIGHT: Biggest Mystery of the Universe"/>
    <s v="Help us collect the data to solve the mystery of the century: Is light slowing down?"/>
    <n v="500"/>
    <n v="831"/>
    <x v="1"/>
    <s v="US"/>
    <s v="USD"/>
    <n v="1476277875"/>
    <n v="1474895475"/>
    <b v="0"/>
    <n v="26"/>
    <b v="1"/>
    <s v="technology/space exploration"/>
    <n v="166.2"/>
    <n v="31.96153846153846"/>
    <x v="3"/>
    <s v="space exploration"/>
    <x v="2637"/>
    <d v="2016-10-12T13:11:15"/>
  </r>
  <r>
    <n v="2638"/>
    <s v="Pie In Space! (Round 2)"/>
    <s v="The second round of funding for the most amazing project ever where a high school freshman is sending pie into SPACE!!!"/>
    <n v="347"/>
    <n v="353"/>
    <x v="1"/>
    <s v="US"/>
    <s v="USD"/>
    <n v="1421358895"/>
    <n v="1418766895"/>
    <b v="0"/>
    <n v="14"/>
    <b v="1"/>
    <s v="technology/space exploration"/>
    <n v="101.72910662824208"/>
    <n v="25.214285714285715"/>
    <x v="3"/>
    <s v="space exploration"/>
    <x v="2638"/>
    <d v="2015-01-15T21:54:55"/>
  </r>
  <r>
    <n v="2639"/>
    <s v="Mission Space"/>
    <s v="Mission Space is run by me, a teenager who has a passion for space! I will fly a weather balloon to the edge of space with your help."/>
    <n v="300"/>
    <n v="492"/>
    <x v="1"/>
    <s v="GB"/>
    <s v="GBP"/>
    <n v="1424378748"/>
    <n v="1421786748"/>
    <b v="0"/>
    <n v="49"/>
    <b v="1"/>
    <s v="technology/space exploration"/>
    <n v="164"/>
    <n v="10.040816326530612"/>
    <x v="3"/>
    <s v="space exploration"/>
    <x v="2639"/>
    <d v="2015-02-19T20:45:48"/>
  </r>
  <r>
    <n v="2640"/>
    <s v="Save the Astronomy Van"/>
    <s v="Hi,_x000a_My Name is David Frey and I Provide Free Public Astronomy programs in San Francisco, Mt. Tamalpias, Yosemite and Novato CA."/>
    <n v="3000"/>
    <n v="3170"/>
    <x v="1"/>
    <s v="US"/>
    <s v="USD"/>
    <n v="1433735474"/>
    <n v="1428551474"/>
    <b v="0"/>
    <n v="69"/>
    <b v="1"/>
    <s v="technology/space exploration"/>
    <n v="105.66666666666666"/>
    <n v="45.94202898550725"/>
    <x v="3"/>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3"/>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3"/>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3"/>
    <s v="US"/>
    <s v="USD"/>
    <n v="1482307140"/>
    <n v="1479218315"/>
    <b v="1"/>
    <n v="1501"/>
    <b v="0"/>
    <s v="technology/space exploration"/>
    <n v="33.559730999999999"/>
    <n v="223.58248500999335"/>
    <x v="3"/>
    <s v="space exploration"/>
    <x v="2643"/>
    <d v="2016-12-21T07:59:00"/>
  </r>
  <r>
    <n v="2644"/>
    <s v="Helios - Near Space Launch To Capture The 2017 Solar Eclipse (Canceled)"/>
    <s v="A historic manned launch into near space by 3 brave pilots to capture the 2017 total solar eclipse in virtual reality."/>
    <n v="100000"/>
    <n v="2053"/>
    <x v="3"/>
    <s v="US"/>
    <s v="USD"/>
    <n v="1489172435"/>
    <n v="1486580435"/>
    <b v="1"/>
    <n v="52"/>
    <b v="0"/>
    <s v="technology/space exploration"/>
    <n v="2.0529999999999999"/>
    <n v="39.480769230769234"/>
    <x v="3"/>
    <s v="space exploration"/>
    <x v="2644"/>
    <d v="2017-03-10T19:00:35"/>
  </r>
  <r>
    <n v="2645"/>
    <s v="Project ThunderStruck - Testing a New Spacecraft Concept"/>
    <s v="Phase one of a small winged reentry craft. This phase will be testing the supersonic stability of a small craft traveling at 1,800kph"/>
    <n v="20000"/>
    <n v="2100"/>
    <x v="3"/>
    <s v="AU"/>
    <s v="AUD"/>
    <n v="1415481203"/>
    <n v="1412885603"/>
    <b v="1"/>
    <n v="23"/>
    <b v="0"/>
    <s v="technology/space exploration"/>
    <n v="10.5"/>
    <n v="91.304347826086953"/>
    <x v="3"/>
    <s v="space exploration"/>
    <x v="2645"/>
    <d v="2014-11-08T21:13:23"/>
  </r>
  <r>
    <n v="2646"/>
    <s v="SpaceVR: Your Ticket to Space (Canceled)"/>
    <s v="We're a small group with a big mission: making it possible for everyone to explore space using the power of virtual reality."/>
    <n v="500000"/>
    <n v="42086.42"/>
    <x v="3"/>
    <s v="US"/>
    <s v="USD"/>
    <n v="1441783869"/>
    <n v="1439191869"/>
    <b v="1"/>
    <n v="535"/>
    <b v="0"/>
    <s v="technology/space exploration"/>
    <n v="8.4172840000000004"/>
    <n v="78.666205607476627"/>
    <x v="3"/>
    <s v="space exploration"/>
    <x v="2646"/>
    <d v="2015-09-09T07:31:09"/>
  </r>
  <r>
    <n v="2647"/>
    <s v="18&quot;, 45.7cm Telescope. The universe is for everyone!"/>
    <s v="The telescope will serve as a path for the youth of Toronto to the skies, it will be 18&quot; easily portable meant for schools in the GTA."/>
    <n v="2500"/>
    <n v="36"/>
    <x v="3"/>
    <s v="CA"/>
    <s v="CAD"/>
    <n v="1439533019"/>
    <n v="1436941019"/>
    <b v="0"/>
    <n v="3"/>
    <b v="0"/>
    <s v="technology/space exploration"/>
    <n v="1.44"/>
    <n v="12"/>
    <x v="3"/>
    <s v="space exploration"/>
    <x v="2647"/>
    <d v="2015-08-14T06:16:59"/>
  </r>
  <r>
    <n v="2648"/>
    <s v="Calvert HS Planetarium Restoration (Canceled)"/>
    <s v="Calvert Co 1977 planetarium acquired by Spaceflight America! Education science program star projector needs overhaul, upgrade, repairs!"/>
    <n v="12000"/>
    <n v="106"/>
    <x v="3"/>
    <s v="US"/>
    <s v="USD"/>
    <n v="1457543360"/>
    <n v="1454951360"/>
    <b v="0"/>
    <n v="6"/>
    <b v="0"/>
    <s v="technology/space exploration"/>
    <n v="0.88333333333333341"/>
    <n v="17.666666666666668"/>
    <x v="3"/>
    <s v="space exploration"/>
    <x v="2648"/>
    <d v="2016-03-09T17:09:20"/>
  </r>
  <r>
    <n v="2649"/>
    <s v="The Mission - Please Check Back Soon (Canceled)"/>
    <s v="They have launched a Kickstarter."/>
    <n v="125000"/>
    <n v="124"/>
    <x v="3"/>
    <s v="US"/>
    <s v="USD"/>
    <n v="1454370941"/>
    <n v="1449186941"/>
    <b v="0"/>
    <n v="3"/>
    <b v="0"/>
    <s v="technology/space exploration"/>
    <n v="9.920000000000001E-2"/>
    <n v="41.333333333333336"/>
    <x v="3"/>
    <s v="space exploration"/>
    <x v="2649"/>
    <d v="2016-02-01T23:55:41"/>
  </r>
  <r>
    <n v="2650"/>
    <s v="The Observer Project 2016 (Canceled)"/>
    <s v="A fully stabilized, mobile, research grade telescope/media platform, used to bring outreach astronomy to those who don't have access."/>
    <n v="60000"/>
    <n v="358"/>
    <x v="3"/>
    <s v="US"/>
    <s v="USD"/>
    <n v="1482332343"/>
    <n v="1479740343"/>
    <b v="0"/>
    <n v="5"/>
    <b v="0"/>
    <s v="technology/space exploration"/>
    <n v="0.59666666666666668"/>
    <n v="71.599999999999994"/>
    <x v="3"/>
    <s v="space exploration"/>
    <x v="2650"/>
    <d v="2016-12-21T14:59:03"/>
  </r>
  <r>
    <n v="2651"/>
    <s v="FireSat: Near Real-Time Global Wildfire/Oil Spill Detection"/>
    <s v="Conceived at NASA JPL, FireSat is a satellite-installed sensor constellation for the near real-time detection of global thermal events."/>
    <n v="280000"/>
    <n v="5233"/>
    <x v="3"/>
    <s v="US"/>
    <s v="USD"/>
    <n v="1450380009"/>
    <n v="1447960809"/>
    <b v="0"/>
    <n v="17"/>
    <b v="0"/>
    <s v="technology/space exploration"/>
    <n v="1.8689285714285715"/>
    <n v="307.8235294117647"/>
    <x v="3"/>
    <s v="space exploration"/>
    <x v="2651"/>
    <d v="2015-12-17T19:20:09"/>
  </r>
  <r>
    <n v="2652"/>
    <s v="Million Dollar Rocket - New Project (Canceled)"/>
    <s v="We're looking to set an Australian Amateur Rocketry record of 100 000 ft. You are invited on this 4500km per hour ride into history"/>
    <n v="100000"/>
    <n v="885"/>
    <x v="3"/>
    <s v="AU"/>
    <s v="AUD"/>
    <n v="1418183325"/>
    <n v="1415591325"/>
    <b v="0"/>
    <n v="11"/>
    <b v="0"/>
    <s v="technology/space exploration"/>
    <n v="0.88500000000000001"/>
    <n v="80.454545454545453"/>
    <x v="3"/>
    <s v="space exploration"/>
    <x v="2652"/>
    <d v="2014-12-10T03:48:45"/>
  </r>
  <r>
    <n v="2653"/>
    <s v="Dream Rocket Project (Canceled)"/>
    <s v="DREAM BIG. Explore the universe through STEAM education. (Science, Technology, Engineering, Art, Mathematics)"/>
    <n v="51000"/>
    <n v="5876"/>
    <x v="3"/>
    <s v="US"/>
    <s v="USD"/>
    <n v="1402632000"/>
    <n v="1399909127"/>
    <b v="0"/>
    <n v="70"/>
    <b v="0"/>
    <s v="technology/space exploration"/>
    <n v="11.52156862745098"/>
    <n v="83.942857142857136"/>
    <x v="3"/>
    <s v="space exploration"/>
    <x v="2653"/>
    <d v="2014-06-13T04:00:00"/>
  </r>
  <r>
    <n v="2654"/>
    <s v="Moon Rocket Projo - Finally know the TRUTH about E.T."/>
    <s v="I want to launch a rocket to the moon, I plan on having this lunar rocket carry a small payload of solar internet connected cameras"/>
    <n v="100000"/>
    <n v="51"/>
    <x v="3"/>
    <s v="US"/>
    <s v="USD"/>
    <n v="1429622726"/>
    <n v="1424442326"/>
    <b v="0"/>
    <n v="6"/>
    <b v="0"/>
    <s v="technology/space exploration"/>
    <n v="5.1000000000000004E-2"/>
    <n v="8.5"/>
    <x v="3"/>
    <s v="space exploration"/>
    <x v="2654"/>
    <d v="2015-04-21T13:25:26"/>
  </r>
  <r>
    <n v="2655"/>
    <s v="Balloons (Canceled)"/>
    <s v="Thank you for your support!"/>
    <n v="15000"/>
    <n v="3155"/>
    <x v="3"/>
    <s v="US"/>
    <s v="USD"/>
    <n v="1455048000"/>
    <n v="1452631647"/>
    <b v="0"/>
    <n v="43"/>
    <b v="0"/>
    <s v="technology/space exploration"/>
    <n v="21.033333333333335"/>
    <n v="73.372093023255815"/>
    <x v="3"/>
    <s v="space exploration"/>
    <x v="2655"/>
    <d v="2016-02-09T20:00:00"/>
  </r>
  <r>
    <n v="2656"/>
    <s v="MoonWatcher: A 24/7 Live Video of the Moon for Everyone (Canceled)"/>
    <s v="MoonWatcher will be bringing the Moon closer to all of us."/>
    <n v="150000"/>
    <n v="17155"/>
    <x v="3"/>
    <s v="US"/>
    <s v="USD"/>
    <n v="1489345200"/>
    <n v="1485966688"/>
    <b v="0"/>
    <n v="152"/>
    <b v="0"/>
    <s v="technology/space exploration"/>
    <n v="11.436666666666667"/>
    <n v="112.86184210526316"/>
    <x v="3"/>
    <s v="space exploration"/>
    <x v="2656"/>
    <d v="2017-03-12T19:00:00"/>
  </r>
  <r>
    <n v="2657"/>
    <s v="Propel Citizen Science to the Moon (Canceled)"/>
    <s v="Miles, a team of citizen scientists is reaching for the moon. We've bootstrapped our way to the top and now we need your help."/>
    <n v="30000"/>
    <n v="5621.38"/>
    <x v="3"/>
    <s v="US"/>
    <s v="USD"/>
    <n v="1470187800"/>
    <n v="1467325053"/>
    <b v="0"/>
    <n v="59"/>
    <b v="0"/>
    <s v="technology/space exploration"/>
    <n v="18.737933333333334"/>
    <n v="95.277627118644077"/>
    <x v="3"/>
    <s v="space exploration"/>
    <x v="2657"/>
    <d v="2016-08-03T01:30:00"/>
  </r>
  <r>
    <n v="2658"/>
    <s v="STEM MARS Lander experience: https://youtu.be/n6avxUAKee0"/>
    <s v="Funding will allow free participation for 20 schools, grades 4-12, (thousands of students) anywhere in the nation."/>
    <n v="98000"/>
    <n v="91"/>
    <x v="3"/>
    <s v="US"/>
    <s v="USD"/>
    <n v="1469913194"/>
    <n v="1467321194"/>
    <b v="0"/>
    <n v="4"/>
    <b v="0"/>
    <s v="technology/space exploration"/>
    <n v="9.285714285714286E-2"/>
    <n v="22.75"/>
    <x v="3"/>
    <s v="space exploration"/>
    <x v="2658"/>
    <d v="2016-07-30T21:13:14"/>
  </r>
  <r>
    <n v="2659"/>
    <s v="test (Canceled)"/>
    <s v="test"/>
    <n v="49000"/>
    <n v="1333"/>
    <x v="3"/>
    <s v="US"/>
    <s v="USD"/>
    <n v="1429321210"/>
    <n v="1426729210"/>
    <b v="0"/>
    <n v="10"/>
    <b v="0"/>
    <s v="technology/space exploration"/>
    <n v="2.7204081632653061"/>
    <n v="133.30000000000001"/>
    <x v="3"/>
    <s v="space exploration"/>
    <x v="2659"/>
    <d v="2015-04-18T01:40:10"/>
  </r>
  <r>
    <n v="2660"/>
    <s v="Central Ohio Astronomical Society Mobile Classroom"/>
    <s v="COAS is an organization that does community outreach programs to encourage and educate children and adults on Astronomy related subject"/>
    <n v="20000"/>
    <n v="19"/>
    <x v="3"/>
    <s v="US"/>
    <s v="USD"/>
    <n v="1448388418"/>
    <n v="1443200818"/>
    <b v="0"/>
    <n v="5"/>
    <b v="0"/>
    <s v="technology/space exploration"/>
    <n v="9.5000000000000001E-2"/>
    <n v="3.8"/>
    <x v="3"/>
    <s v="space exploration"/>
    <x v="2660"/>
    <d v="2015-11-24T18:06:58"/>
  </r>
  <r>
    <n v="2661"/>
    <s v="Summer Camp - A creative space for makers and artists alike."/>
    <s v="Summer Camp is an old gas station that will have workshops, custom art framing, and carry vintage &amp; home goods."/>
    <n v="5000"/>
    <n v="5145"/>
    <x v="1"/>
    <s v="US"/>
    <s v="USD"/>
    <n v="1382742010"/>
    <n v="1380150010"/>
    <b v="0"/>
    <n v="60"/>
    <b v="1"/>
    <s v="technology/makerspaces"/>
    <n v="102.89999999999999"/>
    <n v="85.75"/>
    <x v="3"/>
    <s v="makerspaces"/>
    <x v="2661"/>
    <d v="2013-10-25T23:00:10"/>
  </r>
  <r>
    <n v="2662"/>
    <s v="The Mini Maker, a kid focused makerspace"/>
    <s v="The Mini Maker is Lansing Michigan's new kid friendly makerspace. We're dedicated to help kids imagine, develop and build."/>
    <n v="20000"/>
    <n v="21360"/>
    <x v="1"/>
    <s v="US"/>
    <s v="USD"/>
    <n v="1440179713"/>
    <n v="1437587713"/>
    <b v="0"/>
    <n v="80"/>
    <b v="1"/>
    <s v="technology/makerspaces"/>
    <n v="106.80000000000001"/>
    <n v="267"/>
    <x v="3"/>
    <s v="makerspaces"/>
    <x v="2662"/>
    <d v="2015-08-21T17:55:13"/>
  </r>
  <r>
    <n v="2663"/>
    <s v="A New Life for an Old School"/>
    <s v="The Ville. A local cooperative helping communities learn, share and grow in the spirit of health, wellness and sustainability."/>
    <n v="20000"/>
    <n v="20919.25"/>
    <x v="1"/>
    <s v="CA"/>
    <s v="CAD"/>
    <n v="1441378800"/>
    <n v="1438873007"/>
    <b v="0"/>
    <n v="56"/>
    <b v="1"/>
    <s v="technology/makerspaces"/>
    <n v="104.59625"/>
    <n v="373.55803571428572"/>
    <x v="3"/>
    <s v="makerspaces"/>
    <x v="2663"/>
    <d v="2015-09-04T15:00:00"/>
  </r>
  <r>
    <n v="2664"/>
    <s v="HackSchool: Students, Technology, and Empowerment"/>
    <s v="We believe that the true purpose of education is to enable people to create real things that make the world better. Join us!"/>
    <n v="17500"/>
    <n v="18100"/>
    <x v="1"/>
    <s v="US"/>
    <s v="USD"/>
    <n v="1449644340"/>
    <n v="1446683797"/>
    <b v="0"/>
    <n v="104"/>
    <b v="1"/>
    <s v="technology/makerspaces"/>
    <n v="103.42857142857143"/>
    <n v="174.03846153846155"/>
    <x v="3"/>
    <s v="makerspaces"/>
    <x v="2664"/>
    <d v="2015-12-09T06:59:00"/>
  </r>
  <r>
    <n v="2665"/>
    <s v="Gilman Playground Builds a Tech Center"/>
    <s v="Giving the best tech access and tools to Bayview Hunters Point youth - developing the next generation of tech savvy youth who excel!"/>
    <n v="3500"/>
    <n v="4310"/>
    <x v="1"/>
    <s v="US"/>
    <s v="USD"/>
    <n v="1430774974"/>
    <n v="1426886974"/>
    <b v="0"/>
    <n v="46"/>
    <b v="1"/>
    <s v="technology/makerspaces"/>
    <n v="123.14285714285715"/>
    <n v="93.695652173913047"/>
    <x v="3"/>
    <s v="makerspaces"/>
    <x v="2665"/>
    <d v="2015-05-04T21:29:34"/>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s v="technology/makerspaces"/>
    <n v="159.29509999999999"/>
    <n v="77.327718446601949"/>
    <x v="3"/>
    <s v="makerspaces"/>
    <x v="2666"/>
    <d v="2015-09-25T21:00:00"/>
  </r>
  <r>
    <n v="2667"/>
    <s v="Websmith Studio : Think, Build, Break, Play."/>
    <s v="Websmith Studio is a makerspace where the people most impacted by broken systems are empowered to think, build, and own the solution."/>
    <n v="1500"/>
    <n v="1660"/>
    <x v="1"/>
    <s v="US"/>
    <s v="USD"/>
    <n v="1455142416"/>
    <n v="1452550416"/>
    <b v="0"/>
    <n v="18"/>
    <b v="1"/>
    <s v="technology/makerspaces"/>
    <n v="110.66666666666667"/>
    <n v="92.222222222222229"/>
    <x v="3"/>
    <s v="makerspaces"/>
    <x v="2667"/>
    <d v="2016-02-10T22:13:36"/>
  </r>
  <r>
    <n v="2668"/>
    <s v="UOttawa Makermobile"/>
    <s v="Creativity on the go! |_x000a_CrÃ©ativitÃ© en mouvement !"/>
    <n v="1000"/>
    <n v="1707"/>
    <x v="1"/>
    <s v="CA"/>
    <s v="CAD"/>
    <n v="1447079520"/>
    <n v="1443449265"/>
    <b v="0"/>
    <n v="28"/>
    <b v="1"/>
    <s v="technology/makerspaces"/>
    <n v="170.70000000000002"/>
    <n v="60.964285714285715"/>
    <x v="3"/>
    <s v="makerspaces"/>
    <x v="2668"/>
    <d v="2015-11-09T14:32:00"/>
  </r>
  <r>
    <n v="2669"/>
    <s v="Oceana High School MAKER club requesting a 3D Printer"/>
    <s v="The brand new Makers Club wants something to draw the students into science and engineering and also be very inclusive."/>
    <n v="800"/>
    <n v="1001"/>
    <x v="1"/>
    <s v="US"/>
    <s v="USD"/>
    <n v="1452387096"/>
    <n v="1447203096"/>
    <b v="0"/>
    <n v="11"/>
    <b v="1"/>
    <s v="technology/makerspaces"/>
    <n v="125.125"/>
    <n v="91"/>
    <x v="3"/>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3"/>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3"/>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3"/>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3"/>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3"/>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3"/>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3"/>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3"/>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3"/>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3"/>
    <s v="makerspaces"/>
    <x v="2679"/>
    <d v="2015-02-28T00:01:34"/>
  </r>
  <r>
    <n v="2680"/>
    <s v="iHeart Pillow"/>
    <s v="iHeartPillow, Connecting loved ones"/>
    <n v="32000"/>
    <n v="276"/>
    <x v="2"/>
    <s v="ES"/>
    <s v="EUR"/>
    <n v="1459915491"/>
    <n v="1457327091"/>
    <b v="0"/>
    <n v="4"/>
    <b v="0"/>
    <s v="technology/makerspaces"/>
    <n v="0.86250000000000004"/>
    <n v="69"/>
    <x v="3"/>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0"/>
    <s v="IE"/>
    <s v="EUR"/>
    <n v="1491586534"/>
    <n v="1488911734"/>
    <b v="0"/>
    <n v="46"/>
    <b v="0"/>
    <s v="theater/spaces"/>
    <n v="46.176470588235297"/>
    <n v="34.130434782608695"/>
    <x v="2"/>
    <s v="spaces"/>
    <x v="2701"/>
    <d v="2017-04-07T17:35:34"/>
  </r>
  <r>
    <n v="2702"/>
    <s v="Hygienic Art Amphitheater Project New London, Connecticut"/>
    <s v="The next phase of the evolution of Hygienic Art is the building of New London's first amphitheater, a covering for the Art Park."/>
    <n v="10000"/>
    <n v="3441"/>
    <x v="0"/>
    <s v="US"/>
    <s v="USD"/>
    <n v="1491416077"/>
    <n v="1488827677"/>
    <b v="1"/>
    <n v="26"/>
    <b v="0"/>
    <s v="theater/spaces"/>
    <n v="34.410000000000004"/>
    <n v="132.34615384615384"/>
    <x v="2"/>
    <s v="spaces"/>
    <x v="2702"/>
    <d v="2017-04-05T18:14:37"/>
  </r>
  <r>
    <n v="2703"/>
    <s v="Bisagra Teatro: Foro Multidisciplinario"/>
    <s v="Â¡Tu nuevo espacio cultural multidisciplinario en el centro de Pachuca, Hidalgo"/>
    <n v="40000"/>
    <n v="41500"/>
    <x v="0"/>
    <s v="MX"/>
    <s v="MXN"/>
    <n v="1490196830"/>
    <n v="1485016430"/>
    <b v="0"/>
    <n v="45"/>
    <b v="0"/>
    <s v="theater/spaces"/>
    <n v="103.75000000000001"/>
    <n v="922.22222222222217"/>
    <x v="2"/>
    <s v="spaces"/>
    <x v="2703"/>
    <d v="2017-03-22T15:33:50"/>
  </r>
  <r>
    <n v="2704"/>
    <s v="Little Red Brick House"/>
    <s v="We plan to rescue, relocate, and repurpose, a historic Little Red Brick House, to be incorporated into a riverfront amphitheater."/>
    <n v="19000"/>
    <n v="1145"/>
    <x v="0"/>
    <s v="US"/>
    <s v="USD"/>
    <n v="1491421314"/>
    <n v="1487709714"/>
    <b v="0"/>
    <n v="7"/>
    <b v="0"/>
    <s v="theater/spaces"/>
    <n v="6.0263157894736841"/>
    <n v="163.57142857142858"/>
    <x v="2"/>
    <s v="spaces"/>
    <x v="2704"/>
    <d v="2017-04-05T19:41:54"/>
  </r>
  <r>
    <n v="2705"/>
    <s v="Fischer Theatre Marquee"/>
    <s v="Help light the lights at the historic Fischer Theatre in Danville, IL."/>
    <n v="16500"/>
    <n v="1739"/>
    <x v="0"/>
    <s v="US"/>
    <s v="USD"/>
    <n v="1490389158"/>
    <n v="1486504758"/>
    <b v="0"/>
    <n v="8"/>
    <b v="0"/>
    <s v="theater/spaces"/>
    <n v="10.539393939393939"/>
    <n v="217.375"/>
    <x v="2"/>
    <s v="spaces"/>
    <x v="2705"/>
    <d v="2017-03-24T20:59:18"/>
  </r>
  <r>
    <n v="2706"/>
    <s v="Nordo's Culinarium: Where Food Meets Art"/>
    <s v="A place where innovation, food, creativity and performance live year round in a historic building in Pioneer Square."/>
    <n v="35000"/>
    <n v="39304"/>
    <x v="1"/>
    <s v="US"/>
    <s v="USD"/>
    <n v="1413442740"/>
    <n v="1410937483"/>
    <b v="1"/>
    <n v="263"/>
    <b v="1"/>
    <s v="theater/spaces"/>
    <n v="112.29714285714284"/>
    <n v="149.44486692015209"/>
    <x v="2"/>
    <s v="spaces"/>
    <x v="2706"/>
    <d v="2014-10-16T06:59:00"/>
  </r>
  <r>
    <n v="2707"/>
    <s v="The Pocket Theater - No one should have to pay to perform!"/>
    <s v="A new performance space in Seattle. A place for artists, comedians, and audiences to meet and collaborate!"/>
    <n v="8000"/>
    <n v="28067.57"/>
    <x v="1"/>
    <s v="US"/>
    <s v="USD"/>
    <n v="1369637940"/>
    <n v="1367088443"/>
    <b v="1"/>
    <n v="394"/>
    <b v="1"/>
    <s v="theater/spaces"/>
    <n v="350.84462500000001"/>
    <n v="71.237487309644663"/>
    <x v="2"/>
    <s v="spaces"/>
    <x v="2707"/>
    <d v="2013-05-27T06:59:00"/>
  </r>
  <r>
    <n v="2708"/>
    <s v="Angel Comedy Club"/>
    <s v="Angel Comedy Club: A permanent home for Londonâ€™s loveliest comedy night - a community comedy club"/>
    <n v="20000"/>
    <n v="46643.07"/>
    <x v="1"/>
    <s v="GB"/>
    <s v="GBP"/>
    <n v="1469119526"/>
    <n v="1463935526"/>
    <b v="1"/>
    <n v="1049"/>
    <b v="1"/>
    <s v="theater/spaces"/>
    <n v="233.21535"/>
    <n v="44.464318398474738"/>
    <x v="2"/>
    <s v="spaces"/>
    <x v="2708"/>
    <d v="2016-07-21T16:45:26"/>
  </r>
  <r>
    <n v="2709"/>
    <s v="Circadium: School of Contemporary Circus - Start Up"/>
    <s v="Give contemporary circus an artistic home in America.  Help us launch the nationâ€™s first higher education program for circus."/>
    <n v="50000"/>
    <n v="50803"/>
    <x v="1"/>
    <s v="US"/>
    <s v="USD"/>
    <n v="1475553540"/>
    <n v="1472528141"/>
    <b v="1"/>
    <n v="308"/>
    <b v="1"/>
    <s v="theater/spaces"/>
    <n v="101.60599999999999"/>
    <n v="164.94480519480518"/>
    <x v="2"/>
    <s v="spaces"/>
    <x v="2709"/>
    <d v="2016-10-04T03:59:00"/>
  </r>
  <r>
    <n v="2710"/>
    <s v="House of Yes"/>
    <s v="Building Brooklyn's own creative venue for circus, theater and events of all types."/>
    <n v="60000"/>
    <n v="92340.21"/>
    <x v="1"/>
    <s v="US"/>
    <s v="USD"/>
    <n v="1407549600"/>
    <n v="1404797428"/>
    <b v="1"/>
    <n v="1088"/>
    <b v="1"/>
    <s v="theater/spaces"/>
    <n v="153.90035000000003"/>
    <n v="84.871516544117654"/>
    <x v="2"/>
    <s v="spaces"/>
    <x v="2710"/>
    <d v="2014-08-09T02:00:00"/>
  </r>
  <r>
    <n v="2711"/>
    <s v="The Red Shoes"/>
    <s v="We're aiming to launch a production involving circus performers, musicians and artists in a new space, creating a night of live art."/>
    <n v="3910"/>
    <n v="3938"/>
    <x v="1"/>
    <s v="GB"/>
    <s v="GBP"/>
    <n v="1403301660"/>
    <n v="1400694790"/>
    <b v="1"/>
    <n v="73"/>
    <b v="1"/>
    <s v="theater/spaces"/>
    <n v="100.7161125319693"/>
    <n v="53.945205479452056"/>
    <x v="2"/>
    <s v="spaces"/>
    <x v="2711"/>
    <d v="2014-06-20T22:01:00"/>
  </r>
  <r>
    <n v="2712"/>
    <s v="The Voix De Ville! : A Pop-up Theater and Cabaret"/>
    <s v="Voix de Ville is a pop-up imaginarium of neo-vaudeville, musical extravaganza, circus arts, comedy, and theatre in a tiny circus tent!"/>
    <n v="5500"/>
    <n v="7226"/>
    <x v="1"/>
    <s v="US"/>
    <s v="USD"/>
    <n v="1373738400"/>
    <n v="1370568560"/>
    <b v="1"/>
    <n v="143"/>
    <b v="1"/>
    <s v="theater/spaces"/>
    <n v="131.38181818181818"/>
    <n v="50.531468531468533"/>
    <x v="2"/>
    <s v="spaces"/>
    <x v="2712"/>
    <d v="2013-07-13T18:00:00"/>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s v="theater/spaces"/>
    <n v="102.24133333333334"/>
    <n v="108.00140845070422"/>
    <x v="2"/>
    <s v="spaces"/>
    <x v="2713"/>
    <d v="2015-12-24T15:41:24"/>
  </r>
  <r>
    <n v="2714"/>
    <s v="The Crane Theater"/>
    <s v="The Crane will be the new home for independent theater in Northeast Minneapolis"/>
    <n v="25000"/>
    <n v="29089"/>
    <x v="1"/>
    <s v="US"/>
    <s v="USD"/>
    <n v="1476486000"/>
    <n v="1474040596"/>
    <b v="1"/>
    <n v="305"/>
    <b v="1"/>
    <s v="theater/spaces"/>
    <n v="116.35599999999999"/>
    <n v="95.373770491803285"/>
    <x v="2"/>
    <s v="spaces"/>
    <x v="2714"/>
    <d v="2016-10-14T23:00:00"/>
  </r>
  <r>
    <n v="2715"/>
    <s v="Good Good Comedy Theatre (Philadelphia, PA)"/>
    <s v="The creators of Five Dollar Comedy Week are building a permanent home for affordable live comedy shows and classes in Philadelphia."/>
    <n v="12000"/>
    <n v="31754.69"/>
    <x v="1"/>
    <s v="US"/>
    <s v="USD"/>
    <n v="1456047228"/>
    <n v="1453109628"/>
    <b v="1"/>
    <n v="551"/>
    <b v="1"/>
    <s v="theater/spaces"/>
    <n v="264.62241666666665"/>
    <n v="57.631016333938291"/>
    <x v="2"/>
    <s v="spaces"/>
    <x v="2715"/>
    <d v="2016-02-21T09:33:48"/>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s v="theater/spaces"/>
    <n v="119.98010000000001"/>
    <n v="64.160481283422456"/>
    <x v="2"/>
    <s v="spaces"/>
    <x v="2716"/>
    <d v="2015-10-08T07:59:53"/>
  </r>
  <r>
    <n v="2717"/>
    <s v="A Home for Comedy in Vermont!"/>
    <s v="ONLY HOURS LEFT ON THE CAMPAIGN! Our stretch goal is $35k; let's build a home for standup/improv shows &amp; classes in VT!"/>
    <n v="25000"/>
    <n v="30026"/>
    <x v="1"/>
    <s v="US"/>
    <s v="USD"/>
    <n v="1417906649"/>
    <n v="1414015049"/>
    <b v="1"/>
    <n v="325"/>
    <b v="1"/>
    <s v="theater/spaces"/>
    <n v="120.10400000000001"/>
    <n v="92.387692307692305"/>
    <x v="2"/>
    <s v="spaces"/>
    <x v="2717"/>
    <d v="2014-12-06T22:57:29"/>
  </r>
  <r>
    <n v="2718"/>
    <s v="Bard Beyond the Big Top"/>
    <s v="The Bard has burst beyond the big top and we're reaching out to our Beloved Benefactors to help build our festival's future."/>
    <n v="18000"/>
    <n v="18645"/>
    <x v="1"/>
    <s v="US"/>
    <s v="USD"/>
    <n v="1462316400"/>
    <n v="1459865945"/>
    <b v="1"/>
    <n v="148"/>
    <b v="1"/>
    <s v="theater/spaces"/>
    <n v="103.58333333333334"/>
    <n v="125.97972972972973"/>
    <x v="2"/>
    <s v="spaces"/>
    <x v="2718"/>
    <d v="2016-05-03T23:00:00"/>
  </r>
  <r>
    <n v="2719"/>
    <s v="AHS Theater - Help us light up our stage!"/>
    <s v="Our high school theater in Allentown, New Jersey was rad - in 1972. Help us bring our theater into present day and light up our stage!"/>
    <n v="6000"/>
    <n v="6530"/>
    <x v="1"/>
    <s v="US"/>
    <s v="USD"/>
    <n v="1460936694"/>
    <n v="1455756294"/>
    <b v="0"/>
    <n v="69"/>
    <b v="1"/>
    <s v="theater/spaces"/>
    <n v="108.83333333333334"/>
    <n v="94.637681159420296"/>
    <x v="2"/>
    <s v="spaces"/>
    <x v="2719"/>
    <d v="2016-04-17T23:44:54"/>
  </r>
  <r>
    <n v="2720"/>
    <s v="The Comedy Project"/>
    <s v="An improv, sketch and experimental comedy and cocktail venue in downtown Grand Rapids, Michigan"/>
    <n v="25000"/>
    <n v="29531"/>
    <x v="1"/>
    <s v="US"/>
    <s v="USD"/>
    <n v="1478866253"/>
    <n v="1476270653"/>
    <b v="0"/>
    <n v="173"/>
    <b v="1"/>
    <s v="theater/spaces"/>
    <n v="118.12400000000001"/>
    <n v="170.69942196531792"/>
    <x v="2"/>
    <s v="spaces"/>
    <x v="2720"/>
    <d v="2016-11-11T12:10:53"/>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s v="technology/hardware"/>
    <n v="1462"/>
    <n v="40.762081784386616"/>
    <x v="3"/>
    <s v="hardware"/>
    <x v="2721"/>
    <d v="2013-09-06T19:00:00"/>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s v="technology/hardware"/>
    <n v="252.54"/>
    <n v="68.254054054054052"/>
    <x v="3"/>
    <s v="hardware"/>
    <x v="2722"/>
    <d v="2017-01-29T20:34:13"/>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s v="technology/hardware"/>
    <n v="140.05000000000001"/>
    <n v="95.48863636363636"/>
    <x v="3"/>
    <s v="hardware"/>
    <x v="2723"/>
    <d v="2014-12-31T21:08:08"/>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s v="technology/hardware"/>
    <n v="296.87520259319291"/>
    <n v="7.1902649656526005"/>
    <x v="3"/>
    <s v="hardware"/>
    <x v="2724"/>
    <d v="2015-08-15T07:50:59"/>
  </r>
  <r>
    <n v="2725"/>
    <s v="Digital MPPT and Solar BMS for a Net Zero energy House"/>
    <s v="Best Net Zero energy solution for new or existing house (no more heating or electricity bills)."/>
    <n v="40000"/>
    <n v="57817"/>
    <x v="1"/>
    <s v="CA"/>
    <s v="CAD"/>
    <n v="1488390735"/>
    <n v="1484070735"/>
    <b v="0"/>
    <n v="113"/>
    <b v="1"/>
    <s v="technology/hardware"/>
    <n v="144.54249999999999"/>
    <n v="511.65486725663715"/>
    <x v="3"/>
    <s v="hardware"/>
    <x v="2725"/>
    <d v="2017-03-01T17:52:15"/>
  </r>
  <r>
    <n v="2726"/>
    <s v="Krimston TWO - Dual SIM case for iPhone"/>
    <s v="Krimston TWO: iPhone Dual SIM Case"/>
    <n v="100000"/>
    <n v="105745"/>
    <x v="1"/>
    <s v="US"/>
    <s v="USD"/>
    <n v="1461333311"/>
    <n v="1458741311"/>
    <b v="0"/>
    <n v="404"/>
    <b v="1"/>
    <s v="technology/hardware"/>
    <n v="105.745"/>
    <n v="261.74504950495049"/>
    <x v="3"/>
    <s v="hardware"/>
    <x v="2726"/>
    <d v="2016-04-22T13:55:11"/>
  </r>
  <r>
    <n v="2727"/>
    <s v="PiDrive: Low-power, mSATA SSD for the Raspberry Pi"/>
    <s v="Introducing the PiDrive, a high capacity Solid State Drive (SSD) expansion card for the Raspberry Pi B+, A+, and B+ v2!"/>
    <n v="10000"/>
    <n v="49321"/>
    <x v="1"/>
    <s v="US"/>
    <s v="USD"/>
    <n v="1438964063"/>
    <n v="1436804063"/>
    <b v="0"/>
    <n v="707"/>
    <b v="1"/>
    <s v="technology/hardware"/>
    <n v="493.21000000000004"/>
    <n v="69.760961810466767"/>
    <x v="3"/>
    <s v="hardware"/>
    <x v="2727"/>
    <d v="2015-08-07T16:14:23"/>
  </r>
  <r>
    <n v="2728"/>
    <s v="Multi-Function SSD Shield for the Raspberry Pi 2"/>
    <s v="SSD, WiFi, RTC w/Battery and high power USB all in one shield."/>
    <n v="15000"/>
    <n v="30274"/>
    <x v="1"/>
    <s v="US"/>
    <s v="USD"/>
    <n v="1451485434"/>
    <n v="1448461434"/>
    <b v="0"/>
    <n v="392"/>
    <b v="1"/>
    <s v="technology/hardware"/>
    <n v="201.82666666666668"/>
    <n v="77.229591836734699"/>
    <x v="3"/>
    <s v="hardware"/>
    <x v="2728"/>
    <d v="2015-12-30T14:23:54"/>
  </r>
  <r>
    <n v="2729"/>
    <s v="McChi Luggage: It's a Luggage, USB Charger and a Table Top"/>
    <s v="A luggage that is more than a luggage! It is what you want it to be."/>
    <n v="7500"/>
    <n v="7833"/>
    <x v="1"/>
    <s v="US"/>
    <s v="USD"/>
    <n v="1430459197"/>
    <n v="1427867197"/>
    <b v="0"/>
    <n v="23"/>
    <b v="1"/>
    <s v="technology/hardware"/>
    <n v="104.44"/>
    <n v="340.56521739130437"/>
    <x v="3"/>
    <s v="hardware"/>
    <x v="2729"/>
    <d v="2015-05-01T05:46:37"/>
  </r>
  <r>
    <n v="2730"/>
    <s v="Yaba - Portable Speaker &amp; Guitar Amp"/>
    <s v="The world's most powerful portable speaker and guitar amplifier. Turns any surface into a speaker."/>
    <n v="27000"/>
    <n v="45979.01"/>
    <x v="1"/>
    <s v="US"/>
    <s v="USD"/>
    <n v="1366635575"/>
    <n v="1363611575"/>
    <b v="0"/>
    <n v="682"/>
    <b v="1"/>
    <s v="technology/hardware"/>
    <n v="170.29262962962963"/>
    <n v="67.417903225806455"/>
    <x v="3"/>
    <s v="hardware"/>
    <x v="2730"/>
    <d v="2013-04-22T12:59:35"/>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s v="technology/hardware"/>
    <n v="104.30333333333333"/>
    <n v="845.70270270270271"/>
    <x v="3"/>
    <s v="hardware"/>
    <x v="2731"/>
    <d v="2014-10-18T04:00:00"/>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s v="technology/hardware"/>
    <n v="118.25000000000001"/>
    <n v="97.191780821917803"/>
    <x v="3"/>
    <s v="hardware"/>
    <x v="2732"/>
    <d v="2013-05-28T00:00:00"/>
  </r>
  <r>
    <n v="2733"/>
    <s v="ONetSwitch: Open Source Hardware for Networking"/>
    <s v="Students, makers, and engineers can write Linux software applications to achieve any network functions, such as NAS, VPN and Firewall."/>
    <n v="50000"/>
    <n v="53769"/>
    <x v="1"/>
    <s v="US"/>
    <s v="USD"/>
    <n v="1428643974"/>
    <n v="1423463574"/>
    <b v="0"/>
    <n v="119"/>
    <b v="1"/>
    <s v="technology/hardware"/>
    <n v="107.538"/>
    <n v="451.84033613445376"/>
    <x v="3"/>
    <s v="hardware"/>
    <x v="2733"/>
    <d v="2015-04-10T05:32:54"/>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s v="technology/hardware"/>
    <n v="2260300"/>
    <n v="138.66871165644173"/>
    <x v="3"/>
    <s v="hardware"/>
    <x v="2734"/>
    <d v="2016-10-13T21:59:00"/>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s v="technology/hardware"/>
    <n v="978.13466666666682"/>
    <n v="21.640147492625371"/>
    <x v="3"/>
    <s v="hardware"/>
    <x v="2735"/>
    <d v="2013-03-13T20:00:00"/>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s v="technology/hardware"/>
    <n v="122.9"/>
    <n v="169.51724137931035"/>
    <x v="3"/>
    <s v="hardware"/>
    <x v="2736"/>
    <d v="2014-04-23T15:59:33"/>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s v="technology/hardware"/>
    <n v="246.0608"/>
    <n v="161.88210526315791"/>
    <x v="3"/>
    <s v="hardware"/>
    <x v="2737"/>
    <d v="2014-01-15T19:00:00"/>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s v="technology/hardware"/>
    <n v="147.94"/>
    <n v="493.13333333333333"/>
    <x v="3"/>
    <s v="hardware"/>
    <x v="2738"/>
    <d v="2016-11-06T03:26:44"/>
  </r>
  <r>
    <n v="2739"/>
    <s v="LPLC - Low Power, Low Cost PIC18 Development Board"/>
    <s v="LPLC Board; A powerful, low cost, ultra low power microcontroller development board with template software and online tutorials."/>
    <n v="1100"/>
    <n v="4225"/>
    <x v="1"/>
    <s v="GB"/>
    <s v="GBP"/>
    <n v="1399324717"/>
    <n v="1395436717"/>
    <b v="0"/>
    <n v="191"/>
    <b v="1"/>
    <s v="technology/hardware"/>
    <n v="384.09090909090907"/>
    <n v="22.120418848167539"/>
    <x v="3"/>
    <s v="hardware"/>
    <x v="2739"/>
    <d v="2014-05-05T21:18:37"/>
  </r>
  <r>
    <n v="2740"/>
    <s v="Vertical Garden Prototype"/>
    <s v="I am interested in testing the plant yields of this vertical garden as well as some other applications"/>
    <n v="300"/>
    <n v="310"/>
    <x v="1"/>
    <s v="US"/>
    <s v="USD"/>
    <n v="1426117552"/>
    <n v="1423529152"/>
    <b v="0"/>
    <n v="17"/>
    <b v="1"/>
    <s v="technology/hardware"/>
    <n v="103.33333333333334"/>
    <n v="18.235294117647058"/>
    <x v="3"/>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4"/>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4"/>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4"/>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4"/>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4"/>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4"/>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4"/>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4"/>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4"/>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4"/>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4"/>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4"/>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4"/>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4"/>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4"/>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4"/>
    <s v="children's books"/>
    <x v="2756"/>
    <d v="2014-01-11T21:36:41"/>
  </r>
  <r>
    <n v="2757"/>
    <s v="C is for Crooked"/>
    <s v="A children's letter book that Lampoons Hillary Clinton"/>
    <n v="1500"/>
    <n v="10"/>
    <x v="2"/>
    <s v="US"/>
    <s v="USD"/>
    <n v="1470498332"/>
    <n v="1469202332"/>
    <b v="0"/>
    <n v="2"/>
    <b v="0"/>
    <s v="publishing/children's books"/>
    <n v="0.66666666666666674"/>
    <n v="5"/>
    <x v="4"/>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4"/>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4"/>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4"/>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4"/>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4"/>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4"/>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4"/>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4"/>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4"/>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4"/>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4"/>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4"/>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4"/>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4"/>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4"/>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4"/>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4"/>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4"/>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4"/>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4"/>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4"/>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4"/>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4"/>
    <s v="children's books"/>
    <x v="2780"/>
    <d v="2017-03-10T10:44:48"/>
  </r>
  <r>
    <n v="2781"/>
    <s v="University of Utah presents V-Day 2015-The Vagina Monologues"/>
    <s v="STRIKE, DANCE AND RISE with us at the University of Utah to end violence against women and girls!"/>
    <n v="1250"/>
    <n v="1316"/>
    <x v="1"/>
    <s v="US"/>
    <s v="USD"/>
    <n v="1423724400"/>
    <n v="1421274954"/>
    <b v="0"/>
    <n v="28"/>
    <b v="1"/>
    <s v="theater/plays"/>
    <n v="105.28"/>
    <n v="47"/>
    <x v="2"/>
    <s v="plays"/>
    <x v="2781"/>
    <d v="2015-02-12T07:00:00"/>
  </r>
  <r>
    <n v="2782"/>
    <s v="Better Than Ever Productions presents Geezer Game"/>
    <s v="The premiere theatre troupe in SE Michigan offering acting opportunities for the 50+ actor."/>
    <n v="1000"/>
    <n v="1200"/>
    <x v="1"/>
    <s v="US"/>
    <s v="USD"/>
    <n v="1424149140"/>
    <n v="1421964718"/>
    <b v="0"/>
    <n v="18"/>
    <b v="1"/>
    <s v="theater/plays"/>
    <n v="120"/>
    <n v="66.666666666666671"/>
    <x v="2"/>
    <s v="plays"/>
    <x v="2782"/>
    <d v="2015-02-17T04:59:00"/>
  </r>
  <r>
    <n v="2783"/>
    <s v="As You Like It? by Purple Ostrich Productions"/>
    <s v="A new, LGBTQ focused adaptation of As You Like It that puts Celia and Rosalind's romantic relationship centre stage for the first time."/>
    <n v="1000"/>
    <n v="1145"/>
    <x v="1"/>
    <s v="GB"/>
    <s v="GBP"/>
    <n v="1429793446"/>
    <n v="1428583846"/>
    <b v="0"/>
    <n v="61"/>
    <b v="1"/>
    <s v="theater/plays"/>
    <n v="114.5"/>
    <n v="18.770491803278688"/>
    <x v="2"/>
    <s v="plays"/>
    <x v="2783"/>
    <d v="2015-04-23T12:50:46"/>
  </r>
  <r>
    <n v="2784"/>
    <s v="&quot;The Santaland Diaries&quot; by David Sedaris in Los Angeles 2014"/>
    <s v="David Sedaris' &quot;The Santaland Diaries&quot; starring Matt Crabtree at The Working Stage Theatre in Hollywood!"/>
    <n v="6000"/>
    <n v="7140"/>
    <x v="1"/>
    <s v="US"/>
    <s v="USD"/>
    <n v="1414608843"/>
    <n v="1412794443"/>
    <b v="0"/>
    <n v="108"/>
    <b v="1"/>
    <s v="theater/plays"/>
    <n v="119"/>
    <n v="66.111111111111114"/>
    <x v="2"/>
    <s v="plays"/>
    <x v="2784"/>
    <d v="2014-10-29T18:54:03"/>
  </r>
  <r>
    <n v="2785"/>
    <s v="Henry VI: The War of the Roses"/>
    <s v="Bare Theatre and Raleigh Little Theatre present Shakespeare's epic, set in a post-apocalyptic dystopia."/>
    <n v="5000"/>
    <n v="5234"/>
    <x v="1"/>
    <s v="US"/>
    <s v="USD"/>
    <n v="1470430800"/>
    <n v="1467865967"/>
    <b v="0"/>
    <n v="142"/>
    <b v="1"/>
    <s v="theater/plays"/>
    <n v="104.67999999999999"/>
    <n v="36.859154929577464"/>
    <x v="2"/>
    <s v="plays"/>
    <x v="2785"/>
    <d v="2016-08-05T21:00:00"/>
  </r>
  <r>
    <n v="2786"/>
    <s v="Fierce"/>
    <s v="A heart-melting farce about sex, art and the lovelorn lay-abouts of London-town."/>
    <n v="2500"/>
    <n v="2946"/>
    <x v="1"/>
    <s v="GB"/>
    <s v="GBP"/>
    <n v="1404913180"/>
    <n v="1403703580"/>
    <b v="0"/>
    <n v="74"/>
    <b v="1"/>
    <s v="theater/plays"/>
    <n v="117.83999999999999"/>
    <n v="39.810810810810814"/>
    <x v="2"/>
    <s v="plays"/>
    <x v="2786"/>
    <d v="2014-07-09T13:39:40"/>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s v="theater/plays"/>
    <n v="119.7"/>
    <n v="31.5"/>
    <x v="2"/>
    <s v="plays"/>
    <x v="2787"/>
    <d v="2014-07-18T04:45:52"/>
  </r>
  <r>
    <n v="2788"/>
    <s v="ACT Underground Theatre, TLDC"/>
    <s v="MOVING FORWARD! WE HAVE REACHED GOAL BUT HAVE MORE TIME!! PLEASE CONSIDER PLEDGING."/>
    <n v="2000"/>
    <n v="2050"/>
    <x v="1"/>
    <s v="US"/>
    <s v="USD"/>
    <n v="1469811043"/>
    <n v="1467219043"/>
    <b v="0"/>
    <n v="20"/>
    <b v="1"/>
    <s v="theater/plays"/>
    <n v="102.49999999999999"/>
    <n v="102.5"/>
    <x v="2"/>
    <s v="plays"/>
    <x v="2788"/>
    <d v="2016-07-29T16:50:43"/>
  </r>
  <r>
    <n v="2789"/>
    <s v="The Adventurers Club"/>
    <s v="BNT's Biggest Adventure So Far: Our 2015 full length production!"/>
    <n v="3000"/>
    <n v="3035"/>
    <x v="1"/>
    <s v="US"/>
    <s v="USD"/>
    <n v="1426132800"/>
    <n v="1424477934"/>
    <b v="0"/>
    <n v="24"/>
    <b v="1"/>
    <s v="theater/plays"/>
    <n v="101.16666666666667"/>
    <n v="126.45833333333333"/>
    <x v="2"/>
    <s v="plays"/>
    <x v="2789"/>
    <d v="2015-03-12T04:00:00"/>
  </r>
  <r>
    <n v="2790"/>
    <s v="Help us get &quot;Old Friends&quot; to the El Portal!!!"/>
    <s v="We want to perform the one act play &quot;Old Friends&quot; at the El Portal Theatre in North Hollywood, CA.!!  Help us to get on the stage!!"/>
    <n v="3000"/>
    <n v="3160"/>
    <x v="1"/>
    <s v="US"/>
    <s v="USD"/>
    <n v="1423693903"/>
    <n v="1421101903"/>
    <b v="0"/>
    <n v="66"/>
    <b v="1"/>
    <s v="theater/plays"/>
    <n v="105.33333333333333"/>
    <n v="47.878787878787875"/>
    <x v="2"/>
    <s v="plays"/>
    <x v="2790"/>
    <d v="2015-02-11T22:31:43"/>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s v="theater/plays"/>
    <n v="102.49999999999999"/>
    <n v="73.214285714285708"/>
    <x v="2"/>
    <s v="plays"/>
    <x v="2791"/>
    <d v="2016-09-09T04:00:00"/>
  </r>
  <r>
    <n v="2792"/>
    <s v="That Still Small Voice Stage Play"/>
    <s v="Homeless and hopeless, this prequel tells the story of a Colorado youth who leans on her friends when family leaves her behind."/>
    <n v="2000"/>
    <n v="2152"/>
    <x v="1"/>
    <s v="US"/>
    <s v="USD"/>
    <n v="1439357559"/>
    <n v="1435469559"/>
    <b v="0"/>
    <n v="24"/>
    <b v="1"/>
    <s v="theater/plays"/>
    <n v="107.60000000000001"/>
    <n v="89.666666666666671"/>
    <x v="2"/>
    <s v="plays"/>
    <x v="2792"/>
    <d v="2015-08-12T05:32:39"/>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s v="theater/plays"/>
    <n v="110.5675"/>
    <n v="151.4623287671233"/>
    <x v="2"/>
    <s v="plays"/>
    <x v="2793"/>
    <d v="2015-07-21T10:03:25"/>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s v="theater/plays"/>
    <n v="150"/>
    <n v="25"/>
    <x v="2"/>
    <s v="plays"/>
    <x v="2794"/>
    <d v="2016-03-03T19:00:00"/>
  </r>
  <r>
    <n v="2795"/>
    <s v="Good Men Wanted at ANT Fest"/>
    <s v="A new play about five bad bitches who fought in the Civil War disguised as men, premiering at Ars Nova's ANT Fest."/>
    <n v="700"/>
    <n v="730"/>
    <x v="1"/>
    <s v="US"/>
    <s v="USD"/>
    <n v="1402095600"/>
    <n v="1400675841"/>
    <b v="0"/>
    <n v="20"/>
    <b v="1"/>
    <s v="theater/plays"/>
    <n v="104.28571428571429"/>
    <n v="36.5"/>
    <x v="2"/>
    <s v="plays"/>
    <x v="2795"/>
    <d v="2014-06-06T23:00:00"/>
  </r>
  <r>
    <n v="2796"/>
    <s v="Fishcakes"/>
    <s v="Fishcakes is a piece of new writing for the Camden Fringe that explores a story of love, loss, and all the â€˜little things'."/>
    <n v="800"/>
    <n v="924"/>
    <x v="1"/>
    <s v="GB"/>
    <s v="GBP"/>
    <n v="1404564028"/>
    <n v="1401972028"/>
    <b v="0"/>
    <n v="21"/>
    <b v="1"/>
    <s v="theater/plays"/>
    <n v="115.5"/>
    <n v="44"/>
    <x v="2"/>
    <s v="plays"/>
    <x v="2796"/>
    <d v="2014-07-05T12:40:28"/>
  </r>
  <r>
    <n v="2797"/>
    <s v="Once Upon A Nightmare"/>
    <s v="&quot;Labyrinth&quot; meets &quot;Jumanji&quot;  in this dark adventure fantasy play from the makers of the five star fringe hit &quot;Death Ship 666&quot;"/>
    <n v="8000"/>
    <n v="8211.61"/>
    <x v="1"/>
    <s v="GB"/>
    <s v="GBP"/>
    <n v="1404858840"/>
    <n v="1402266840"/>
    <b v="0"/>
    <n v="94"/>
    <b v="1"/>
    <s v="theater/plays"/>
    <n v="102.64512500000001"/>
    <n v="87.357553191489373"/>
    <x v="2"/>
    <s v="plays"/>
    <x v="2797"/>
    <d v="2014-07-08T22:34:00"/>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s v="theater/plays"/>
    <n v="101.4"/>
    <n v="36.474820143884891"/>
    <x v="2"/>
    <s v="plays"/>
    <x v="2798"/>
    <d v="2015-07-31T16:00:00"/>
  </r>
  <r>
    <n v="2799"/>
    <s v="Yuri in Edinburgh"/>
    <s v="August012 make their debut at Edinburgh Fringe with their play about the absurdity of wanting to bring children into a deranged world"/>
    <n v="5000"/>
    <n v="5831.74"/>
    <x v="1"/>
    <s v="GB"/>
    <s v="GBP"/>
    <n v="1466179200"/>
    <n v="1463466070"/>
    <b v="0"/>
    <n v="130"/>
    <b v="1"/>
    <s v="theater/plays"/>
    <n v="116.6348"/>
    <n v="44.859538461538463"/>
    <x v="2"/>
    <s v="plays"/>
    <x v="2799"/>
    <d v="2016-06-17T16:00:00"/>
  </r>
  <r>
    <n v="2800"/>
    <s v="EUTCo presents 'One Flew Over the Cuckoo's Nest'"/>
    <s v="Exeter University Theatre Company is bringing the award winning play by Dale Wasserman to Exeter's Northcott Theatre"/>
    <n v="1000"/>
    <n v="1330"/>
    <x v="1"/>
    <s v="GB"/>
    <s v="GBP"/>
    <n v="1420377366"/>
    <n v="1415193366"/>
    <b v="0"/>
    <n v="31"/>
    <b v="1"/>
    <s v="theater/plays"/>
    <n v="133"/>
    <n v="42.903225806451616"/>
    <x v="2"/>
    <s v="plays"/>
    <x v="2800"/>
    <d v="2015-01-04T13:16:06"/>
  </r>
  <r>
    <n v="2801"/>
    <s v="A Dream Play"/>
    <s v="Arise Theatre Company's production of August Strindberg's expressionist masterpiece 'A Dream Play'."/>
    <n v="500"/>
    <n v="666"/>
    <x v="1"/>
    <s v="AU"/>
    <s v="AUD"/>
    <n v="1412938800"/>
    <n v="1411019409"/>
    <b v="0"/>
    <n v="13"/>
    <b v="1"/>
    <s v="theater/plays"/>
    <n v="133.20000000000002"/>
    <n v="51.230769230769234"/>
    <x v="2"/>
    <s v="plays"/>
    <x v="2801"/>
    <d v="2014-10-10T11:00:00"/>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s v="theater/plays"/>
    <n v="101.83333333333333"/>
    <n v="33.944444444444443"/>
    <x v="2"/>
    <s v="plays"/>
    <x v="2802"/>
    <d v="2015-08-06T15:31:47"/>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s v="theater/plays"/>
    <n v="127.95"/>
    <n v="90.744680851063833"/>
    <x v="2"/>
    <s v="plays"/>
    <x v="2803"/>
    <d v="2015-07-16T00:00:00"/>
  </r>
  <r>
    <n v="2804"/>
    <s v="The Piano Man"/>
    <s v="The real-life story of the mysterious 'Piano Man' who washed ashore with no memory; with no speech; but with an amazing ability..."/>
    <n v="1000"/>
    <n v="1150"/>
    <x v="1"/>
    <s v="GB"/>
    <s v="GBP"/>
    <n v="1411987990"/>
    <n v="1409395990"/>
    <b v="0"/>
    <n v="23"/>
    <b v="1"/>
    <s v="theater/plays"/>
    <n v="114.99999999999999"/>
    <n v="50"/>
    <x v="2"/>
    <s v="plays"/>
    <x v="2804"/>
    <d v="2014-09-29T10:53:10"/>
  </r>
  <r>
    <n v="2805"/>
    <s v="ACOrN: A Crunch Or None --&gt; Edinburgh Fringe!"/>
    <s v="1 game, 7 levels, 45 attempts; Lorraine, Esbe &amp; David; 1 Grandmaester._x000a_Help us take our metatheatrical nutshell volcano to the Fringe!"/>
    <n v="400"/>
    <n v="440"/>
    <x v="1"/>
    <s v="GB"/>
    <s v="GBP"/>
    <n v="1440245273"/>
    <n v="1438085273"/>
    <b v="0"/>
    <n v="18"/>
    <b v="1"/>
    <s v="theater/plays"/>
    <n v="110.00000000000001"/>
    <n v="24.444444444444443"/>
    <x v="2"/>
    <s v="plays"/>
    <x v="2805"/>
    <d v="2015-08-22T12:07:53"/>
  </r>
  <r>
    <n v="2806"/>
    <s v="And Now: The World!"/>
    <s v="A one woman show about the challenges of being a feminist in a digital age. Touring 6 UK cities. Now with Stretch Goals!"/>
    <n v="3000"/>
    <n v="3363"/>
    <x v="1"/>
    <s v="GB"/>
    <s v="GBP"/>
    <n v="1438772400"/>
    <n v="1435645490"/>
    <b v="0"/>
    <n v="76"/>
    <b v="1"/>
    <s v="theater/plays"/>
    <n v="112.1"/>
    <n v="44.25"/>
    <x v="2"/>
    <s v="plays"/>
    <x v="2806"/>
    <d v="2015-08-05T11:00:00"/>
  </r>
  <r>
    <n v="2807"/>
    <s v="The Commission Theatre Co."/>
    <s v="Bringing Shakespeare back to the Playwrights"/>
    <n v="5000"/>
    <n v="6300"/>
    <x v="1"/>
    <s v="US"/>
    <s v="USD"/>
    <n v="1435611438"/>
    <n v="1433019438"/>
    <b v="0"/>
    <n v="93"/>
    <b v="1"/>
    <s v="theater/plays"/>
    <n v="126"/>
    <n v="67.741935483870961"/>
    <x v="2"/>
    <s v="plays"/>
    <x v="2807"/>
    <d v="2015-06-29T20:57:18"/>
  </r>
  <r>
    <n v="2808"/>
    <s v="PICNIC, by William Inge: An Inaugural Production"/>
    <s v="Seat of the Pants mounts our first show in a black box space that could become permanent; can you help us excel and seal the deal?"/>
    <n v="4500"/>
    <n v="4511"/>
    <x v="1"/>
    <s v="US"/>
    <s v="USD"/>
    <n v="1440274735"/>
    <n v="1437682735"/>
    <b v="0"/>
    <n v="69"/>
    <b v="1"/>
    <s v="theater/plays"/>
    <n v="100.24444444444444"/>
    <n v="65.376811594202906"/>
    <x v="2"/>
    <s v="plays"/>
    <x v="2808"/>
    <d v="2015-08-22T20:18:55"/>
  </r>
  <r>
    <n v="2809"/>
    <s v="Sugarglass Theatre"/>
    <s v="Sugarglass is a Dublin based theatre company committed to international collaboration. 2016 sees the launch of their NYC division."/>
    <n v="2500"/>
    <n v="2560"/>
    <x v="1"/>
    <s v="US"/>
    <s v="USD"/>
    <n v="1459348740"/>
    <n v="1458647725"/>
    <b v="0"/>
    <n v="21"/>
    <b v="1"/>
    <s v="theater/plays"/>
    <n v="102.4"/>
    <n v="121.9047619047619"/>
    <x v="2"/>
    <s v="plays"/>
    <x v="2809"/>
    <d v="2016-03-30T14:39:00"/>
  </r>
  <r>
    <n v="2810"/>
    <s v="Bring Bigger, Badder BRIEF HISTORY Back To The Stage!"/>
    <s v="We're remounting the musical that brought down the Bush Administration: A Brief History of the Earth And Everything In It!"/>
    <n v="2500"/>
    <n v="2705"/>
    <x v="1"/>
    <s v="US"/>
    <s v="USD"/>
    <n v="1401595140"/>
    <n v="1398828064"/>
    <b v="0"/>
    <n v="57"/>
    <b v="1"/>
    <s v="theater/plays"/>
    <n v="108.2"/>
    <n v="47.456140350877192"/>
    <x v="2"/>
    <s v="plays"/>
    <x v="2810"/>
    <d v="2014-06-01T03:59:00"/>
  </r>
  <r>
    <n v="2811"/>
    <s v="Ray Gunn and Starburst"/>
    <s v="Ray Gunn and Starburst is an audio sci-fi/comedy sending up the tropes of classic and pulp science-fiction."/>
    <n v="10000"/>
    <n v="10027"/>
    <x v="1"/>
    <s v="GB"/>
    <s v="GBP"/>
    <n v="1424692503"/>
    <n v="1422100503"/>
    <b v="0"/>
    <n v="108"/>
    <b v="1"/>
    <s v="theater/plays"/>
    <n v="100.27"/>
    <n v="92.842592592592595"/>
    <x v="2"/>
    <s v="plays"/>
    <x v="2811"/>
    <d v="2015-02-23T11:55:03"/>
  </r>
  <r>
    <n v="2812"/>
    <s v="BULL by Mike Bartlett at the Coal Mine Theatre"/>
    <s v="&quot;A short, nasty and razor sharp play in one of Toronto's hottest new &quot;off-off Broadway&quot; style venues."/>
    <n v="5000"/>
    <n v="5665"/>
    <x v="1"/>
    <s v="CA"/>
    <s v="CAD"/>
    <n v="1428292800"/>
    <n v="1424368298"/>
    <b v="0"/>
    <n v="83"/>
    <b v="1"/>
    <s v="theater/plays"/>
    <n v="113.3"/>
    <n v="68.253012048192772"/>
    <x v="2"/>
    <s v="plays"/>
    <x v="2812"/>
    <d v="2015-04-06T04:00:00"/>
  </r>
  <r>
    <n v="2813"/>
    <s v="Hi, Are You Single? by Ryan J. Haddad"/>
    <s v="Ryan has a higher sex drive than you. He also has cerebral palsy. Join him for his hilarious and poignant new solo show!"/>
    <n v="2800"/>
    <n v="3572.12"/>
    <x v="1"/>
    <s v="US"/>
    <s v="USD"/>
    <n v="1481737761"/>
    <n v="1479577761"/>
    <b v="0"/>
    <n v="96"/>
    <b v="1"/>
    <s v="theater/plays"/>
    <n v="127.57571428571428"/>
    <n v="37.209583333333335"/>
    <x v="2"/>
    <s v="plays"/>
    <x v="2813"/>
    <d v="2016-12-14T17:49:21"/>
  </r>
  <r>
    <n v="2814"/>
    <s v="Stitching by Anthony Neilson"/>
    <s v="Stitching is a play exploring how a couple cope with the loss of their child. It will run for a month at The Drayton Arms Theatre."/>
    <n v="1500"/>
    <n v="1616"/>
    <x v="1"/>
    <s v="GB"/>
    <s v="GBP"/>
    <n v="1431164115"/>
    <n v="1428572115"/>
    <b v="0"/>
    <n v="64"/>
    <b v="1"/>
    <s v="theater/plays"/>
    <n v="107.73333333333332"/>
    <n v="25.25"/>
    <x v="2"/>
    <s v="plays"/>
    <x v="2814"/>
    <d v="2015-05-09T09:35:15"/>
  </r>
  <r>
    <n v="2815"/>
    <s v="Widow's Wedding Dress"/>
    <s v="Set in 1950s Northern Ireland, this play tells the story of two sisters in a community of Travellers, or Irish Gypsies."/>
    <n v="250"/>
    <n v="605"/>
    <x v="1"/>
    <s v="CA"/>
    <s v="CAD"/>
    <n v="1470595109"/>
    <n v="1468003109"/>
    <b v="0"/>
    <n v="14"/>
    <b v="1"/>
    <s v="theater/plays"/>
    <n v="242"/>
    <n v="43.214285714285715"/>
    <x v="2"/>
    <s v="plays"/>
    <x v="2815"/>
    <d v="2016-08-07T18:38:29"/>
  </r>
  <r>
    <n v="2816"/>
    <s v="In My Head - A new mental health theatre project"/>
    <s v="Inspired by real life interviews 'In My Head' is a new play exploring the lives of those living with a mental health condition."/>
    <n v="3000"/>
    <n v="4247"/>
    <x v="1"/>
    <s v="GB"/>
    <s v="GBP"/>
    <n v="1438531200"/>
    <n v="1435921992"/>
    <b v="0"/>
    <n v="169"/>
    <b v="1"/>
    <s v="theater/plays"/>
    <n v="141.56666666666666"/>
    <n v="25.130177514792898"/>
    <x v="2"/>
    <s v="plays"/>
    <x v="2816"/>
    <d v="2015-08-02T16:00:00"/>
  </r>
  <r>
    <n v="2817"/>
    <s v="After The End"/>
    <s v="Let Go Theatre Co's very first production is going ahead in June 2015. Help support a brand new theatre co as we begin our adventure"/>
    <n v="600"/>
    <n v="780"/>
    <x v="1"/>
    <s v="GB"/>
    <s v="GBP"/>
    <n v="1425136462"/>
    <n v="1421680462"/>
    <b v="0"/>
    <n v="33"/>
    <b v="1"/>
    <s v="theater/plays"/>
    <n v="130"/>
    <n v="23.636363636363637"/>
    <x v="2"/>
    <s v="plays"/>
    <x v="2817"/>
    <d v="2015-02-28T15:14:22"/>
  </r>
  <r>
    <n v="2818"/>
    <s v="Joe West's THEATER OF DEATH"/>
    <s v="Joe West and his wonderful theater company THEATER OF DEATH present original plays both horrific and comical."/>
    <n v="10000"/>
    <n v="10603"/>
    <x v="1"/>
    <s v="US"/>
    <s v="USD"/>
    <n v="1443018086"/>
    <n v="1441290086"/>
    <b v="0"/>
    <n v="102"/>
    <b v="1"/>
    <s v="theater/plays"/>
    <n v="106.03"/>
    <n v="103.95098039215686"/>
    <x v="2"/>
    <s v="plays"/>
    <x v="2818"/>
    <d v="2015-09-23T14:21:26"/>
  </r>
  <r>
    <n v="2819"/>
    <s v="Make TES a success at The Edinburgh Fringe Fest"/>
    <s v="Years of work, my best show, and a top Edinburgh venue.  Help me expose my talents to the UK and tell an important story."/>
    <n v="5000"/>
    <n v="5240"/>
    <x v="1"/>
    <s v="GB"/>
    <s v="GBP"/>
    <n v="1434285409"/>
    <n v="1431693409"/>
    <b v="0"/>
    <n v="104"/>
    <b v="1"/>
    <s v="theater/plays"/>
    <n v="104.80000000000001"/>
    <n v="50.384615384615387"/>
    <x v="2"/>
    <s v="plays"/>
    <x v="2819"/>
    <d v="2015-06-14T12:36:49"/>
  </r>
  <r>
    <n v="2820"/>
    <s v="MTA's National Theatre Connections Show!"/>
    <s v="Montage Theatre Arts, as part of National Theatre Connections, are performing a show - We need you help to raise vital funds!"/>
    <n v="200"/>
    <n v="272"/>
    <x v="1"/>
    <s v="GB"/>
    <s v="GBP"/>
    <n v="1456444800"/>
    <n v="1454337589"/>
    <b v="0"/>
    <n v="20"/>
    <b v="1"/>
    <s v="theater/plays"/>
    <n v="136"/>
    <n v="13.6"/>
    <x v="2"/>
    <s v="plays"/>
    <x v="2820"/>
    <d v="2016-02-26T00:00:00"/>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s v="theater/plays"/>
    <n v="100"/>
    <n v="28.571428571428573"/>
    <x v="2"/>
    <s v="plays"/>
    <x v="2821"/>
    <d v="2014-09-23T22:08:55"/>
  </r>
  <r>
    <n v="2822"/>
    <s v="Theatre Forever's The Nature Crown"/>
    <s v="A campaign to support the artists creating Theatre Forever's The Nature Crown, premiering in the Guthrie Theater's Dowling Studio!"/>
    <n v="6000"/>
    <n v="6000"/>
    <x v="1"/>
    <s v="US"/>
    <s v="USD"/>
    <n v="1427469892"/>
    <n v="1424881492"/>
    <b v="0"/>
    <n v="94"/>
    <b v="1"/>
    <s v="theater/plays"/>
    <n v="100"/>
    <n v="63.829787234042556"/>
    <x v="2"/>
    <s v="plays"/>
    <x v="2822"/>
    <d v="2015-03-27T15:24:52"/>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s v="theater/plays"/>
    <n v="124"/>
    <n v="8.8571428571428577"/>
    <x v="2"/>
    <s v="plays"/>
    <x v="2823"/>
    <d v="2015-03-31T22:59:00"/>
  </r>
  <r>
    <n v="2824"/>
    <s v="The Rooftop"/>
    <s v="I wrote a One Act play called The Rooftop for a Female Playwright's festival. Every little bit helps!"/>
    <n v="650"/>
    <n v="760"/>
    <x v="1"/>
    <s v="US"/>
    <s v="USD"/>
    <n v="1434159780"/>
    <n v="1431412196"/>
    <b v="0"/>
    <n v="15"/>
    <b v="1"/>
    <s v="theater/plays"/>
    <n v="116.92307692307693"/>
    <n v="50.666666666666664"/>
    <x v="2"/>
    <s v="plays"/>
    <x v="2824"/>
    <d v="2015-06-13T01:43:00"/>
  </r>
  <r>
    <n v="2825"/>
    <s v="The Night Before Christmas"/>
    <s v="Help Saltmine Theatre Company tell the exciting story of St Nicholas and the importance of gratefulness in their new Christmas show."/>
    <n v="3000"/>
    <n v="3100"/>
    <x v="1"/>
    <s v="GB"/>
    <s v="GBP"/>
    <n v="1449255686"/>
    <n v="1446663686"/>
    <b v="0"/>
    <n v="51"/>
    <b v="1"/>
    <s v="theater/plays"/>
    <n v="103.33333333333334"/>
    <n v="60.784313725490193"/>
    <x v="2"/>
    <s v="plays"/>
    <x v="2825"/>
    <d v="2015-12-04T19:01:26"/>
  </r>
  <r>
    <n v="2826"/>
    <s v="Mickey &amp; Worm: The Tour"/>
    <s v="Mickey &amp; Worm is a Noir stage experience, written by Santa Paula playwright John McKinley and back again on tour by popular demand!"/>
    <n v="2000"/>
    <n v="2155"/>
    <x v="1"/>
    <s v="US"/>
    <s v="USD"/>
    <n v="1436511600"/>
    <n v="1434415812"/>
    <b v="0"/>
    <n v="19"/>
    <b v="1"/>
    <s v="theater/plays"/>
    <n v="107.74999999999999"/>
    <n v="113.42105263157895"/>
    <x v="2"/>
    <s v="plays"/>
    <x v="2826"/>
    <d v="2015-07-10T07:00:00"/>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s v="theater/plays"/>
    <n v="120.24999999999999"/>
    <n v="104.56521739130434"/>
    <x v="2"/>
    <s v="plays"/>
    <x v="2827"/>
    <d v="2016-06-03T16:30:00"/>
  </r>
  <r>
    <n v="2828"/>
    <s v="Peace In Our Time"/>
    <s v="The Battle of Britain has been lost; London is occupied, who can you trust? Help produce this classic piece of theatre. Drama for now."/>
    <n v="9500"/>
    <n v="9536"/>
    <x v="1"/>
    <s v="GB"/>
    <s v="GBP"/>
    <n v="1443826800"/>
    <n v="1441606869"/>
    <b v="0"/>
    <n v="97"/>
    <b v="1"/>
    <s v="theater/plays"/>
    <n v="100.37894736842105"/>
    <n v="98.30927835051547"/>
    <x v="2"/>
    <s v="plays"/>
    <x v="2828"/>
    <d v="2015-10-02T23:00:00"/>
  </r>
  <r>
    <n v="2829"/>
    <s v="MUMBURGER by Sarah Kosar"/>
    <s v="In a visceral new play about family, grief and red meat, Sarah Kosar (Royal Court) asks how far we'd go to connect with those we love."/>
    <n v="2500"/>
    <n v="2663"/>
    <x v="1"/>
    <s v="GB"/>
    <s v="GBP"/>
    <n v="1464863118"/>
    <n v="1462443918"/>
    <b v="0"/>
    <n v="76"/>
    <b v="1"/>
    <s v="theater/plays"/>
    <n v="106.52"/>
    <n v="35.039473684210527"/>
    <x v="2"/>
    <s v="plays"/>
    <x v="2829"/>
    <d v="2016-06-02T10:25:18"/>
  </r>
  <r>
    <n v="2830"/>
    <s v="Nakhtik and Avalon"/>
    <s v="Avalon is a new South African Township play and Nakhtik is a  danced political lecture."/>
    <n v="3000"/>
    <n v="3000"/>
    <x v="1"/>
    <s v="US"/>
    <s v="USD"/>
    <n v="1399867140"/>
    <n v="1398802148"/>
    <b v="0"/>
    <n v="11"/>
    <b v="1"/>
    <s v="theater/plays"/>
    <n v="100"/>
    <n v="272.72727272727275"/>
    <x v="2"/>
    <s v="plays"/>
    <x v="2830"/>
    <d v="2014-05-12T03:59:00"/>
  </r>
  <r>
    <n v="2831"/>
    <s v="Tackett &amp; Pyke put on a Play"/>
    <s v="We each wrote a play and would like to produce them for you for nothing more than art's sake!"/>
    <n v="3000"/>
    <n v="3320"/>
    <x v="1"/>
    <s v="US"/>
    <s v="USD"/>
    <n v="1437076070"/>
    <n v="1434484070"/>
    <b v="0"/>
    <n v="52"/>
    <b v="1"/>
    <s v="theater/plays"/>
    <n v="110.66666666666667"/>
    <n v="63.846153846153847"/>
    <x v="2"/>
    <s v="plays"/>
    <x v="2831"/>
    <d v="2015-07-16T19:47:50"/>
  </r>
  <r>
    <n v="2832"/>
    <s v="Secret Diaries"/>
    <s v="Charting the big stuff in life from dance routines to coming out; exploring homophobia, family, friendship &amp; finding your own voice."/>
    <n v="2500"/>
    <n v="2867.99"/>
    <x v="1"/>
    <s v="GB"/>
    <s v="GBP"/>
    <n v="1416780000"/>
    <n v="1414342894"/>
    <b v="0"/>
    <n v="95"/>
    <b v="1"/>
    <s v="theater/plays"/>
    <n v="114.71959999999999"/>
    <n v="30.189368421052631"/>
    <x v="2"/>
    <s v="plays"/>
    <x v="2832"/>
    <d v="2014-11-23T22:00:00"/>
  </r>
  <r>
    <n v="2833"/>
    <s v="Star Man Rocket Man"/>
    <s v="A new play about exploring outer space"/>
    <n v="2700"/>
    <n v="2923"/>
    <x v="1"/>
    <s v="US"/>
    <s v="USD"/>
    <n v="1444528800"/>
    <n v="1442804633"/>
    <b v="0"/>
    <n v="35"/>
    <b v="1"/>
    <s v="theater/plays"/>
    <n v="108.25925925925925"/>
    <n v="83.51428571428572"/>
    <x v="2"/>
    <s v="plays"/>
    <x v="2833"/>
    <d v="2015-10-11T02:00:00"/>
  </r>
  <r>
    <n v="2834"/>
    <s v="Thank You For Smoking"/>
    <s v="Thank You For Smoking. A play about love, 5 trillion cigarettes and how the Flintstones earned the tobacco industry millions."/>
    <n v="800"/>
    <n v="1360"/>
    <x v="1"/>
    <s v="GB"/>
    <s v="GBP"/>
    <n v="1422658930"/>
    <n v="1421362930"/>
    <b v="0"/>
    <n v="21"/>
    <b v="1"/>
    <s v="theater/plays"/>
    <n v="170"/>
    <n v="64.761904761904759"/>
    <x v="2"/>
    <s v="plays"/>
    <x v="2834"/>
    <d v="2015-01-30T23:02:10"/>
  </r>
  <r>
    <n v="2835"/>
    <s v="Land of the Three Towers"/>
    <s v="A celebratory community theatre project about the Focus E15 Occupation of empty council homes on Carpenters Estate."/>
    <n v="1000"/>
    <n v="1870.99"/>
    <x v="1"/>
    <s v="GB"/>
    <s v="GBP"/>
    <n v="1449273600"/>
    <n v="1446742417"/>
    <b v="0"/>
    <n v="93"/>
    <b v="1"/>
    <s v="theater/plays"/>
    <n v="187.09899999999999"/>
    <n v="20.118172043010752"/>
    <x v="2"/>
    <s v="plays"/>
    <x v="2835"/>
    <d v="2015-12-05T00:00:00"/>
  </r>
  <r>
    <n v="2836"/>
    <s v="&quot;The Colored Museum&quot; by George C. Wolfe"/>
    <s v="We're fundraising $450 by Feb.17, 2017 to purchase the rights for the show &amp; any extra proceeds will be used toward props and costume."/>
    <n v="450"/>
    <n v="485"/>
    <x v="1"/>
    <s v="US"/>
    <s v="USD"/>
    <n v="1487393940"/>
    <n v="1484115418"/>
    <b v="0"/>
    <n v="11"/>
    <b v="1"/>
    <s v="theater/plays"/>
    <n v="107.77777777777777"/>
    <n v="44.090909090909093"/>
    <x v="2"/>
    <s v="plays"/>
    <x v="2836"/>
    <d v="2017-02-18T04:59:00"/>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s v="theater/plays"/>
    <n v="100"/>
    <n v="40.476190476190474"/>
    <x v="2"/>
    <s v="plays"/>
    <x v="2837"/>
    <d v="2015-12-09T22:48:04"/>
  </r>
  <r>
    <n v="2838"/>
    <s v="Pickles &amp; Hargraves Murder Mystery Comedy at the FringeNYC"/>
    <s v="You like things that are funny. You (secretly) like murder. So why not support the NYC return of this hilarious whodunit?"/>
    <n v="2000"/>
    <n v="2405"/>
    <x v="1"/>
    <s v="US"/>
    <s v="USD"/>
    <n v="1407967200"/>
    <n v="1406039696"/>
    <b v="0"/>
    <n v="54"/>
    <b v="1"/>
    <s v="theater/plays"/>
    <n v="120.24999999999999"/>
    <n v="44.537037037037038"/>
    <x v="2"/>
    <s v="plays"/>
    <x v="2838"/>
    <d v="2014-08-13T22:00:00"/>
  </r>
  <r>
    <n v="2839"/>
    <s v="&quot;The Annual Neighborhood Garage Tour&quot;"/>
    <s v="Help us tour our brand new show &quot;Stripe and Spot (Learn to) Get Along&quot; to neighborhoods throughout the Twin Cities metro area!"/>
    <n v="3500"/>
    <n v="3900"/>
    <x v="1"/>
    <s v="US"/>
    <s v="USD"/>
    <n v="1408942740"/>
    <n v="1406958354"/>
    <b v="0"/>
    <n v="31"/>
    <b v="1"/>
    <s v="theater/plays"/>
    <n v="111.42857142857143"/>
    <n v="125.80645161290323"/>
    <x v="2"/>
    <s v="plays"/>
    <x v="2839"/>
    <d v="2014-08-25T04:59:00"/>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s v="theater/plays"/>
    <n v="104"/>
    <n v="19.696969696969695"/>
    <x v="2"/>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2"/>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2"/>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2"/>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2"/>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2"/>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2"/>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2"/>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2"/>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2"/>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2"/>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2"/>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2"/>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2"/>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2"/>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2"/>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2"/>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2"/>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2"/>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2"/>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2"/>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2"/>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2"/>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2"/>
    <s v="plays"/>
    <x v="2863"/>
    <d v="2014-09-09T16:12:03"/>
  </r>
  <r>
    <n v="2864"/>
    <s v="'Haunting Julia' by Alan Ayckbourn"/>
    <s v="Accessible, original theatre for all!"/>
    <n v="2500"/>
    <n v="40"/>
    <x v="2"/>
    <s v="GB"/>
    <s v="GBP"/>
    <n v="1437139080"/>
    <n v="1434552207"/>
    <b v="0"/>
    <n v="3"/>
    <b v="0"/>
    <s v="theater/plays"/>
    <n v="1.6"/>
    <n v="13.333333333333334"/>
    <x v="2"/>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2"/>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2"/>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2"/>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2"/>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2"/>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2"/>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2"/>
    <s v="plays"/>
    <x v="2871"/>
    <d v="2014-12-21T17:43:33"/>
  </r>
  <r>
    <n v="2872"/>
    <s v="Loud Arts"/>
    <s v="Local Theatre group in Loudoun County, Virginia. Looking for funds to start producing shows!"/>
    <n v="3000"/>
    <n v="0"/>
    <x v="2"/>
    <s v="US"/>
    <s v="USD"/>
    <n v="1434768438"/>
    <n v="1429584438"/>
    <b v="0"/>
    <n v="0"/>
    <b v="0"/>
    <s v="theater/plays"/>
    <n v="0"/>
    <e v="#DIV/0!"/>
    <x v="2"/>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2"/>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2"/>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2"/>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2"/>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2"/>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2"/>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2"/>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2"/>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2"/>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2"/>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2"/>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2"/>
    <s v="plays"/>
    <x v="2884"/>
    <d v="2014-12-05T17:27:15"/>
  </r>
  <r>
    <n v="2885"/>
    <s v="The Wedding"/>
    <s v="An historic and proud work of Polish nationalistic literature performed on stage."/>
    <n v="400"/>
    <n v="130"/>
    <x v="2"/>
    <s v="US"/>
    <s v="USD"/>
    <n v="1426294201"/>
    <n v="1423705801"/>
    <b v="0"/>
    <n v="5"/>
    <b v="0"/>
    <s v="theater/plays"/>
    <n v="32.5"/>
    <n v="26"/>
    <x v="2"/>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2"/>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2"/>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2"/>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2"/>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2"/>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2"/>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2"/>
    <s v="plays"/>
    <x v="2892"/>
    <d v="2014-08-25T21:00:00"/>
  </r>
  <r>
    <n v="2893"/>
    <s v="REDISCOVERING KIA THE PLAY"/>
    <s v="Fundraising for REDISCOVERING KIA THE PLAY"/>
    <n v="5000"/>
    <n v="25"/>
    <x v="2"/>
    <s v="US"/>
    <s v="USD"/>
    <n v="1420768800"/>
    <n v="1415644395"/>
    <b v="0"/>
    <n v="2"/>
    <b v="0"/>
    <s v="theater/plays"/>
    <n v="0.5"/>
    <n v="12.5"/>
    <x v="2"/>
    <s v="plays"/>
    <x v="2893"/>
    <d v="2015-01-09T02:00:00"/>
  </r>
  <r>
    <n v="2894"/>
    <s v="How Could You Do This To Me (The Stage Play)"/>
    <s v="This Is A Story About A Woman A Man And A Woman"/>
    <n v="50000"/>
    <n v="0"/>
    <x v="2"/>
    <s v="US"/>
    <s v="USD"/>
    <n v="1428100815"/>
    <n v="1422920415"/>
    <b v="0"/>
    <n v="0"/>
    <b v="0"/>
    <s v="theater/plays"/>
    <n v="0"/>
    <e v="#DIV/0!"/>
    <x v="2"/>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2"/>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2"/>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2"/>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2"/>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2"/>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2"/>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2"/>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2"/>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2"/>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2"/>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2"/>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2"/>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2"/>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2"/>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2"/>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2"/>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2"/>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2"/>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2"/>
    <s v="plays"/>
    <x v="2913"/>
    <d v="2014-09-06T22:08:59"/>
  </r>
  <r>
    <n v="2914"/>
    <s v="Hercules the Panto"/>
    <s v="Hercules must complete four challenges in order to meet the father he never knew"/>
    <n v="25000"/>
    <n v="1"/>
    <x v="2"/>
    <s v="GB"/>
    <s v="GBP"/>
    <n v="1426365994"/>
    <n v="1421185594"/>
    <b v="0"/>
    <n v="1"/>
    <b v="0"/>
    <s v="theater/plays"/>
    <n v="4.0000000000000001E-3"/>
    <n v="1"/>
    <x v="2"/>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2"/>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2"/>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2"/>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2"/>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2"/>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2"/>
    <s v="plays"/>
    <x v="2920"/>
    <d v="2015-03-25T18:01:10"/>
  </r>
  <r>
    <n v="2921"/>
    <s v="Fools Rush In: A Cabaret Benefiting BC/EFA Kickstarter"/>
    <s v="I'm creating a cabaret in which all donations go directly to Broadway Cares/Equity Fights AIDS."/>
    <n v="100"/>
    <n v="129"/>
    <x v="1"/>
    <s v="US"/>
    <s v="USD"/>
    <n v="1411679804"/>
    <n v="1409087804"/>
    <b v="0"/>
    <n v="3"/>
    <b v="1"/>
    <s v="theater/musical"/>
    <n v="129"/>
    <n v="43"/>
    <x v="2"/>
    <s v="musical"/>
    <x v="2921"/>
    <d v="2014-09-25T21:16:44"/>
  </r>
  <r>
    <n v="2922"/>
    <s v="Les Miserables - Backing fund"/>
    <s v="We as a Performing Arts College are to perform 'Les Miserables'. We need backing in order to afford the set, costume and other aspects."/>
    <n v="500"/>
    <n v="500"/>
    <x v="1"/>
    <s v="GB"/>
    <s v="GBP"/>
    <n v="1431982727"/>
    <n v="1428094727"/>
    <b v="0"/>
    <n v="6"/>
    <b v="1"/>
    <s v="theater/musical"/>
    <n v="100"/>
    <n v="83.333333333333329"/>
    <x v="2"/>
    <s v="musical"/>
    <x v="2922"/>
    <d v="2015-05-18T20:58:47"/>
  </r>
  <r>
    <n v="2923"/>
    <s v="Kaylee's Senior Project"/>
    <s v="Spreading the love of theatre, one step at a time. I would like to produce a reading of one of my favorite musicals"/>
    <n v="300"/>
    <n v="300"/>
    <x v="1"/>
    <s v="US"/>
    <s v="USD"/>
    <n v="1422068400"/>
    <n v="1420774779"/>
    <b v="0"/>
    <n v="10"/>
    <b v="1"/>
    <s v="theater/musical"/>
    <n v="100"/>
    <n v="30"/>
    <x v="2"/>
    <s v="musical"/>
    <x v="2923"/>
    <d v="2015-01-24T03:00:00"/>
  </r>
  <r>
    <n v="2924"/>
    <s v="There's No Place Like Home!"/>
    <s v="Theatre is home and there's no place like home!  So, click your heels three times, and come home to the magic we create for you!"/>
    <n v="25000"/>
    <n v="25800"/>
    <x v="1"/>
    <s v="US"/>
    <s v="USD"/>
    <n v="1431143940"/>
    <n v="1428585710"/>
    <b v="0"/>
    <n v="147"/>
    <b v="1"/>
    <s v="theater/musical"/>
    <n v="103.2"/>
    <n v="175.51020408163265"/>
    <x v="2"/>
    <s v="musical"/>
    <x v="2924"/>
    <d v="2015-05-09T03:59:00"/>
  </r>
  <r>
    <n v="2925"/>
    <s v="Bring &quot;Snow White and the Seven Bottoms&quot; to NYC!"/>
    <s v="Help the Gold Dust Orphans bring their new musical 'SNOW WHITE AND THE SEVEN BOTTOMS' to New York City this fall!"/>
    <n v="45000"/>
    <n v="46100.69"/>
    <x v="1"/>
    <s v="US"/>
    <s v="USD"/>
    <n v="1410444068"/>
    <n v="1407852068"/>
    <b v="0"/>
    <n v="199"/>
    <b v="1"/>
    <s v="theater/musical"/>
    <n v="102.44597777777777"/>
    <n v="231.66175879396985"/>
    <x v="2"/>
    <s v="musical"/>
    <x v="2925"/>
    <d v="2014-09-11T14:01:08"/>
  </r>
  <r>
    <n v="2926"/>
    <s v="Mirror Image - An Original Musical"/>
    <s v="A musical, by Louis Lagalante and Patty Hamilton, that explores loss and the different ways we can choose to move on from it."/>
    <n v="3000"/>
    <n v="3750"/>
    <x v="1"/>
    <s v="US"/>
    <s v="USD"/>
    <n v="1424715779"/>
    <n v="1423506179"/>
    <b v="0"/>
    <n v="50"/>
    <b v="1"/>
    <s v="theater/musical"/>
    <n v="125"/>
    <n v="75"/>
    <x v="2"/>
    <s v="musical"/>
    <x v="2926"/>
    <d v="2015-02-23T18:22:59"/>
  </r>
  <r>
    <n v="2927"/>
    <s v="The Addams Family Comes To Tuscaloosa"/>
    <s v="They're Creepy, They're Kooky, And They're coming to Tuscaloosa this October! Help Us Bring the World of The Addams Family To Life!"/>
    <n v="1800"/>
    <n v="2355"/>
    <x v="1"/>
    <s v="US"/>
    <s v="USD"/>
    <n v="1405400400"/>
    <n v="1402934629"/>
    <b v="0"/>
    <n v="21"/>
    <b v="1"/>
    <s v="theater/musical"/>
    <n v="130.83333333333334"/>
    <n v="112.14285714285714"/>
    <x v="2"/>
    <s v="musical"/>
    <x v="2927"/>
    <d v="2014-07-15T05:00:00"/>
  </r>
  <r>
    <n v="2928"/>
    <s v="Music Theatre of Idaho Presents &quot;A Year with Frog and Toad"/>
    <s v="This is a touring production for schools in the Treasure Valley!"/>
    <n v="1000"/>
    <n v="1000"/>
    <x v="1"/>
    <s v="US"/>
    <s v="USD"/>
    <n v="1457135846"/>
    <n v="1454543846"/>
    <b v="0"/>
    <n v="24"/>
    <b v="1"/>
    <s v="theater/musical"/>
    <n v="100"/>
    <n v="41.666666666666664"/>
    <x v="2"/>
    <s v="musical"/>
    <x v="2928"/>
    <d v="2016-03-04T23:57:26"/>
  </r>
  <r>
    <n v="2929"/>
    <s v="Right On Cue Kids Theater (ROCKT) First Show"/>
    <s v="Help fund ROCKT's first production!  We want to bring musical theater to kids who have limited access to it, and offer it free to kids."/>
    <n v="8000"/>
    <n v="8165.55"/>
    <x v="1"/>
    <s v="US"/>
    <s v="USD"/>
    <n v="1401024758"/>
    <n v="1398432758"/>
    <b v="0"/>
    <n v="32"/>
    <b v="1"/>
    <s v="theater/musical"/>
    <n v="102.06937499999999"/>
    <n v="255.17343750000001"/>
    <x v="2"/>
    <s v="musical"/>
    <x v="2929"/>
    <d v="2014-05-25T13:32:38"/>
  </r>
  <r>
    <n v="2930"/>
    <s v="Forbear! Theatre"/>
    <s v="Forbear! is a new theatre company aiming to produce exciting and innovative theatre using performers from a variety of disciplines."/>
    <n v="10000"/>
    <n v="10092"/>
    <x v="1"/>
    <s v="GB"/>
    <s v="GBP"/>
    <n v="1431007264"/>
    <n v="1428415264"/>
    <b v="0"/>
    <n v="62"/>
    <b v="1"/>
    <s v="theater/musical"/>
    <n v="100.92000000000002"/>
    <n v="162.7741935483871"/>
    <x v="2"/>
    <s v="musical"/>
    <x v="2930"/>
    <d v="2015-05-07T14:01:04"/>
  </r>
  <r>
    <n v="2931"/>
    <s v="And More Shenanigans Theatre Company"/>
    <s v="And More Shenanigans Theatre is a brand new Edmonton based theatre company dedicated to creating and developing quirky original works"/>
    <n v="750"/>
    <n v="795"/>
    <x v="1"/>
    <s v="CA"/>
    <s v="CAD"/>
    <n v="1410761280"/>
    <n v="1408604363"/>
    <b v="0"/>
    <n v="9"/>
    <b v="1"/>
    <s v="theater/musical"/>
    <n v="106"/>
    <n v="88.333333333333329"/>
    <x v="2"/>
    <s v="musical"/>
    <x v="2931"/>
    <d v="2014-09-15T06:08:00"/>
  </r>
  <r>
    <n v="2932"/>
    <s v="Magpie- A Melbourne Written Dramatic Musical"/>
    <s v="When a rich girl fakes destitution so she can audition for a homeless talent show, she bridges our wealth gap with a tragic love."/>
    <n v="3100"/>
    <n v="3258"/>
    <x v="1"/>
    <s v="AU"/>
    <s v="AUD"/>
    <n v="1424516400"/>
    <n v="1421812637"/>
    <b v="0"/>
    <n v="38"/>
    <b v="1"/>
    <s v="theater/musical"/>
    <n v="105.0967741935484"/>
    <n v="85.736842105263165"/>
    <x v="2"/>
    <s v="musical"/>
    <x v="2932"/>
    <d v="2015-02-21T11:00:00"/>
  </r>
  <r>
    <n v="2933"/>
    <s v="Three Postcards: Pre-Production Costs"/>
    <s v="An intimate musical about friendship and time, growing up, and coming of age. Music and words that will stay with you for years to come"/>
    <n v="2500"/>
    <n v="2569"/>
    <x v="1"/>
    <s v="US"/>
    <s v="USD"/>
    <n v="1465081053"/>
    <n v="1462489053"/>
    <b v="0"/>
    <n v="54"/>
    <b v="1"/>
    <s v="theater/musical"/>
    <n v="102.76"/>
    <n v="47.574074074074076"/>
    <x v="2"/>
    <s v="musical"/>
    <x v="2933"/>
    <d v="2016-06-04T22:57:33"/>
  </r>
  <r>
    <n v="2934"/>
    <s v="Songs for a New World"/>
    <s v="Powerful community theatre production of Jason Robert Brown's &quot;Songs for a New World&quot; in London, Ontario."/>
    <n v="2500"/>
    <n v="2700"/>
    <x v="1"/>
    <s v="CA"/>
    <s v="CAD"/>
    <n v="1402845364"/>
    <n v="1400253364"/>
    <b v="0"/>
    <n v="37"/>
    <b v="1"/>
    <s v="theater/musical"/>
    <n v="108"/>
    <n v="72.972972972972968"/>
    <x v="2"/>
    <s v="musical"/>
    <x v="2934"/>
    <d v="2014-06-15T15:16:04"/>
  </r>
  <r>
    <n v="2935"/>
    <s v="Fresco presents SNOW WHITE - GARAGE OPERA!"/>
    <s v="Fresco brings a full scale operatic production to your neighborhood - SNOW WHITE, set to the world's greatest music!"/>
    <n v="3500"/>
    <n v="3531"/>
    <x v="1"/>
    <s v="US"/>
    <s v="USD"/>
    <n v="1472490000"/>
    <n v="1467468008"/>
    <b v="0"/>
    <n v="39"/>
    <b v="1"/>
    <s v="theater/musical"/>
    <n v="100.88571428571429"/>
    <n v="90.538461538461533"/>
    <x v="2"/>
    <s v="musical"/>
    <x v="2935"/>
    <d v="2016-08-29T17:00:00"/>
  </r>
  <r>
    <n v="2936"/>
    <s v="Put Music in our Musical: Rosetown Playhouse"/>
    <s v="We need your help to complete our musical! Help us add two more original songs to our winter show, Babes in Toyland."/>
    <n v="1000"/>
    <n v="1280"/>
    <x v="1"/>
    <s v="US"/>
    <s v="USD"/>
    <n v="1413176340"/>
    <n v="1412091423"/>
    <b v="0"/>
    <n v="34"/>
    <b v="1"/>
    <s v="theater/musical"/>
    <n v="128"/>
    <n v="37.647058823529413"/>
    <x v="2"/>
    <s v="musical"/>
    <x v="2936"/>
    <d v="2014-10-13T04:59:00"/>
  </r>
  <r>
    <n v="2937"/>
    <s v="UCAS"/>
    <s v="UCAS is a new British musical premiering at the Edinburgh Fringe Festival 2014."/>
    <n v="1500"/>
    <n v="2000"/>
    <x v="1"/>
    <s v="GB"/>
    <s v="GBP"/>
    <n v="1405249113"/>
    <n v="1402657113"/>
    <b v="0"/>
    <n v="55"/>
    <b v="1"/>
    <s v="theater/musical"/>
    <n v="133.33333333333331"/>
    <n v="36.363636363636367"/>
    <x v="2"/>
    <s v="musical"/>
    <x v="2937"/>
    <d v="2014-07-13T10:58:33"/>
  </r>
  <r>
    <n v="2938"/>
    <s v="Keep It Spinning."/>
    <s v="Keep It Spinning! Is an after-school, six week workshop, during which students create an musical based on on an overarching theme."/>
    <n v="4000"/>
    <n v="4055"/>
    <x v="1"/>
    <s v="US"/>
    <s v="USD"/>
    <n v="1422636814"/>
    <n v="1420044814"/>
    <b v="0"/>
    <n v="32"/>
    <b v="1"/>
    <s v="theater/musical"/>
    <n v="101.375"/>
    <n v="126.71875"/>
    <x v="2"/>
    <s v="musical"/>
    <x v="2938"/>
    <d v="2015-01-30T16:53:34"/>
  </r>
  <r>
    <n v="2939"/>
    <s v="Dreamgirls - Skyline got a Matching Grant!"/>
    <s v="Skyline Board Trustees have offered matching grants to help fund next season's production of Dreamgirls! Your donation will be doubled!"/>
    <n v="8000"/>
    <n v="8230"/>
    <x v="1"/>
    <s v="US"/>
    <s v="USD"/>
    <n v="1409187600"/>
    <n v="1406316312"/>
    <b v="0"/>
    <n v="25"/>
    <b v="1"/>
    <s v="theater/musical"/>
    <n v="102.875"/>
    <n v="329.2"/>
    <x v="2"/>
    <s v="musical"/>
    <x v="2939"/>
    <d v="2014-08-28T01:00:00"/>
  </r>
  <r>
    <n v="2940"/>
    <s v="ITAVA Players &quot;Little Shop of Horrors&quot;"/>
    <s v="We are asking for people to donate to our theater club, the ITAVA Players, a public high school club from Brooklyn, NY."/>
    <n v="2500"/>
    <n v="2681"/>
    <x v="1"/>
    <s v="US"/>
    <s v="USD"/>
    <n v="1421606018"/>
    <n v="1418150018"/>
    <b v="0"/>
    <n v="33"/>
    <b v="1"/>
    <s v="theater/musical"/>
    <n v="107.24000000000001"/>
    <n v="81.242424242424249"/>
    <x v="2"/>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2"/>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2"/>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2"/>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2"/>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2"/>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2"/>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2"/>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2"/>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2"/>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2"/>
    <s v="spaces"/>
    <x v="2950"/>
    <d v="2016-01-23T08:45:52"/>
  </r>
  <r>
    <n v="2951"/>
    <s v="Brentwood Theater Company needs a Rehearsal Space."/>
    <s v="A building w/office, rehearsal space and classrooms centered on performing arts._x000a_Brentwood Theater Company is a non-profit 501(c)(3)"/>
    <n v="50000"/>
    <n v="1096"/>
    <x v="3"/>
    <s v="US"/>
    <s v="USD"/>
    <n v="1412536573"/>
    <n v="1408648573"/>
    <b v="0"/>
    <n v="58"/>
    <b v="0"/>
    <s v="theater/spaces"/>
    <n v="2.1919999999999997"/>
    <n v="18.896551724137932"/>
    <x v="2"/>
    <s v="spaces"/>
    <x v="2951"/>
    <d v="2014-10-05T19:16:13"/>
  </r>
  <r>
    <n v="2952"/>
    <s v="Let's Build MOUNTAIN HAVEN, a Community Events Campus (Canceled)"/>
    <s v="Mountain Haven transforms a former disused Mt Laguna Church into space for celebrations, events, learning, conferences, retreats &amp; more"/>
    <n v="20000"/>
    <n v="1605"/>
    <x v="3"/>
    <s v="US"/>
    <s v="USD"/>
    <n v="1476676800"/>
    <n v="1473957239"/>
    <b v="0"/>
    <n v="8"/>
    <b v="0"/>
    <s v="theater/spaces"/>
    <n v="8.0250000000000004"/>
    <n v="200.625"/>
    <x v="2"/>
    <s v="spaces"/>
    <x v="2952"/>
    <d v="2016-10-17T04:00:00"/>
  </r>
  <r>
    <n v="2953"/>
    <s v="Pueblo Underground Theater (Canceled)"/>
    <s v="I want to purchase the former Bread Of Life Church and convert it into a multipurpose theater space for local talent."/>
    <n v="400000"/>
    <n v="605"/>
    <x v="3"/>
    <s v="US"/>
    <s v="USD"/>
    <n v="1444330821"/>
    <n v="1441738821"/>
    <b v="0"/>
    <n v="3"/>
    <b v="0"/>
    <s v="theater/spaces"/>
    <n v="0.15125"/>
    <n v="201.66666666666666"/>
    <x v="2"/>
    <s v="spaces"/>
    <x v="2953"/>
    <d v="2015-10-08T19:00:21"/>
  </r>
  <r>
    <n v="2954"/>
    <s v="ONGO CENTRE | An Incubator Creative Space to self-funds (Canceled)"/>
    <s v="Independent film theater, studio and tech lab with storefront, open space for creative people to grow their dream into a profit."/>
    <n v="15000"/>
    <n v="0"/>
    <x v="3"/>
    <s v="US"/>
    <s v="USD"/>
    <n v="1489669203"/>
    <n v="1487944803"/>
    <b v="0"/>
    <n v="0"/>
    <b v="0"/>
    <s v="theater/spaces"/>
    <n v="0"/>
    <e v="#DIV/0!"/>
    <x v="2"/>
    <s v="spaces"/>
    <x v="2954"/>
    <d v="2017-03-16T13:00:03"/>
  </r>
  <r>
    <n v="2955"/>
    <s v="A Stage for Stage Door Theater Company (Canceled)"/>
    <s v="Stage Door Theater needs a stage for its current and future productions. Can you help?"/>
    <n v="1200"/>
    <n v="715"/>
    <x v="3"/>
    <s v="US"/>
    <s v="USD"/>
    <n v="1434476849"/>
    <n v="1431884849"/>
    <b v="0"/>
    <n v="11"/>
    <b v="0"/>
    <s v="theater/spaces"/>
    <n v="59.583333333333336"/>
    <n v="65"/>
    <x v="2"/>
    <s v="spaces"/>
    <x v="2955"/>
    <d v="2015-06-16T17:47:29"/>
  </r>
  <r>
    <n v="2956"/>
    <s v="A Happy Home for Hagan's House of Horrors (Canceled)"/>
    <s v="Family-owned and community-operated haunted Halloween attraction in Bladensburg, OH, needs your help to grow bigger!"/>
    <n v="7900"/>
    <n v="1322"/>
    <x v="3"/>
    <s v="US"/>
    <s v="USD"/>
    <n v="1462402850"/>
    <n v="1459810850"/>
    <b v="0"/>
    <n v="20"/>
    <b v="0"/>
    <s v="theater/spaces"/>
    <n v="16.734177215189874"/>
    <n v="66.099999999999994"/>
    <x v="2"/>
    <s v="spaces"/>
    <x v="2956"/>
    <d v="2016-05-04T23:00:50"/>
  </r>
  <r>
    <n v="2957"/>
    <s v="BAMA Theatre Headset Campaign (Canceled)"/>
    <s v="Theatre in Tuscaloosa, AL built in the 1930s.  The headsets seem about that old. They are almost unusable."/>
    <n v="15000"/>
    <n v="280"/>
    <x v="3"/>
    <s v="US"/>
    <s v="USD"/>
    <n v="1427498172"/>
    <n v="1422317772"/>
    <b v="0"/>
    <n v="3"/>
    <b v="0"/>
    <s v="theater/spaces"/>
    <n v="1.8666666666666669"/>
    <n v="93.333333333333329"/>
    <x v="2"/>
    <s v="spaces"/>
    <x v="2957"/>
    <d v="2015-03-27T23:16:12"/>
  </r>
  <r>
    <n v="2958"/>
    <s v="Uprising Theater (Canceled)"/>
    <s v="Chicago Based Theater Company and Venue Dedicated to Social Justice and Mainstreaming the Palestinian Narrative"/>
    <n v="80000"/>
    <n v="0"/>
    <x v="3"/>
    <s v="US"/>
    <s v="USD"/>
    <n v="1462729317"/>
    <n v="1457548917"/>
    <b v="0"/>
    <n v="0"/>
    <b v="0"/>
    <s v="theater/spaces"/>
    <n v="0"/>
    <e v="#DIV/0!"/>
    <x v="2"/>
    <s v="spaces"/>
    <x v="2958"/>
    <d v="2016-05-08T17:41:57"/>
  </r>
  <r>
    <n v="2959"/>
    <s v="The Bath Theatre Bus (Canceled)"/>
    <s v="A magical, unique, theatre bus which aims to inspire the creative communities around Bath and create unique performance opportunities."/>
    <n v="10000"/>
    <n v="0"/>
    <x v="3"/>
    <s v="GB"/>
    <s v="GBP"/>
    <n v="1465258325"/>
    <n v="1462666325"/>
    <b v="0"/>
    <n v="0"/>
    <b v="0"/>
    <s v="theater/spaces"/>
    <n v="0"/>
    <e v="#DIV/0!"/>
    <x v="2"/>
    <s v="spaces"/>
    <x v="2959"/>
    <d v="2016-06-07T00:12:05"/>
  </r>
  <r>
    <n v="2960"/>
    <s v="Lynnewood Hall Restoration (Canceled)"/>
    <s v="Built in the late 1800's, this 70K sq. feet estate has fallen into disrepair.  Seeking to buy and convert to useful space"/>
    <n v="30000000"/>
    <n v="0"/>
    <x v="3"/>
    <s v="US"/>
    <s v="USD"/>
    <n v="1410459023"/>
    <n v="1407867023"/>
    <b v="0"/>
    <n v="0"/>
    <b v="0"/>
    <s v="theater/spaces"/>
    <n v="0"/>
    <e v="#DIV/0!"/>
    <x v="2"/>
    <s v="spaces"/>
    <x v="2960"/>
    <d v="2014-09-11T18:10:23"/>
  </r>
  <r>
    <n v="2961"/>
    <s v="Shakespeare in the Park! A Comedy of Errors"/>
    <s v="Teens in Take Note Troupe put on Shakespeare in the Park annually. Keep relevant, family-friendly Shakespeare in the community!"/>
    <n v="5000"/>
    <n v="5481"/>
    <x v="1"/>
    <s v="US"/>
    <s v="USD"/>
    <n v="1427342400"/>
    <n v="1424927159"/>
    <b v="0"/>
    <n v="108"/>
    <b v="1"/>
    <s v="theater/plays"/>
    <n v="109.62"/>
    <n v="50.75"/>
    <x v="2"/>
    <s v="plays"/>
    <x v="2961"/>
    <d v="2015-03-26T04:00:00"/>
  </r>
  <r>
    <n v="2962"/>
    <s v="Grassroots Shakespeare Company â€¢ Arizona"/>
    <s v="A pop-up outdoor theatre company bringing accessible Shakespeare to parks and other locations in the greater Phoenix area!"/>
    <n v="1000"/>
    <n v="1218"/>
    <x v="1"/>
    <s v="US"/>
    <s v="USD"/>
    <n v="1425193140"/>
    <n v="1422769906"/>
    <b v="0"/>
    <n v="20"/>
    <b v="1"/>
    <s v="theater/plays"/>
    <n v="121.8"/>
    <n v="60.9"/>
    <x v="2"/>
    <s v="plays"/>
    <x v="2962"/>
    <d v="2015-03-01T06:59:00"/>
  </r>
  <r>
    <n v="2963"/>
    <s v="One Funny Mother: I'm Not Crazy!!"/>
    <s v="A hilarious comedy show about motherhood...through stories, videos and stand-up you'll realize YOUâ€™RE NOT CRAZY, motherhood is!"/>
    <n v="10000"/>
    <n v="10685"/>
    <x v="1"/>
    <s v="US"/>
    <s v="USD"/>
    <n v="1435835824"/>
    <n v="1433243824"/>
    <b v="0"/>
    <n v="98"/>
    <b v="1"/>
    <s v="theater/plays"/>
    <n v="106.85"/>
    <n v="109.03061224489795"/>
    <x v="2"/>
    <s v="plays"/>
    <x v="2963"/>
    <d v="2015-07-02T11:17:04"/>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s v="theater/plays"/>
    <n v="100.71379999999999"/>
    <n v="25.692295918367346"/>
    <x v="2"/>
    <s v="plays"/>
    <x v="2964"/>
    <d v="2014-08-06T21:32:00"/>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s v="theater/plays"/>
    <n v="109.00000000000001"/>
    <n v="41.92307692307692"/>
    <x v="2"/>
    <s v="plays"/>
    <x v="2965"/>
    <d v="2015-07-07T17:30:33"/>
  </r>
  <r>
    <n v="2966"/>
    <s v="Fat Pig, The Play!"/>
    <s v="Bringing one of Neil LaBute's incredibly witty and viciously honest plays, about body image and the effect it has on us, to life!"/>
    <n v="10000"/>
    <n v="11363"/>
    <x v="1"/>
    <s v="US"/>
    <s v="USD"/>
    <n v="1442425412"/>
    <n v="1439833412"/>
    <b v="0"/>
    <n v="128"/>
    <b v="1"/>
    <s v="theater/plays"/>
    <n v="113.63000000000001"/>
    <n v="88.7734375"/>
    <x v="2"/>
    <s v="plays"/>
    <x v="2966"/>
    <d v="2015-09-16T17:43:32"/>
  </r>
  <r>
    <n v="2967"/>
    <s v="Scissortail: A play about the Oklahoma City Bombing"/>
    <s v="Scissortail is a story of loss, grief, and recovery based on the events of the 1995 Oklahoma City Bombing."/>
    <n v="5000"/>
    <n v="5696"/>
    <x v="1"/>
    <s v="US"/>
    <s v="USD"/>
    <n v="1425872692"/>
    <n v="1423284292"/>
    <b v="0"/>
    <n v="71"/>
    <b v="1"/>
    <s v="theater/plays"/>
    <n v="113.92"/>
    <n v="80.225352112676063"/>
    <x v="2"/>
    <s v="plays"/>
    <x v="2967"/>
    <d v="2015-03-09T03:44:52"/>
  </r>
  <r>
    <n v="2968"/>
    <s v="The Curse of the Babywoman @ FringeNYC"/>
    <s v="The Curse of the Babywoman is real â€” and it is coming to FringeNYC this August."/>
    <n v="3500"/>
    <n v="3710"/>
    <x v="1"/>
    <s v="US"/>
    <s v="USD"/>
    <n v="1471406340"/>
    <n v="1470227660"/>
    <b v="0"/>
    <n v="47"/>
    <b v="1"/>
    <s v="theater/plays"/>
    <n v="106"/>
    <n v="78.936170212765958"/>
    <x v="2"/>
    <s v="plays"/>
    <x v="2968"/>
    <d v="2016-08-17T03:59:00"/>
  </r>
  <r>
    <n v="2969"/>
    <s v="Dog Sees God - Calgary Production"/>
    <s v="A poignant &amp; hilarious tale of Charlie Brown &amp; friends navigating high school. A fresh take on the off Broadway hit by YYC artists."/>
    <n v="1000"/>
    <n v="1625"/>
    <x v="1"/>
    <s v="CA"/>
    <s v="CAD"/>
    <n v="1430693460"/>
    <n v="1428087153"/>
    <b v="0"/>
    <n v="17"/>
    <b v="1"/>
    <s v="theater/plays"/>
    <n v="162.5"/>
    <n v="95.588235294117652"/>
    <x v="2"/>
    <s v="plays"/>
    <x v="2969"/>
    <d v="2015-05-03T22:51:00"/>
  </r>
  <r>
    <n v="2970"/>
    <s v="Leah in Vegas at The New York International Fringe Festival"/>
    <s v="Kara Ayn Napolitano's latest play about a young mother's attempt to reclaim her life after making a serious mistake."/>
    <n v="6000"/>
    <n v="6360"/>
    <x v="1"/>
    <s v="US"/>
    <s v="USD"/>
    <n v="1405699451"/>
    <n v="1403107451"/>
    <b v="0"/>
    <n v="91"/>
    <b v="1"/>
    <s v="theater/plays"/>
    <n v="106"/>
    <n v="69.890109890109883"/>
    <x v="2"/>
    <s v="plays"/>
    <x v="2970"/>
    <d v="2014-07-18T16:04:11"/>
  </r>
  <r>
    <n v="2971"/>
    <s v="World Premiere of &quot;The Piano&quot;"/>
    <s v="An Asian-Jewish-American family collides with music, food, and identity crises in this world premiere New York theater production."/>
    <n v="3200"/>
    <n v="3205"/>
    <x v="1"/>
    <s v="US"/>
    <s v="USD"/>
    <n v="1409500078"/>
    <n v="1406908078"/>
    <b v="0"/>
    <n v="43"/>
    <b v="1"/>
    <s v="theater/plays"/>
    <n v="100.15624999999999"/>
    <n v="74.534883720930239"/>
    <x v="2"/>
    <s v="plays"/>
    <x v="2971"/>
    <d v="2014-08-31T15:47:58"/>
  </r>
  <r>
    <n v="2972"/>
    <s v="A Bad Plan"/>
    <s v="A group of artists. A mythical art piece. A harrowing quest. And some margaritas."/>
    <n v="2000"/>
    <n v="2107"/>
    <x v="1"/>
    <s v="US"/>
    <s v="USD"/>
    <n v="1480899600"/>
    <n v="1479609520"/>
    <b v="0"/>
    <n v="17"/>
    <b v="1"/>
    <s v="theater/plays"/>
    <n v="105.35000000000001"/>
    <n v="123.94117647058823"/>
    <x v="2"/>
    <s v="plays"/>
    <x v="2972"/>
    <d v="2016-12-05T01:00:00"/>
  </r>
  <r>
    <n v="2973"/>
    <s v="CST's As You Like It goes to Canada!"/>
    <s v="We're going to represent the entire USA at the World Festival of Children's Theater in Stratford, ON in June, 2016. Help us get there!"/>
    <n v="5000"/>
    <n v="8740"/>
    <x v="1"/>
    <s v="US"/>
    <s v="USD"/>
    <n v="1451620800"/>
    <n v="1449171508"/>
    <b v="0"/>
    <n v="33"/>
    <b v="1"/>
    <s v="theater/plays"/>
    <n v="174.8"/>
    <n v="264.84848484848487"/>
    <x v="2"/>
    <s v="plays"/>
    <x v="2973"/>
    <d v="2016-01-01T04:00:00"/>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s v="theater/plays"/>
    <n v="102"/>
    <n v="58.620689655172413"/>
    <x v="2"/>
    <s v="plays"/>
    <x v="2974"/>
    <d v="2014-09-26T01:35:00"/>
  </r>
  <r>
    <n v="2975"/>
    <s v="The Butterfingers Angel... [By The Mummers]"/>
    <s v="[By The Mummers] needs your help this holiday season to stage a full scale production of William Gibson's &quot;The Butterfingers Angel...&quot;"/>
    <n v="8000"/>
    <n v="8010"/>
    <x v="1"/>
    <s v="US"/>
    <s v="USD"/>
    <n v="1417057200"/>
    <n v="1414599886"/>
    <b v="0"/>
    <n v="113"/>
    <b v="1"/>
    <s v="theater/plays"/>
    <n v="100.125"/>
    <n v="70.884955752212392"/>
    <x v="2"/>
    <s v="plays"/>
    <x v="2975"/>
    <d v="2014-11-27T03:00:00"/>
  </r>
  <r>
    <n v="2976"/>
    <s v="Pizza Delique"/>
    <s v="A play that addresses an important social issue, brought to light by members of the UoM Drama Society."/>
    <n v="70"/>
    <n v="120"/>
    <x v="1"/>
    <s v="GB"/>
    <s v="GBP"/>
    <n v="1457870400"/>
    <n v="1456421530"/>
    <b v="0"/>
    <n v="14"/>
    <b v="1"/>
    <s v="theater/plays"/>
    <n v="171.42857142857142"/>
    <n v="8.5714285714285712"/>
    <x v="2"/>
    <s v="plays"/>
    <x v="2976"/>
    <d v="2016-03-13T12:00:00"/>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s v="theater/plays"/>
    <n v="113.56666666666666"/>
    <n v="113.56666666666666"/>
    <x v="2"/>
    <s v="plays"/>
    <x v="2977"/>
    <d v="2015-03-23T02:14:00"/>
  </r>
  <r>
    <n v="2978"/>
    <s v="The Fall of Wallace Winter at the Plaza Theatre"/>
    <s v="The Border Theatre presents The Fall of Wallace Winter, an exploration of American obsessions, this Nov. 7th-9th at the Plaza Theatre"/>
    <n v="750"/>
    <n v="971"/>
    <x v="1"/>
    <s v="US"/>
    <s v="USD"/>
    <n v="1413784740"/>
    <n v="1412954547"/>
    <b v="0"/>
    <n v="16"/>
    <b v="1"/>
    <s v="theater/plays"/>
    <n v="129.46666666666667"/>
    <n v="60.6875"/>
    <x v="2"/>
    <s v="plays"/>
    <x v="2978"/>
    <d v="2014-10-20T05:59:00"/>
  </r>
  <r>
    <n v="2979"/>
    <s v="'ART'"/>
    <s v="Dear Stone returns with Yasmina Reza's 'ART', a compelling, clever exploration of friendship under duress. Thanks for watching!"/>
    <n v="5000"/>
    <n v="5070"/>
    <x v="1"/>
    <s v="US"/>
    <s v="USD"/>
    <n v="1420524000"/>
    <n v="1419104823"/>
    <b v="0"/>
    <n v="46"/>
    <b v="1"/>
    <s v="theater/plays"/>
    <n v="101.4"/>
    <n v="110.21739130434783"/>
    <x v="2"/>
    <s v="plays"/>
    <x v="2979"/>
    <d v="2015-01-06T06:00:00"/>
  </r>
  <r>
    <n v="2980"/>
    <s v="INDEPENDENCE NYC"/>
    <s v="1 director, 4 actors, and a whole lotta determination. Help us bring this brilliant story to the heart of NYC!"/>
    <n v="3000"/>
    <n v="3275"/>
    <x v="1"/>
    <s v="US"/>
    <s v="USD"/>
    <n v="1440381600"/>
    <n v="1438639130"/>
    <b v="0"/>
    <n v="24"/>
    <b v="1"/>
    <s v="theater/plays"/>
    <n v="109.16666666666666"/>
    <n v="136.45833333333334"/>
    <x v="2"/>
    <s v="plays"/>
    <x v="2980"/>
    <d v="2015-08-24T02:00:00"/>
  </r>
  <r>
    <n v="2981"/>
    <s v="Creation of the Dublin Circus Centre"/>
    <s v="We are fundraising to create a Dublin based circus training centre for public and professionals to learn, upskill, perform and teach."/>
    <n v="4000"/>
    <n v="5157"/>
    <x v="1"/>
    <s v="IE"/>
    <s v="EUR"/>
    <n v="1443014756"/>
    <n v="1439126756"/>
    <b v="1"/>
    <n v="97"/>
    <b v="1"/>
    <s v="theater/spaces"/>
    <n v="128.92500000000001"/>
    <n v="53.164948453608247"/>
    <x v="2"/>
    <s v="spaces"/>
    <x v="2981"/>
    <d v="2015-09-23T13:25:56"/>
  </r>
  <r>
    <n v="2982"/>
    <s v="Railway Playhouse: Setting up a community arts space"/>
    <s v="Renovating this historical landmark, into an arts venue and theatre space for the community."/>
    <n v="5000"/>
    <n v="5103"/>
    <x v="1"/>
    <s v="GB"/>
    <s v="GBP"/>
    <n v="1455208143"/>
    <n v="1452616143"/>
    <b v="1"/>
    <n v="59"/>
    <b v="1"/>
    <s v="theater/spaces"/>
    <n v="102.06"/>
    <n v="86.491525423728817"/>
    <x v="2"/>
    <s v="spaces"/>
    <x v="2982"/>
    <d v="2016-02-11T16:29:03"/>
  </r>
  <r>
    <n v="2983"/>
    <s v="Build the House of Dad's!"/>
    <s v="Dad's Garage Theatre Company needs your help buying our new, forever home by hitting our $150,000 STRETCH GOAL!"/>
    <n v="116000"/>
    <n v="169985.91"/>
    <x v="1"/>
    <s v="US"/>
    <s v="USD"/>
    <n v="1415722236"/>
    <n v="1410534636"/>
    <b v="1"/>
    <n v="1095"/>
    <b v="1"/>
    <s v="theater/spaces"/>
    <n v="146.53957758620692"/>
    <n v="155.23827397260274"/>
    <x v="2"/>
    <s v="spaces"/>
    <x v="2983"/>
    <d v="2014-11-11T16:10:36"/>
  </r>
  <r>
    <n v="2984"/>
    <s v="BABA YAGA: A Traveling Performing Arts Wagon"/>
    <s v="A traveling wooden wagon that transforms into a theatrical playing space presenting FREE original performance while building community!"/>
    <n v="25000"/>
    <n v="25088"/>
    <x v="1"/>
    <s v="US"/>
    <s v="USD"/>
    <n v="1472020881"/>
    <n v="1469428881"/>
    <b v="1"/>
    <n v="218"/>
    <b v="1"/>
    <s v="theater/spaces"/>
    <n v="100.352"/>
    <n v="115.08256880733946"/>
    <x v="2"/>
    <s v="spaces"/>
    <x v="2984"/>
    <d v="2016-08-24T06:41:21"/>
  </r>
  <r>
    <n v="2985"/>
    <s v="React Aerial Studio"/>
    <s v="From the moment we flew in to the world of The Circus, we have dreamed of opening our own studio. Help us get our dream off the ground!"/>
    <n v="10000"/>
    <n v="12165"/>
    <x v="1"/>
    <s v="NZ"/>
    <s v="NZD"/>
    <n v="1477886400"/>
    <n v="1476228128"/>
    <b v="0"/>
    <n v="111"/>
    <b v="1"/>
    <s v="theater/spaces"/>
    <n v="121.64999999999999"/>
    <n v="109.5945945945946"/>
    <x v="2"/>
    <s v="spaces"/>
    <x v="2985"/>
    <d v="2016-10-31T04:00:00"/>
  </r>
  <r>
    <n v="2986"/>
    <s v="Higher Education"/>
    <s v="Support the circus arts and help our aerial students work with more height. With your support, we will install beams at 19ft!"/>
    <n v="2400"/>
    <n v="2532"/>
    <x v="1"/>
    <s v="GB"/>
    <s v="GBP"/>
    <n v="1462100406"/>
    <n v="1456920006"/>
    <b v="0"/>
    <n v="56"/>
    <b v="1"/>
    <s v="theater/spaces"/>
    <n v="105.5"/>
    <n v="45.214285714285715"/>
    <x v="2"/>
    <s v="spaces"/>
    <x v="2986"/>
    <d v="2016-05-01T11:00:06"/>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s v="theater/spaces"/>
    <n v="110.4008"/>
    <n v="104.15169811320754"/>
    <x v="2"/>
    <s v="spaces"/>
    <x v="2987"/>
    <d v="2016-10-13T00:00:00"/>
  </r>
  <r>
    <n v="2988"/>
    <s v="Curtain up at the Shoebox Theatre!"/>
    <s v="Since October 2015 the Shoebox Theatre has become a hub of creativity - The next step in our journey is to hang stage curtains!"/>
    <n v="1000"/>
    <n v="1000"/>
    <x v="1"/>
    <s v="GB"/>
    <s v="GBP"/>
    <n v="1466412081"/>
    <n v="1463820081"/>
    <b v="0"/>
    <n v="28"/>
    <b v="1"/>
    <s v="theater/spaces"/>
    <n v="100"/>
    <n v="35.714285714285715"/>
    <x v="2"/>
    <s v="spaces"/>
    <x v="2988"/>
    <d v="2016-06-20T08:41:21"/>
  </r>
  <r>
    <n v="2989"/>
    <s v="Let's Light Up The Gem!"/>
    <s v="Bring the movies back to Bethel, Maine."/>
    <n v="20000"/>
    <n v="35307"/>
    <x v="1"/>
    <s v="US"/>
    <s v="USD"/>
    <n v="1450673940"/>
    <n v="1448756962"/>
    <b v="0"/>
    <n v="364"/>
    <b v="1"/>
    <s v="theater/spaces"/>
    <n v="176.535"/>
    <n v="96.997252747252745"/>
    <x v="2"/>
    <s v="spaces"/>
    <x v="2989"/>
    <d v="2015-12-21T04:59:00"/>
  </r>
  <r>
    <n v="2990"/>
    <s v="The Gloria Theatre Project"/>
    <s v="We are a non-profit revitalizing the Gloria Theatre - our gift to the community - and we need your help #arts #community #theater"/>
    <n v="10000"/>
    <n v="10000"/>
    <x v="1"/>
    <s v="US"/>
    <s v="USD"/>
    <n v="1452174420"/>
    <n v="1449150420"/>
    <b v="0"/>
    <n v="27"/>
    <b v="1"/>
    <s v="theater/spaces"/>
    <n v="100"/>
    <n v="370.37037037037038"/>
    <x v="2"/>
    <s v="spaces"/>
    <x v="2990"/>
    <d v="2016-01-07T13:47:00"/>
  </r>
  <r>
    <n v="2991"/>
    <s v="gimmeLIVE @ 9 Wallis"/>
    <s v="A new intimate listening room with tables &amp; theatre seating where artist &amp; fans connect through music, comedy &amp; performing arts."/>
    <n v="8500"/>
    <n v="8780"/>
    <x v="1"/>
    <s v="US"/>
    <s v="USD"/>
    <n v="1485547530"/>
    <n v="1483646730"/>
    <b v="0"/>
    <n v="93"/>
    <b v="1"/>
    <s v="theater/spaces"/>
    <n v="103.29411764705883"/>
    <n v="94.408602150537632"/>
    <x v="2"/>
    <s v="spaces"/>
    <x v="2991"/>
    <d v="2017-01-27T20:05:30"/>
  </r>
  <r>
    <n v="2992"/>
    <s v="Th'underGrounds"/>
    <s v="Creating a non-profit CAFE &amp; VILLAGE COMMONS in SE Portland, in service to Neighbors, Kids, Artists &amp; the Underserved"/>
    <n v="3000"/>
    <n v="3135"/>
    <x v="1"/>
    <s v="US"/>
    <s v="USD"/>
    <n v="1476037510"/>
    <n v="1473445510"/>
    <b v="0"/>
    <n v="64"/>
    <b v="1"/>
    <s v="theater/spaces"/>
    <n v="104.5"/>
    <n v="48.984375"/>
    <x v="2"/>
    <s v="spaces"/>
    <x v="2992"/>
    <d v="2016-10-09T18:25:10"/>
  </r>
  <r>
    <n v="2993"/>
    <s v="TRUE WEST: Think, Dog! Productions"/>
    <s v="Help us build the Kitchen from Hell!"/>
    <n v="1000"/>
    <n v="1003"/>
    <x v="1"/>
    <s v="US"/>
    <s v="USD"/>
    <n v="1455998867"/>
    <n v="1453406867"/>
    <b v="0"/>
    <n v="22"/>
    <b v="1"/>
    <s v="theater/spaces"/>
    <n v="100.29999999999998"/>
    <n v="45.590909090909093"/>
    <x v="2"/>
    <s v="spaces"/>
    <x v="2993"/>
    <d v="2016-02-20T20:07:47"/>
  </r>
  <r>
    <n v="2994"/>
    <s v="St. Michael Boat Parties - Halloween and Beyond!"/>
    <s v="Help the hosts of the infamous St. Michael sustain and create epic boat parties through Halloween and into 2015"/>
    <n v="300"/>
    <n v="1373.24"/>
    <x v="1"/>
    <s v="GB"/>
    <s v="GBP"/>
    <n v="1412335772"/>
    <n v="1409743772"/>
    <b v="0"/>
    <n v="59"/>
    <b v="1"/>
    <s v="theater/spaces"/>
    <n v="457.74666666666673"/>
    <n v="23.275254237288134"/>
    <x v="2"/>
    <s v="spaces"/>
    <x v="2994"/>
    <d v="2014-10-03T11:29:32"/>
  </r>
  <r>
    <n v="2995"/>
    <s v="Help Austin's Blue Starlite Drive-in MOVE + ADD 35MM"/>
    <s v="Keeping the drive-in culture alive for 6 years, we now ask for your help so we can CREATE A NEW HOME and save 35MM movies!"/>
    <n v="15000"/>
    <n v="15744"/>
    <x v="1"/>
    <s v="US"/>
    <s v="USD"/>
    <n v="1484841471"/>
    <n v="1482249471"/>
    <b v="0"/>
    <n v="249"/>
    <b v="1"/>
    <s v="theater/spaces"/>
    <n v="104.96000000000001"/>
    <n v="63.2289156626506"/>
    <x v="2"/>
    <s v="spaces"/>
    <x v="2995"/>
    <d v="2017-01-19T15:57:51"/>
  </r>
  <r>
    <n v="2996"/>
    <s v="Sea Tea Improv's Comedy Theater in Hartford, CT"/>
    <s v="A permanent home for comedy in Connecticut in the heart of downtown Hartford."/>
    <n v="35000"/>
    <n v="60180"/>
    <x v="1"/>
    <s v="US"/>
    <s v="USD"/>
    <n v="1432677240"/>
    <n v="1427493240"/>
    <b v="0"/>
    <n v="392"/>
    <b v="1"/>
    <s v="theater/spaces"/>
    <n v="171.94285714285715"/>
    <n v="153.5204081632653"/>
    <x v="2"/>
    <s v="spaces"/>
    <x v="2996"/>
    <d v="2015-05-26T21:54:00"/>
  </r>
  <r>
    <n v="2997"/>
    <s v="Sonorous Road is Expanding! Join Us!"/>
    <s v="We're moving to a new space and upgrading our facilities to continue providing a local theatre venue and arts education program!"/>
    <n v="10000"/>
    <n v="10373"/>
    <x v="1"/>
    <s v="US"/>
    <s v="USD"/>
    <n v="1488171540"/>
    <n v="1486661793"/>
    <b v="0"/>
    <n v="115"/>
    <b v="1"/>
    <s v="theater/spaces"/>
    <n v="103.73000000000002"/>
    <n v="90.2"/>
    <x v="2"/>
    <s v="spaces"/>
    <x v="2997"/>
    <d v="2017-02-27T04:59:00"/>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s v="theater/spaces"/>
    <n v="103.029"/>
    <n v="118.97113163972287"/>
    <x v="2"/>
    <s v="spaces"/>
    <x v="2998"/>
    <d v="2014-06-16T04:25:00"/>
  </r>
  <r>
    <n v="2999"/>
    <s v="RAT Fund-Riser"/>
    <s v="Restless Artists' Theatre is building risers and installing better lighting for our patrons.  We need to purchase raw materials."/>
    <n v="1350"/>
    <n v="1605"/>
    <x v="1"/>
    <s v="US"/>
    <s v="USD"/>
    <n v="1488333600"/>
    <n v="1487094360"/>
    <b v="0"/>
    <n v="20"/>
    <b v="1"/>
    <s v="theater/spaces"/>
    <n v="118.88888888888889"/>
    <n v="80.25"/>
    <x v="2"/>
    <s v="spaces"/>
    <x v="2999"/>
    <d v="2017-03-01T02:00:00"/>
  </r>
  <r>
    <n v="3000"/>
    <s v="Voices From The Future"/>
    <s v="A benefit show featuring musicians, dancers &amp; poets all under age 30 to raise money in support of LGBTQ rights and programs."/>
    <n v="500"/>
    <n v="500"/>
    <x v="1"/>
    <s v="US"/>
    <s v="USD"/>
    <n v="1485885600"/>
    <n v="1484682670"/>
    <b v="0"/>
    <n v="8"/>
    <b v="1"/>
    <s v="theater/spaces"/>
    <n v="100"/>
    <n v="62.5"/>
    <x v="2"/>
    <s v="spaces"/>
    <x v="3000"/>
    <d v="2017-01-31T18:00:00"/>
  </r>
  <r>
    <n v="3001"/>
    <s v="New Comedy Venue and Training Facility"/>
    <s v="Get Scene Studios and Highwire Comedy Co. creating an amazing training facility and theater for Atlanta comedy and film talent!"/>
    <n v="7214"/>
    <n v="22991.01"/>
    <x v="1"/>
    <s v="US"/>
    <s v="USD"/>
    <n v="1468445382"/>
    <n v="1465853382"/>
    <b v="0"/>
    <n v="175"/>
    <b v="1"/>
    <s v="theater/spaces"/>
    <n v="318.69988910451895"/>
    <n v="131.37719999999999"/>
    <x v="2"/>
    <s v="spaces"/>
    <x v="3001"/>
    <d v="2016-07-13T21:29:42"/>
  </r>
  <r>
    <n v="3002"/>
    <s v="Help Fund the &quot;Back Room&quot; Arts Space at Jimmy's No 43!"/>
    <s v="Make the workshop/ small stage space at Jimmy's No 43 even better than before!"/>
    <n v="7000"/>
    <n v="7595.43"/>
    <x v="1"/>
    <s v="US"/>
    <s v="USD"/>
    <n v="1356552252"/>
    <n v="1353960252"/>
    <b v="0"/>
    <n v="104"/>
    <b v="1"/>
    <s v="theater/spaces"/>
    <n v="108.50614285714286"/>
    <n v="73.032980769230775"/>
    <x v="2"/>
    <s v="spaces"/>
    <x v="3002"/>
    <d v="2012-12-26T20:04:12"/>
  </r>
  <r>
    <n v="3003"/>
    <s v="Outskirts Theatre Co. Finds a Home!"/>
    <s v="We finally found a place to call home! Help us move in to (and collaborate with) the NEW Fischer Creative Arts Center in Waukesha, WI!"/>
    <n v="3000"/>
    <n v="3035"/>
    <x v="1"/>
    <s v="US"/>
    <s v="USD"/>
    <n v="1456811940"/>
    <n v="1454098976"/>
    <b v="0"/>
    <n v="17"/>
    <b v="1"/>
    <s v="theater/spaces"/>
    <n v="101.16666666666667"/>
    <n v="178.52941176470588"/>
    <x v="2"/>
    <s v="spaces"/>
    <x v="3003"/>
    <d v="2016-03-01T05:59:00"/>
  </r>
  <r>
    <n v="3004"/>
    <s v="Save the Agawam Cinemas"/>
    <s v="The Agawam Cinemas is to be successfully reopened by new ownership and the twin theaters must be converted to digital projection."/>
    <n v="40000"/>
    <n v="45126"/>
    <x v="1"/>
    <s v="US"/>
    <s v="USD"/>
    <n v="1416089324"/>
    <n v="1413493724"/>
    <b v="0"/>
    <n v="277"/>
    <b v="1"/>
    <s v="theater/spaces"/>
    <n v="112.815"/>
    <n v="162.90974729241879"/>
    <x v="2"/>
    <s v="spaces"/>
    <x v="3004"/>
    <d v="2014-11-15T22:08:44"/>
  </r>
  <r>
    <n v="3005"/>
    <s v="Pangea House Revitalization Project"/>
    <s v="Pangea House is a collectively run, all ages music venue and community space in desperate need of some renovation and updates."/>
    <n v="10600"/>
    <n v="12772.6"/>
    <x v="1"/>
    <s v="US"/>
    <s v="USD"/>
    <n v="1412611905"/>
    <n v="1410019905"/>
    <b v="0"/>
    <n v="118"/>
    <b v="1"/>
    <s v="theater/spaces"/>
    <n v="120.49622641509434"/>
    <n v="108.24237288135593"/>
    <x v="2"/>
    <s v="spaces"/>
    <x v="3005"/>
    <d v="2014-10-06T16:11:45"/>
  </r>
  <r>
    <n v="3006"/>
    <s v="ONTARIO STREET THEATRE in Port Hope."/>
    <s v="We're an affordable theatre and rental space that can be molded into anything by anyone."/>
    <n v="8000"/>
    <n v="8620"/>
    <x v="1"/>
    <s v="CA"/>
    <s v="CAD"/>
    <n v="1418580591"/>
    <n v="1415988591"/>
    <b v="0"/>
    <n v="97"/>
    <b v="1"/>
    <s v="theater/spaces"/>
    <n v="107.74999999999999"/>
    <n v="88.865979381443296"/>
    <x v="2"/>
    <s v="spaces"/>
    <x v="3006"/>
    <d v="2014-12-14T18:09:51"/>
  </r>
  <r>
    <n v="3007"/>
    <s v="Bethlem"/>
    <s v="Consuite for 2015 CoreCon.  An adventure into insanity."/>
    <n v="600"/>
    <n v="1080"/>
    <x v="1"/>
    <s v="US"/>
    <s v="USD"/>
    <n v="1429938683"/>
    <n v="1428124283"/>
    <b v="0"/>
    <n v="20"/>
    <b v="1"/>
    <s v="theater/spaces"/>
    <n v="180"/>
    <n v="54"/>
    <x v="2"/>
    <s v="spaces"/>
    <x v="3007"/>
    <d v="2015-04-25T05:11:23"/>
  </r>
  <r>
    <n v="3008"/>
    <s v="Baby It's Cold Outside: Silver Spring Stage HVAC Fund!"/>
    <s v="Help fund Silver Spring Stage's HVAC costs for the upcoming year! Don't leave us out in the cold (pun intended)!"/>
    <n v="3000"/>
    <n v="3035"/>
    <x v="1"/>
    <s v="US"/>
    <s v="USD"/>
    <n v="1453352719"/>
    <n v="1450760719"/>
    <b v="0"/>
    <n v="26"/>
    <b v="1"/>
    <s v="theater/spaces"/>
    <n v="101.16666666666667"/>
    <n v="116.73076923076923"/>
    <x v="2"/>
    <s v="spaces"/>
    <x v="3008"/>
    <d v="2016-01-21T05:05:19"/>
  </r>
  <r>
    <n v="3009"/>
    <s v="Montauk Surf Museum"/>
    <s v="The Montauk Surf Museum will present ocean science, as well as the art and history of surfing to visitors and schools in creative ways."/>
    <n v="25000"/>
    <n v="29939"/>
    <x v="1"/>
    <s v="US"/>
    <s v="USD"/>
    <n v="1417012840"/>
    <n v="1414417240"/>
    <b v="0"/>
    <n v="128"/>
    <b v="1"/>
    <s v="theater/spaces"/>
    <n v="119.756"/>
    <n v="233.8984375"/>
    <x v="2"/>
    <s v="spaces"/>
    <x v="3009"/>
    <d v="2014-11-26T14:40:40"/>
  </r>
  <r>
    <n v="3010"/>
    <s v="Put Your Money Where Your Ear Is!"/>
    <s v="STC &amp; the Sheboygan Area School District are working tirelessly to renovate our 30-year-old sound system. Help us sound better for you!"/>
    <n v="1500"/>
    <n v="2370"/>
    <x v="1"/>
    <s v="US"/>
    <s v="USD"/>
    <n v="1424548719"/>
    <n v="1419364719"/>
    <b v="0"/>
    <n v="15"/>
    <b v="1"/>
    <s v="theater/spaces"/>
    <n v="158"/>
    <n v="158"/>
    <x v="2"/>
    <s v="spaces"/>
    <x v="3010"/>
    <d v="2015-02-21T19:58:39"/>
  </r>
  <r>
    <n v="3011"/>
    <s v="Katharsis Teatro en Navidad"/>
    <s v="Necesitamos tu ayuda para poder llevar la magia del teatro universitario al Teatro Lagrada de Madrid el 23 de diciembre :)"/>
    <n v="300"/>
    <n v="371"/>
    <x v="1"/>
    <s v="ES"/>
    <s v="EUR"/>
    <n v="1450911540"/>
    <n v="1448536516"/>
    <b v="0"/>
    <n v="25"/>
    <b v="1"/>
    <s v="theater/spaces"/>
    <n v="123.66666666666666"/>
    <n v="14.84"/>
    <x v="2"/>
    <s v="spaces"/>
    <x v="3011"/>
    <d v="2015-12-23T22:59:00"/>
  </r>
  <r>
    <n v="3012"/>
    <s v="Up-lifting Up-Fit!"/>
    <s v="Spring Theatre has recently found a new home in the heart of Winston Salem. We need your help for an up-lifting up-fit!"/>
    <n v="4000"/>
    <n v="4685"/>
    <x v="1"/>
    <s v="US"/>
    <s v="USD"/>
    <n v="1423587130"/>
    <n v="1421772730"/>
    <b v="0"/>
    <n v="55"/>
    <b v="1"/>
    <s v="theater/spaces"/>
    <n v="117.12499999999999"/>
    <n v="85.181818181818187"/>
    <x v="2"/>
    <s v="spaces"/>
    <x v="3012"/>
    <d v="2015-02-10T16:52:10"/>
  </r>
  <r>
    <n v="3013"/>
    <s v="Barebones Black Box Theater in Braddock, PA"/>
    <s v="Barebones Productions is developing a new theater and performance facility in Braddock, Pa. &quot;The barebones black box&quot;"/>
    <n v="10000"/>
    <n v="15696"/>
    <x v="1"/>
    <s v="US"/>
    <s v="USD"/>
    <n v="1434917049"/>
    <n v="1432325049"/>
    <b v="0"/>
    <n v="107"/>
    <b v="1"/>
    <s v="theater/spaces"/>
    <n v="156.96"/>
    <n v="146.69158878504672"/>
    <x v="2"/>
    <s v="spaces"/>
    <x v="3013"/>
    <d v="2015-06-21T20:04:09"/>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s v="theater/spaces"/>
    <n v="113.104"/>
    <n v="50.764811490125673"/>
    <x v="2"/>
    <s v="spaces"/>
    <x v="3014"/>
    <d v="2014-11-05T05:00:00"/>
  </r>
  <r>
    <n v="3015"/>
    <s v="A Sign for 34 West"/>
    <s v="We're turning an old yogurt shop into a live theater in downtown Charleston.   Please help us hang our sign!"/>
    <n v="3400"/>
    <n v="3508"/>
    <x v="1"/>
    <s v="US"/>
    <s v="USD"/>
    <n v="1402459200"/>
    <n v="1401125238"/>
    <b v="0"/>
    <n v="40"/>
    <b v="1"/>
    <s v="theater/spaces"/>
    <n v="103.17647058823529"/>
    <n v="87.7"/>
    <x v="2"/>
    <s v="spaces"/>
    <x v="3015"/>
    <d v="2014-06-11T04:00:00"/>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s v="theater/spaces"/>
    <n v="102.61176470588236"/>
    <n v="242.27777777777777"/>
    <x v="2"/>
    <s v="spaces"/>
    <x v="3016"/>
    <d v="2014-07-18T13:09:12"/>
  </r>
  <r>
    <n v="3017"/>
    <s v="ACT's Spotlight Initiative- Let's Build a Theater!"/>
    <s v="Help us build a 200 seat theater and classroom space in North Andover, MA. Let's get kids off the screens, and into the spotlight!"/>
    <n v="22000"/>
    <n v="23285"/>
    <x v="1"/>
    <s v="US"/>
    <s v="USD"/>
    <n v="1408566243"/>
    <n v="1405974243"/>
    <b v="0"/>
    <n v="159"/>
    <b v="1"/>
    <s v="theater/spaces"/>
    <n v="105.84090909090908"/>
    <n v="146.44654088050314"/>
    <x v="2"/>
    <s v="spaces"/>
    <x v="3017"/>
    <d v="2014-08-20T20:24:03"/>
  </r>
  <r>
    <n v="3018"/>
    <s v="Why Theatre"/>
    <s v="Le projet vise la crÃ©ation dâ€™un lieu de rÃ©sidence, recherche et formation dÃ©diÃ© Ã  l'art vivant, l'image et la narration."/>
    <n v="4200"/>
    <n v="4230"/>
    <x v="1"/>
    <s v="FR"/>
    <s v="EUR"/>
    <n v="1437429600"/>
    <n v="1433747376"/>
    <b v="0"/>
    <n v="41"/>
    <b v="1"/>
    <s v="theater/spaces"/>
    <n v="100.71428571428571"/>
    <n v="103.17073170731707"/>
    <x v="2"/>
    <s v="spaces"/>
    <x v="3018"/>
    <d v="2015-07-20T22:00:00"/>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s v="theater/spaces"/>
    <n v="121.23333333333332"/>
    <n v="80.464601769911511"/>
    <x v="2"/>
    <s v="spaces"/>
    <x v="3019"/>
    <d v="2014-05-27T03:00:00"/>
  </r>
  <r>
    <n v="3020"/>
    <s v="Prime Stage Theater Studio Upgrades!"/>
    <s v="Any donation--big or small--will help us upgrade our studio/rehearsal space into a black box theater and offer even more programs."/>
    <n v="7000"/>
    <n v="7040"/>
    <x v="1"/>
    <s v="US"/>
    <s v="USD"/>
    <n v="1439583533"/>
    <n v="1434399533"/>
    <b v="0"/>
    <n v="30"/>
    <b v="1"/>
    <s v="theater/spaces"/>
    <n v="100.57142857142858"/>
    <n v="234.66666666666666"/>
    <x v="2"/>
    <s v="spaces"/>
    <x v="3020"/>
    <d v="2015-08-14T20:18:53"/>
  </r>
  <r>
    <n v="3021"/>
    <s v="BEEP! BEEP! 2ND STORY IS ON THE MOVE!"/>
    <s v="At the end of October 2016, 2nd Story will be moving from its current office space to a storefront space in Albany Park, Chicago, IL."/>
    <n v="4500"/>
    <n v="5221"/>
    <x v="1"/>
    <s v="US"/>
    <s v="USD"/>
    <n v="1479794340"/>
    <n v="1476715869"/>
    <b v="0"/>
    <n v="103"/>
    <b v="1"/>
    <s v="theater/spaces"/>
    <n v="116.02222222222223"/>
    <n v="50.689320388349515"/>
    <x v="2"/>
    <s v="spaces"/>
    <x v="3021"/>
    <d v="2016-11-22T05:59:00"/>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s v="theater/spaces"/>
    <n v="100.88"/>
    <n v="162.70967741935485"/>
    <x v="2"/>
    <s v="spaces"/>
    <x v="3022"/>
    <d v="2016-08-27T22:53:29"/>
  </r>
  <r>
    <n v="3023"/>
    <s v="The Night Watch"/>
    <s v="Antonia Goddard Productions in association with Jethro Compton Productions presents THE NIGHT WATCH, an exciting new historical drama."/>
    <n v="700"/>
    <n v="721"/>
    <x v="1"/>
    <s v="GB"/>
    <s v="GBP"/>
    <n v="1434039186"/>
    <n v="1430151186"/>
    <b v="0"/>
    <n v="6"/>
    <b v="1"/>
    <s v="theater/spaces"/>
    <n v="103"/>
    <n v="120.16666666666667"/>
    <x v="2"/>
    <s v="spaces"/>
    <x v="3023"/>
    <d v="2015-06-11T16:13:06"/>
  </r>
  <r>
    <n v="3024"/>
    <s v="Build a New Home for Improv Comedy in Pittsburgh"/>
    <s v="Steel City Improv Theater has found a new space in the Shadyside neighborhood of Pittsburgh and we're raising $5000 to build it!"/>
    <n v="5000"/>
    <n v="12321"/>
    <x v="1"/>
    <s v="US"/>
    <s v="USD"/>
    <n v="1349567475"/>
    <n v="1346975475"/>
    <b v="0"/>
    <n v="182"/>
    <b v="1"/>
    <s v="theater/spaces"/>
    <n v="246.42"/>
    <n v="67.697802197802204"/>
    <x v="2"/>
    <s v="spaces"/>
    <x v="3024"/>
    <d v="2012-10-06T23:51:15"/>
  </r>
  <r>
    <n v="3025"/>
    <s v="The Other Room â€“ Cardiffâ€™s First Pub Theatre"/>
    <s v="Be part of building Cardiff's first pub theatre, located right in the city centre. Launching January 2015."/>
    <n v="2500"/>
    <n v="7555"/>
    <x v="1"/>
    <s v="GB"/>
    <s v="GBP"/>
    <n v="1401465600"/>
    <n v="1399032813"/>
    <b v="0"/>
    <n v="145"/>
    <b v="1"/>
    <s v="theater/spaces"/>
    <n v="302.2"/>
    <n v="52.103448275862071"/>
    <x v="2"/>
    <s v="spaces"/>
    <x v="3025"/>
    <d v="2014-05-30T16:00:00"/>
  </r>
  <r>
    <n v="3026"/>
    <s v="The Bohemian Balcony - A Creative Space For All"/>
    <s v="The Bohemian Balcony is a innovate multi-arts venue created by the people for the community. A platform for our arts to grow and shine."/>
    <n v="900"/>
    <n v="1290"/>
    <x v="1"/>
    <s v="GB"/>
    <s v="GBP"/>
    <n v="1488538892"/>
    <n v="1487329292"/>
    <b v="0"/>
    <n v="25"/>
    <b v="1"/>
    <s v="theater/spaces"/>
    <n v="143.33333333333334"/>
    <n v="51.6"/>
    <x v="2"/>
    <s v="spaces"/>
    <x v="3026"/>
    <d v="2017-03-03T11:01:32"/>
  </r>
  <r>
    <n v="3027"/>
    <s v="Help ReNew the Rainbow Stage (&amp; office) for Future Stars"/>
    <s v="Wavy says let's LIGHT UP THE RAINBOW STAGE and as our stretch reward we'll throw all of us a PARTY!"/>
    <n v="40000"/>
    <n v="52576"/>
    <x v="1"/>
    <s v="US"/>
    <s v="USD"/>
    <n v="1426866851"/>
    <n v="1424278451"/>
    <b v="0"/>
    <n v="320"/>
    <b v="1"/>
    <s v="theater/spaces"/>
    <n v="131.44"/>
    <n v="164.3"/>
    <x v="2"/>
    <s v="spaces"/>
    <x v="3027"/>
    <d v="2015-03-20T15:54:11"/>
  </r>
  <r>
    <n v="3028"/>
    <s v="A Home for Vegas Theatre Hub"/>
    <s v="We have a space! Help us fill it with a stage, chairs, gear and audiences' laughter!"/>
    <n v="5000"/>
    <n v="8401"/>
    <x v="1"/>
    <s v="US"/>
    <s v="USD"/>
    <n v="1471242025"/>
    <n v="1468650025"/>
    <b v="0"/>
    <n v="99"/>
    <b v="1"/>
    <s v="theater/spaces"/>
    <n v="168.01999999999998"/>
    <n v="84.858585858585855"/>
    <x v="2"/>
    <s v="spaces"/>
    <x v="3028"/>
    <d v="2016-08-15T06:20:25"/>
  </r>
  <r>
    <n v="3029"/>
    <s v="Ground Floor Theatre"/>
    <s v="We're building a new theatre venue in Austin! Austin is growing, but we are losing space for artists- help us keep local theatre alive!"/>
    <n v="30000"/>
    <n v="32903"/>
    <x v="1"/>
    <s v="US"/>
    <s v="USD"/>
    <n v="1416285300"/>
    <n v="1413824447"/>
    <b v="0"/>
    <n v="348"/>
    <b v="1"/>
    <s v="theater/spaces"/>
    <n v="109.67666666666666"/>
    <n v="94.548850574712645"/>
    <x v="2"/>
    <s v="spaces"/>
    <x v="3029"/>
    <d v="2014-11-18T04:35:00"/>
  </r>
  <r>
    <n v="3030"/>
    <s v="Guilford Center Stage Lights Up"/>
    <s v="Guilford Center Stage is a new project bringing theater to our 1896 Grange; we need to purchase simple theater lighting for our stage."/>
    <n v="1750"/>
    <n v="1867"/>
    <x v="1"/>
    <s v="US"/>
    <s v="USD"/>
    <n v="1442426171"/>
    <n v="1439834171"/>
    <b v="0"/>
    <n v="41"/>
    <b v="1"/>
    <s v="theater/spaces"/>
    <n v="106.6857142857143"/>
    <n v="45.536585365853661"/>
    <x v="2"/>
    <s v="spaces"/>
    <x v="3030"/>
    <d v="2015-09-16T17:56:11"/>
  </r>
  <r>
    <n v="3031"/>
    <s v="Blue Thyme Nights"/>
    <s v="Blue Thyme Nights is the production of Am I Blue by Beth Henley &amp; Thymus Vulgaris by Lanford  Wilson._x000a__x000a_Artwork by Charlotte Ager"/>
    <n v="1500"/>
    <n v="1500"/>
    <x v="1"/>
    <s v="US"/>
    <s v="USD"/>
    <n v="1476479447"/>
    <n v="1471295447"/>
    <b v="0"/>
    <n v="29"/>
    <b v="1"/>
    <s v="theater/spaces"/>
    <n v="100"/>
    <n v="51.724137931034484"/>
    <x v="2"/>
    <s v="spaces"/>
    <x v="3031"/>
    <d v="2016-10-14T21:10:47"/>
  </r>
  <r>
    <n v="3032"/>
    <s v="Silent Valley : A Haunting"/>
    <s v="One night only, not-for-profit, neighborhood haunted attraction that will scare your mask off! Coming this Halloween."/>
    <n v="1000"/>
    <n v="1272"/>
    <x v="1"/>
    <s v="US"/>
    <s v="USD"/>
    <n v="1441933459"/>
    <n v="1439341459"/>
    <b v="0"/>
    <n v="25"/>
    <b v="1"/>
    <s v="theater/spaces"/>
    <n v="127.2"/>
    <n v="50.88"/>
    <x v="2"/>
    <s v="spaces"/>
    <x v="3032"/>
    <d v="2015-09-11T01:04:19"/>
  </r>
  <r>
    <n v="3033"/>
    <s v="Stagelights Studio by Pam Kinter, Greensboro"/>
    <s v="Finally Stagelights will have a space of our very own!  Be a part of this exciting new adventure in Greensboro!!"/>
    <n v="3000"/>
    <n v="4396"/>
    <x v="1"/>
    <s v="US"/>
    <s v="USD"/>
    <n v="1471487925"/>
    <n v="1468895925"/>
    <b v="0"/>
    <n v="23"/>
    <b v="1"/>
    <s v="theater/spaces"/>
    <n v="146.53333333333333"/>
    <n v="191.13043478260869"/>
    <x v="2"/>
    <s v="spaces"/>
    <x v="3033"/>
    <d v="2016-08-18T02:38:45"/>
  </r>
  <r>
    <n v="3034"/>
    <s v="Save Our Butts The Seat-quel"/>
    <s v="Pretty please with popcorn on top!Help!!_x000a__x000a_Our family owned &amp; operated Theatre in Fairfax VA is looking to get help upgrading our seats."/>
    <n v="100000"/>
    <n v="112536"/>
    <x v="1"/>
    <s v="US"/>
    <s v="USD"/>
    <n v="1477972740"/>
    <n v="1475326255"/>
    <b v="0"/>
    <n v="1260"/>
    <b v="1"/>
    <s v="theater/spaces"/>
    <n v="112.53599999999999"/>
    <n v="89.314285714285717"/>
    <x v="2"/>
    <s v="spaces"/>
    <x v="3034"/>
    <d v="2016-11-01T03:59:00"/>
  </r>
  <r>
    <n v="3035"/>
    <s v="The Coalition Theater"/>
    <s v="Help create a permanent home for live comedy shows and classes in Downtown RVA."/>
    <n v="25000"/>
    <n v="27196.71"/>
    <x v="1"/>
    <s v="US"/>
    <s v="USD"/>
    <n v="1367674009"/>
    <n v="1365082009"/>
    <b v="0"/>
    <n v="307"/>
    <b v="1"/>
    <s v="theater/spaces"/>
    <n v="108.78684000000001"/>
    <n v="88.588631921824103"/>
    <x v="2"/>
    <s v="spaces"/>
    <x v="3035"/>
    <d v="2013-05-04T13:26:49"/>
  </r>
  <r>
    <n v="3036"/>
    <s v="Save the Studio!"/>
    <s v="Help Synetic Theater create a new Studio to produce amazing  shows in the 2013/14 season and train awesome artists of all ages!"/>
    <n v="25000"/>
    <n v="31683"/>
    <x v="1"/>
    <s v="US"/>
    <s v="USD"/>
    <n v="1376654340"/>
    <n v="1373568644"/>
    <b v="0"/>
    <n v="329"/>
    <b v="1"/>
    <s v="theater/spaces"/>
    <n v="126.732"/>
    <n v="96.300911854103347"/>
    <x v="2"/>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s v="theater/spaces"/>
    <n v="213.20000000000002"/>
    <n v="33.3125"/>
    <x v="2"/>
    <s v="spaces"/>
    <x v="3037"/>
    <d v="2010-10-02T04:59:00"/>
  </r>
  <r>
    <n v="3038"/>
    <s v="Overtime Theater Spruce Up"/>
    <s v="Our little theater needs some love. We took over a lab and need to make our space look more inviting and well, like a theater!"/>
    <n v="1000"/>
    <n v="1005"/>
    <x v="1"/>
    <s v="US"/>
    <s v="USD"/>
    <n v="1457071397"/>
    <n v="1451887397"/>
    <b v="0"/>
    <n v="27"/>
    <b v="1"/>
    <s v="theater/spaces"/>
    <n v="100.49999999999999"/>
    <n v="37.222222222222221"/>
    <x v="2"/>
    <s v="spaces"/>
    <x v="3038"/>
    <d v="2016-03-04T06:03:17"/>
  </r>
  <r>
    <n v="3039"/>
    <s v="Shelter the Schmee"/>
    <s v="After 22 yrs downstairs we are &quot;getting out of  our parents basement&quot; and building a new 50 seat theater in a new location."/>
    <n v="20000"/>
    <n v="21742.78"/>
    <x v="1"/>
    <s v="US"/>
    <s v="USD"/>
    <n v="1388303940"/>
    <n v="1386011038"/>
    <b v="0"/>
    <n v="236"/>
    <b v="1"/>
    <s v="theater/spaces"/>
    <n v="108.71389999999998"/>
    <n v="92.130423728813554"/>
    <x v="2"/>
    <s v="spaces"/>
    <x v="3039"/>
    <d v="2013-12-29T07:59:00"/>
  </r>
  <r>
    <n v="3040"/>
    <s v="Jayhawk Makeover"/>
    <s v="48 hours of deck screws, dry wall, hard hats and needed renovation to help the Jayhawk rise from the ashes."/>
    <n v="3000"/>
    <n v="3225"/>
    <x v="1"/>
    <s v="US"/>
    <s v="USD"/>
    <n v="1435359600"/>
    <n v="1434999621"/>
    <b v="0"/>
    <n v="42"/>
    <b v="1"/>
    <s v="theater/spaces"/>
    <n v="107.5"/>
    <n v="76.785714285714292"/>
    <x v="2"/>
    <s v="spaces"/>
    <x v="3040"/>
    <d v="2015-06-26T23:00:00"/>
  </r>
  <r>
    <n v="3041"/>
    <s v="Lend a Hand in Our Home"/>
    <s v="Privet! Hello! Bon Jour! We are the Arlekin Players Theatre and we need a home."/>
    <n v="8300"/>
    <n v="9170"/>
    <x v="1"/>
    <s v="US"/>
    <s v="USD"/>
    <n v="1453323048"/>
    <n v="1450731048"/>
    <b v="0"/>
    <n v="95"/>
    <b v="1"/>
    <s v="theater/spaces"/>
    <n v="110.48192771084338"/>
    <n v="96.526315789473685"/>
    <x v="2"/>
    <s v="spaces"/>
    <x v="3041"/>
    <d v="2016-01-20T20:50:48"/>
  </r>
  <r>
    <n v="3042"/>
    <s v="HOPE MILL THEATRE - CHAIR FUND"/>
    <s v="Hope Mill Theatre is a brand new Fringe Theatre in the heart of Manchester city - bringing a diverse programme of entertainment!"/>
    <n v="1500"/>
    <n v="1920"/>
    <x v="1"/>
    <s v="GB"/>
    <s v="GBP"/>
    <n v="1444149047"/>
    <n v="1441557047"/>
    <b v="0"/>
    <n v="37"/>
    <b v="1"/>
    <s v="theater/spaces"/>
    <n v="128"/>
    <n v="51.891891891891895"/>
    <x v="2"/>
    <s v="spaces"/>
    <x v="3042"/>
    <d v="2015-10-06T16:30:47"/>
  </r>
  <r>
    <n v="3043"/>
    <s v="Like This Post (The Post at 750)"/>
    <s v="Introducing The Post at 750! Join us in the creation of Vancouver's most exciting new cultural space in the heart of downtown."/>
    <n v="15000"/>
    <n v="16501"/>
    <x v="1"/>
    <s v="CA"/>
    <s v="CAD"/>
    <n v="1429152600"/>
    <n v="1426815699"/>
    <b v="0"/>
    <n v="128"/>
    <b v="1"/>
    <s v="theater/spaces"/>
    <n v="110.00666666666667"/>
    <n v="128.9140625"/>
    <x v="2"/>
    <s v="spaces"/>
    <x v="3043"/>
    <d v="2015-04-16T02:50:00"/>
  </r>
  <r>
    <n v="3044"/>
    <s v="Minnsky's Theater- A Vaudeville Circus Experiment"/>
    <s v="Minnsky's - a theater in the Minneapolis NE Arts District that will harken back to a time of Vaudeville and Circus Entertainment!"/>
    <n v="12000"/>
    <n v="13121"/>
    <x v="1"/>
    <s v="US"/>
    <s v="USD"/>
    <n v="1454433998"/>
    <n v="1453137998"/>
    <b v="0"/>
    <n v="156"/>
    <b v="1"/>
    <s v="theater/spaces"/>
    <n v="109.34166666666667"/>
    <n v="84.108974358974365"/>
    <x v="2"/>
    <s v="spaces"/>
    <x v="3044"/>
    <d v="2016-02-02T17:26:38"/>
  </r>
  <r>
    <n v="3045"/>
    <s v="Colorado ACTS Black Box Painting"/>
    <s v="Walmart decided they wanted our space, so we had to move to a new theater. Help us make it an awesome space by painting it all black!"/>
    <n v="4000"/>
    <n v="5308.26"/>
    <x v="1"/>
    <s v="US"/>
    <s v="USD"/>
    <n v="1408679055"/>
    <n v="1406087055"/>
    <b v="0"/>
    <n v="64"/>
    <b v="1"/>
    <s v="theater/spaces"/>
    <n v="132.70650000000001"/>
    <n v="82.941562500000003"/>
    <x v="2"/>
    <s v="spaces"/>
    <x v="3045"/>
    <d v="2014-08-22T03:44:15"/>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s v="theater/spaces"/>
    <n v="190.84810126582278"/>
    <n v="259.94827586206895"/>
    <x v="2"/>
    <s v="spaces"/>
    <x v="3046"/>
    <d v="2014-09-10T04:52:00"/>
  </r>
  <r>
    <n v="3047"/>
    <s v="Acting V Senior Showcase"/>
    <s v="Hi! We're the Graduating Seniors Acting V Seniors at Temple University! Welcome to our Kick starter Page!"/>
    <n v="500"/>
    <n v="745"/>
    <x v="1"/>
    <s v="US"/>
    <s v="USD"/>
    <n v="1461762960"/>
    <n v="1457999054"/>
    <b v="0"/>
    <n v="20"/>
    <b v="1"/>
    <s v="theater/spaces"/>
    <n v="149"/>
    <n v="37.25"/>
    <x v="2"/>
    <s v="spaces"/>
    <x v="3047"/>
    <d v="2016-04-27T13:16:00"/>
  </r>
  <r>
    <n v="3048"/>
    <s v="December Match Campaign"/>
    <s v="By matching donations up to $5000, Jack Kesler and Maurice Richards have challenged YOU to help Urbanite outfit their brand new space."/>
    <n v="5000"/>
    <n v="8320"/>
    <x v="1"/>
    <s v="US"/>
    <s v="USD"/>
    <n v="1420060920"/>
    <n v="1417556262"/>
    <b v="0"/>
    <n v="47"/>
    <b v="1"/>
    <s v="theater/spaces"/>
    <n v="166.4"/>
    <n v="177.02127659574469"/>
    <x v="2"/>
    <s v="spaces"/>
    <x v="3048"/>
    <d v="2014-12-31T21:22:00"/>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s v="theater/spaces"/>
    <n v="106.66666666666667"/>
    <n v="74.074074074074076"/>
    <x v="2"/>
    <s v="spaces"/>
    <x v="3049"/>
    <d v="2015-06-14T00:20:55"/>
  </r>
  <r>
    <n v="3050"/>
    <s v="The Black Pearl Consuite at CoreCon VIII: On Ancient Seas"/>
    <s v="Help fund The Black Pearl Consuite at CoreCon VIII: On Ancient Seas!"/>
    <n v="600"/>
    <n v="636"/>
    <x v="1"/>
    <s v="US"/>
    <s v="USD"/>
    <n v="1462420960"/>
    <n v="1459828960"/>
    <b v="0"/>
    <n v="9"/>
    <b v="1"/>
    <s v="theater/spaces"/>
    <n v="106"/>
    <n v="70.666666666666671"/>
    <x v="2"/>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2"/>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2"/>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2"/>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2"/>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2"/>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2"/>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2"/>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2"/>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2"/>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2"/>
    <s v="spaces"/>
    <x v="3060"/>
    <d v="2015-09-28T06:35:34"/>
  </r>
  <r>
    <n v="3061"/>
    <s v="Help Save Parkway Cinemas!"/>
    <s v="Save a historic Local theater."/>
    <n v="1000000"/>
    <n v="0"/>
    <x v="2"/>
    <s v="US"/>
    <s v="USD"/>
    <n v="1407955748"/>
    <n v="1405363748"/>
    <b v="0"/>
    <n v="0"/>
    <b v="0"/>
    <s v="theater/spaces"/>
    <n v="0"/>
    <e v="#DIV/0!"/>
    <x v="2"/>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2"/>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2"/>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2"/>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2"/>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2"/>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2"/>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2"/>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2"/>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2"/>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2"/>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2"/>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2"/>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2"/>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2"/>
    <s v="spaces"/>
    <x v="3075"/>
    <d v="2016-08-19T02:27:20"/>
  </r>
  <r>
    <n v="3076"/>
    <s v="10,000 Hours"/>
    <s v="Helping female comedians get in their 10,000 Hours of practice!"/>
    <n v="10000"/>
    <n v="1506"/>
    <x v="2"/>
    <s v="US"/>
    <s v="USD"/>
    <n v="1444405123"/>
    <n v="1439221123"/>
    <b v="0"/>
    <n v="50"/>
    <b v="0"/>
    <s v="theater/spaces"/>
    <n v="15.06"/>
    <n v="30.12"/>
    <x v="2"/>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2"/>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2"/>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2"/>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2"/>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2"/>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2"/>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2"/>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2"/>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2"/>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2"/>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2"/>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2"/>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2"/>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2"/>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2"/>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2"/>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2"/>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2"/>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2"/>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2"/>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2"/>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2"/>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2"/>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2"/>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2"/>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2"/>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2"/>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2"/>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2"/>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2"/>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2"/>
    <s v="spaces"/>
    <x v="3107"/>
    <d v="2015-05-11T19:32:31"/>
  </r>
  <r>
    <n v="3108"/>
    <s v="Funding a home for our Children's Theater"/>
    <s v="We need a permanent home for the theater!"/>
    <n v="50000"/>
    <n v="26"/>
    <x v="2"/>
    <s v="US"/>
    <s v="USD"/>
    <n v="1430234394"/>
    <n v="1425053994"/>
    <b v="0"/>
    <n v="2"/>
    <b v="0"/>
    <s v="theater/spaces"/>
    <n v="5.1999999999999998E-2"/>
    <n v="13"/>
    <x v="2"/>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2"/>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2"/>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2"/>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2"/>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2"/>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2"/>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2"/>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2"/>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2"/>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2"/>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2"/>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2"/>
    <s v="spaces"/>
    <x v="3120"/>
    <d v="2016-05-05T21:36:36"/>
  </r>
  <r>
    <n v="3121"/>
    <s v="Ant Farm Theatre Project (Canceled)"/>
    <s v="I going to build a theatre for a local ant farm so that Ants can put on their theatre productions."/>
    <n v="1500"/>
    <n v="10"/>
    <x v="3"/>
    <s v="CA"/>
    <s v="CAD"/>
    <n v="1411748335"/>
    <n v="1406564335"/>
    <b v="0"/>
    <n v="1"/>
    <b v="0"/>
    <s v="theater/spaces"/>
    <n v="0.66666666666666674"/>
    <n v="10"/>
    <x v="2"/>
    <s v="spaces"/>
    <x v="3121"/>
    <d v="2014-09-26T16:18:55"/>
  </r>
  <r>
    <n v="3122"/>
    <s v="be back soon (Canceled)"/>
    <s v="cancelled until further notice"/>
    <n v="199"/>
    <n v="116"/>
    <x v="3"/>
    <s v="US"/>
    <s v="USD"/>
    <n v="1478733732"/>
    <n v="1478298132"/>
    <b v="0"/>
    <n v="2"/>
    <b v="0"/>
    <s v="theater/spaces"/>
    <n v="58.291457286432156"/>
    <n v="58"/>
    <x v="2"/>
    <s v="spaces"/>
    <x v="3122"/>
    <d v="2016-11-09T23:22:12"/>
  </r>
  <r>
    <n v="3123"/>
    <s v="Save the Larchmont Playhouse! (Canceled)"/>
    <s v="The Larchmont Playhouse is threatened! Help save the theater by becoming a Preservation Member of The Larchmont Playhouse."/>
    <n v="125000"/>
    <n v="85192"/>
    <x v="3"/>
    <s v="US"/>
    <s v="USD"/>
    <n v="1468108198"/>
    <n v="1465516198"/>
    <b v="0"/>
    <n v="348"/>
    <b v="0"/>
    <s v="theater/spaces"/>
    <n v="68.153599999999997"/>
    <n v="244.80459770114942"/>
    <x v="2"/>
    <s v="spaces"/>
    <x v="3123"/>
    <d v="2016-07-09T23:49:58"/>
  </r>
  <r>
    <n v="3124"/>
    <s v="Theater &amp; Arts &amp; Day Care (Canceled)"/>
    <s v="A place where kids/ teens' dreams come true, and one finds there home without sparkly red shoes!"/>
    <n v="800000"/>
    <n v="26"/>
    <x v="3"/>
    <s v="US"/>
    <s v="USD"/>
    <n v="1422902601"/>
    <n v="1417718601"/>
    <b v="0"/>
    <n v="4"/>
    <b v="0"/>
    <s v="theater/spaces"/>
    <n v="3.2499999999999999E-3"/>
    <n v="6.5"/>
    <x v="2"/>
    <s v="spaces"/>
    <x v="3124"/>
    <d v="2015-02-02T18:43:21"/>
  </r>
  <r>
    <n v="3125"/>
    <s v="N/A (Canceled)"/>
    <s v="N/A"/>
    <n v="1500000"/>
    <n v="0"/>
    <x v="3"/>
    <s v="US"/>
    <s v="USD"/>
    <n v="1452142672"/>
    <n v="1449550672"/>
    <b v="0"/>
    <n v="0"/>
    <b v="0"/>
    <s v="theater/spaces"/>
    <n v="0"/>
    <e v="#DIV/0!"/>
    <x v="2"/>
    <s v="spaces"/>
    <x v="3125"/>
    <d v="2016-01-07T04:57:52"/>
  </r>
  <r>
    <n v="3126"/>
    <s v="Urban Roots SkatePark (Canceled)"/>
    <s v="A big dream, small budget, the drive/passion of so many volunteers...indoor skatepark in Eau Claire, WI._x000a__x000a_This is UR skatepark!"/>
    <n v="25000"/>
    <n v="1040"/>
    <x v="3"/>
    <s v="US"/>
    <s v="USD"/>
    <n v="1459121162"/>
    <n v="1456532762"/>
    <b v="0"/>
    <n v="17"/>
    <b v="0"/>
    <s v="theater/spaces"/>
    <n v="4.16"/>
    <n v="61.176470588235297"/>
    <x v="2"/>
    <s v="spaces"/>
    <x v="3126"/>
    <d v="2016-03-27T23:26:02"/>
  </r>
  <r>
    <n v="3127"/>
    <s v="Help Us Help Artists (Canceled)"/>
    <s v="Our goal - create a venue &amp; stage where comedic &amp; music artists hone their talents &amp; fan base. First minority owned like it in Cincy."/>
    <n v="100000"/>
    <n v="0"/>
    <x v="3"/>
    <s v="US"/>
    <s v="USD"/>
    <n v="1425242029"/>
    <n v="1422650029"/>
    <b v="0"/>
    <n v="0"/>
    <b v="0"/>
    <s v="theater/spaces"/>
    <n v="0"/>
    <e v="#DIV/0!"/>
    <x v="2"/>
    <s v="spaces"/>
    <x v="3127"/>
    <d v="2015-03-01T20:33:49"/>
  </r>
  <r>
    <n v="3128"/>
    <s v="Casablanca - The Gin Joint Cut (The Play)"/>
    <s v="Bring Morag Fullarton's fun-loving spoof and homage of the classic and timeless film, 'Casablanca', to the stage in New York City."/>
    <n v="15000"/>
    <n v="16291"/>
    <x v="0"/>
    <s v="US"/>
    <s v="USD"/>
    <n v="1489690141"/>
    <n v="1487101741"/>
    <b v="0"/>
    <n v="117"/>
    <b v="0"/>
    <s v="theater/plays"/>
    <n v="108.60666666666667"/>
    <n v="139.23931623931625"/>
    <x v="2"/>
    <s v="plays"/>
    <x v="3128"/>
    <d v="2017-03-16T18:49:01"/>
  </r>
  <r>
    <n v="3129"/>
    <s v="Marcus Rashad's &quot;The Domino Effect Stage Play&quot;"/>
    <s v="The DE sheds light on the reality of what happens in college. Marcus Rashad created this play to help prepare future/current students"/>
    <n v="1250"/>
    <n v="10"/>
    <x v="0"/>
    <s v="US"/>
    <s v="USD"/>
    <n v="1492542819"/>
    <n v="1489090419"/>
    <b v="0"/>
    <n v="1"/>
    <b v="0"/>
    <s v="theater/plays"/>
    <n v="0.8"/>
    <n v="10"/>
    <x v="2"/>
    <s v="plays"/>
    <x v="3129"/>
    <d v="2017-04-18T19:13:39"/>
  </r>
  <r>
    <n v="3130"/>
    <s v="MEDEA | A New Vision"/>
    <s v="A shockingly relevant modern take on a 2,000-year-old tragedy that confronts current gender politics."/>
    <n v="10000"/>
    <n v="375"/>
    <x v="0"/>
    <s v="US"/>
    <s v="USD"/>
    <n v="1492145940"/>
    <n v="1489504916"/>
    <b v="0"/>
    <n v="4"/>
    <b v="0"/>
    <s v="theater/plays"/>
    <n v="3.75"/>
    <n v="93.75"/>
    <x v="2"/>
    <s v="plays"/>
    <x v="3130"/>
    <d v="2017-04-14T04:59:00"/>
  </r>
  <r>
    <n v="3131"/>
    <s v="SNAKE EYES"/>
    <s v="A Staged Reading of &quot;Snake Eyes,&quot; a new play by Alex Rafala"/>
    <n v="4100"/>
    <n v="645"/>
    <x v="0"/>
    <s v="US"/>
    <s v="USD"/>
    <n v="1491656045"/>
    <n v="1489067645"/>
    <b v="0"/>
    <n v="12"/>
    <b v="0"/>
    <s v="theater/plays"/>
    <n v="15.731707317073171"/>
    <n v="53.75"/>
    <x v="2"/>
    <s v="plays"/>
    <x v="3131"/>
    <d v="2017-04-08T12:54:05"/>
  </r>
  <r>
    <n v="3132"/>
    <s v="A Bite of a Snake Play"/>
    <s v="Smells Like Money, Drips Like Honey, Taste Like Mocha, Better Run AWAY"/>
    <n v="30000"/>
    <n v="10"/>
    <x v="0"/>
    <s v="US"/>
    <s v="USD"/>
    <n v="1492759460"/>
    <n v="1487579060"/>
    <b v="0"/>
    <n v="1"/>
    <b v="0"/>
    <s v="theater/plays"/>
    <n v="3.3333333333333333E-2"/>
    <n v="10"/>
    <x v="2"/>
    <s v="plays"/>
    <x v="3132"/>
    <d v="2017-04-21T07:24:20"/>
  </r>
  <r>
    <n v="3133"/>
    <s v="Hell Has No Fury by TwentySomething @ Edinburgh Fringe"/>
    <s v="TwentySomething is taking Hell Has No Fury to Edinburgh! _x000a_We're looking for your support to get us there."/>
    <n v="500"/>
    <n v="540"/>
    <x v="0"/>
    <s v="GB"/>
    <s v="GBP"/>
    <n v="1490358834"/>
    <n v="1487770434"/>
    <b v="0"/>
    <n v="16"/>
    <b v="0"/>
    <s v="theater/plays"/>
    <n v="108"/>
    <n v="33.75"/>
    <x v="2"/>
    <s v="plays"/>
    <x v="3133"/>
    <d v="2017-03-24T12:33:54"/>
  </r>
  <r>
    <n v="3134"/>
    <s v="Threads by David Lane at The Hope Theatre - 11-29 April"/>
    <s v="Time Zone Theatre &amp; Arteria Theatre present this emotional thriller about Love, Loss and what happens when life goes on, but you can't."/>
    <n v="1000"/>
    <n v="225"/>
    <x v="0"/>
    <s v="GB"/>
    <s v="GBP"/>
    <n v="1490631419"/>
    <n v="1488820619"/>
    <b v="0"/>
    <n v="12"/>
    <b v="0"/>
    <s v="theater/plays"/>
    <n v="22.5"/>
    <n v="18.75"/>
    <x v="2"/>
    <s v="plays"/>
    <x v="3134"/>
    <d v="2017-03-27T16:16:59"/>
  </r>
  <r>
    <n v="3135"/>
    <s v="SEVEN, a Documentary Play: North Carolina Premiere!"/>
    <s v="SEVEN tells the true stories of 7 women who bravely fought for the well-being of women, families, and children around the globe."/>
    <n v="777"/>
    <n v="162"/>
    <x v="0"/>
    <s v="US"/>
    <s v="USD"/>
    <n v="1491277121"/>
    <n v="1489376321"/>
    <b v="0"/>
    <n v="7"/>
    <b v="0"/>
    <s v="theater/plays"/>
    <n v="20.849420849420849"/>
    <n v="23.142857142857142"/>
    <x v="2"/>
    <s v="plays"/>
    <x v="3135"/>
    <d v="2017-04-04T03:38:41"/>
  </r>
  <r>
    <n v="3136"/>
    <s v="Heroines"/>
    <s v="Help emberfly theatre put on their first production Heroines and pay our actors and creative team! Follow us @emberflytheatre"/>
    <n v="500"/>
    <n v="639"/>
    <x v="0"/>
    <s v="GB"/>
    <s v="GBP"/>
    <n v="1491001140"/>
    <n v="1487847954"/>
    <b v="0"/>
    <n v="22"/>
    <b v="0"/>
    <s v="theater/plays"/>
    <n v="127.8"/>
    <n v="29.045454545454547"/>
    <x v="2"/>
    <s v="plays"/>
    <x v="3136"/>
    <d v="2017-03-31T22:59:00"/>
  </r>
  <r>
    <n v="3137"/>
    <s v="Richard III - Presented by REBATEnsemble/Theatre Off Jackson"/>
    <s v="Set in 1930s Chinatown, evocative of old world South Jackson Street during the Jazz era."/>
    <n v="1500"/>
    <n v="50"/>
    <x v="0"/>
    <s v="US"/>
    <s v="USD"/>
    <n v="1493838720"/>
    <n v="1489439669"/>
    <b v="0"/>
    <n v="1"/>
    <b v="0"/>
    <s v="theater/plays"/>
    <n v="3.3333333333333335"/>
    <n v="50"/>
    <x v="2"/>
    <s v="plays"/>
    <x v="3137"/>
    <d v="2017-05-03T19:12:00"/>
  </r>
  <r>
    <n v="3138"/>
    <s v="Our Country's Good"/>
    <s v="A UWE Drama Society adaptation of Timberlake Wertenbaker's play. Funding needed for costumes/props to make the show a success. Thanks."/>
    <n v="200"/>
    <n v="0"/>
    <x v="0"/>
    <s v="GB"/>
    <s v="GBP"/>
    <n v="1491233407"/>
    <n v="1489591807"/>
    <b v="0"/>
    <n v="0"/>
    <b v="0"/>
    <s v="theater/plays"/>
    <n v="0"/>
    <e v="#DIV/0!"/>
    <x v="2"/>
    <s v="plays"/>
    <x v="3138"/>
    <d v="2017-04-03T15:30:07"/>
  </r>
  <r>
    <n v="3139"/>
    <s v="Casa Calabaza, Premio Nacional de Teatro Penitenciario."/>
    <s v="Conoce y apoya el teatro de calidad que se escribe desde los centros penitenciarios, como es el caso de Casa Calabaza, de Maye Moreno."/>
    <n v="50000"/>
    <n v="2700"/>
    <x v="0"/>
    <s v="MX"/>
    <s v="MXN"/>
    <n v="1490416380"/>
    <n v="1487485760"/>
    <b v="0"/>
    <n v="6"/>
    <b v="0"/>
    <s v="theater/plays"/>
    <n v="5.4"/>
    <n v="450"/>
    <x v="2"/>
    <s v="plays"/>
    <x v="3139"/>
    <d v="2017-03-25T04:33:00"/>
  </r>
  <r>
    <n v="3140"/>
    <s v="ReminiSens Restaurant &amp; Theatre in Versailles"/>
    <s v="ReminiSens offers an Enchanting Time Travel experience: have diner at the court of Versailles and interact with the nobles of the time!"/>
    <n v="10000"/>
    <n v="96"/>
    <x v="0"/>
    <s v="FR"/>
    <s v="EUR"/>
    <n v="1491581703"/>
    <n v="1488993303"/>
    <b v="0"/>
    <n v="4"/>
    <b v="0"/>
    <s v="theater/plays"/>
    <n v="0.96"/>
    <n v="24"/>
    <x v="2"/>
    <s v="plays"/>
    <x v="3140"/>
    <d v="2017-04-07T16:15:03"/>
  </r>
  <r>
    <n v="3141"/>
    <s v="GUTS: Black Comedy"/>
    <s v="We are a theatre society from the Groningen University in the Netherlands. _x000a_We would be more than happy for some help funding the play."/>
    <n v="500"/>
    <n v="258"/>
    <x v="0"/>
    <s v="NL"/>
    <s v="EUR"/>
    <n v="1492372800"/>
    <n v="1488823488"/>
    <b v="0"/>
    <n v="8"/>
    <b v="0"/>
    <s v="theater/plays"/>
    <n v="51.6"/>
    <n v="32.25"/>
    <x v="2"/>
    <s v="plays"/>
    <x v="3141"/>
    <d v="2017-04-16T20:00:00"/>
  </r>
  <r>
    <n v="3142"/>
    <s v="The Pendulum Swings UK Theatre Tour/EdFringe"/>
    <s v="Our aim is to deliver a powerful piece of theatre to audiences across the UK, including Edinburgh Fringe (2017)."/>
    <n v="2750"/>
    <n v="45"/>
    <x v="0"/>
    <s v="GB"/>
    <s v="GBP"/>
    <n v="1489922339"/>
    <n v="1487333939"/>
    <b v="0"/>
    <n v="3"/>
    <b v="0"/>
    <s v="theater/plays"/>
    <n v="1.6363636363636365"/>
    <n v="15"/>
    <x v="2"/>
    <s v="plays"/>
    <x v="3142"/>
    <d v="2017-03-19T11:18:59"/>
  </r>
  <r>
    <n v="3143"/>
    <s v="This is Living by Liam Borrett"/>
    <s v="THE POIGNANT EXPLORATION OF WHAT IT MEANS TO SAY GOODBYE._x000a_Stripped Raw brings Liam Borrett's debut play 'This is Living' to Wiltshire."/>
    <n v="700"/>
    <n v="0"/>
    <x v="0"/>
    <s v="GB"/>
    <s v="GBP"/>
    <n v="1491726956"/>
    <n v="1489480556"/>
    <b v="0"/>
    <n v="0"/>
    <b v="0"/>
    <s v="theater/plays"/>
    <n v="0"/>
    <e v="#DIV/0!"/>
    <x v="2"/>
    <s v="plays"/>
    <x v="3143"/>
    <d v="2017-04-09T08:35:56"/>
  </r>
  <r>
    <n v="3144"/>
    <s v="Benghazi Bergen-Belsen"/>
    <s v="Two women, one love, one must die: a multicultural cast in a play about the denied holocaust of Libyan Jews. Premieres in March in NYC"/>
    <n v="10000"/>
    <n v="7540"/>
    <x v="0"/>
    <s v="US"/>
    <s v="USD"/>
    <n v="1489903200"/>
    <n v="1488459307"/>
    <b v="0"/>
    <n v="30"/>
    <b v="0"/>
    <s v="theater/plays"/>
    <n v="75.400000000000006"/>
    <n v="251.33333333333334"/>
    <x v="2"/>
    <s v="plays"/>
    <x v="3144"/>
    <d v="2017-03-19T06:00:00"/>
  </r>
  <r>
    <n v="3145"/>
    <s v="Arlington's 1st Dinner Theatre"/>
    <s v="Dominion Theatre Company is the first community dinner theatre  to be established in Arlington TX."/>
    <n v="25000"/>
    <n v="0"/>
    <x v="0"/>
    <s v="US"/>
    <s v="USD"/>
    <n v="1490659134"/>
    <n v="1485478734"/>
    <b v="0"/>
    <n v="0"/>
    <b v="0"/>
    <s v="theater/plays"/>
    <n v="0"/>
    <e v="#DIV/0!"/>
    <x v="2"/>
    <s v="plays"/>
    <x v="3145"/>
    <d v="2017-03-27T23:58:54"/>
  </r>
  <r>
    <n v="3146"/>
    <s v="SoÃ±Ã© una ciudad amurallada"/>
    <s v="Somos... Podemos... Amamos... Nuestra muralla, nuestra utopÃ­a. Que el amor sea el lÃ­mite"/>
    <n v="50000"/>
    <n v="5250"/>
    <x v="0"/>
    <s v="MX"/>
    <s v="MXN"/>
    <n v="1492356166"/>
    <n v="1488471766"/>
    <b v="0"/>
    <n v="12"/>
    <b v="0"/>
    <s v="theater/plays"/>
    <n v="10.5"/>
    <n v="437.5"/>
    <x v="2"/>
    <s v="plays"/>
    <x v="3146"/>
    <d v="2017-04-16T15:22:46"/>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s v="theater/plays"/>
    <n v="117.52499999999999"/>
    <n v="110.35211267605634"/>
    <x v="2"/>
    <s v="plays"/>
    <x v="3147"/>
    <d v="2014-11-07T00:15:55"/>
  </r>
  <r>
    <n v="3148"/>
    <s v="The Aurora Project: A Sci-Fi Epic by Bella Poynton"/>
    <s v="Help fund The Aurora Project, an immersive science fiction epic."/>
    <n v="1800"/>
    <n v="2361"/>
    <x v="1"/>
    <s v="US"/>
    <s v="USD"/>
    <n v="1412136000"/>
    <n v="1410278284"/>
    <b v="1"/>
    <n v="57"/>
    <b v="1"/>
    <s v="theater/plays"/>
    <n v="131.16666666666669"/>
    <n v="41.421052631578945"/>
    <x v="2"/>
    <s v="plays"/>
    <x v="3148"/>
    <d v="2014-10-01T04:00:00"/>
  </r>
  <r>
    <n v="3149"/>
    <s v="Kafka on the Shore"/>
    <s v="A student led production at Northwestern U. of an adaptation by Frank Galati of the classic book Kafka on the Shore by Haruki Murakmi."/>
    <n v="1250"/>
    <n v="1300"/>
    <x v="1"/>
    <s v="US"/>
    <s v="USD"/>
    <n v="1354845600"/>
    <n v="1352766300"/>
    <b v="1"/>
    <n v="25"/>
    <b v="1"/>
    <s v="theater/plays"/>
    <n v="104"/>
    <n v="52"/>
    <x v="2"/>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s v="theater/plays"/>
    <n v="101"/>
    <n v="33.990384615384613"/>
    <x v="2"/>
    <s v="plays"/>
    <x v="3150"/>
    <d v="2011-01-25T04:00:00"/>
  </r>
  <r>
    <n v="3151"/>
    <s v="&quot;The Holiday Bug&quot; 2014 Puppet Show"/>
    <s v="A Multi-Media Puppet Show, with large cable control puppets to tell a hilarious story for all ages."/>
    <n v="3500"/>
    <n v="3514"/>
    <x v="1"/>
    <s v="US"/>
    <s v="USD"/>
    <n v="1410379774"/>
    <n v="1407787774"/>
    <b v="1"/>
    <n v="34"/>
    <b v="1"/>
    <s v="theater/plays"/>
    <n v="100.4"/>
    <n v="103.35294117647059"/>
    <x v="2"/>
    <s v="plays"/>
    <x v="3151"/>
    <d v="2014-09-10T20:09:34"/>
  </r>
  <r>
    <n v="3152"/>
    <s v="'Gilead', an original theatre piece"/>
    <s v="'Gilead' is an original theatre piece inspired by Margaret Atwood's 'The Handmaid's Tale'. (Brighton Fringe 2014)"/>
    <n v="2200"/>
    <n v="2331"/>
    <x v="1"/>
    <s v="GB"/>
    <s v="GBP"/>
    <n v="1383425367"/>
    <n v="1380833367"/>
    <b v="1"/>
    <n v="67"/>
    <b v="1"/>
    <s v="theater/plays"/>
    <n v="105.95454545454545"/>
    <n v="34.791044776119406"/>
    <x v="2"/>
    <s v="plays"/>
    <x v="3152"/>
    <d v="2013-11-02T20:49:27"/>
  </r>
  <r>
    <n v="3153"/>
    <s v="Terminator the Second"/>
    <s v="A stage production of Terminator 2: Judgment Day, composed entirely of the words of William Shakespeare"/>
    <n v="3000"/>
    <n v="10067.5"/>
    <x v="1"/>
    <s v="US"/>
    <s v="USD"/>
    <n v="1304225940"/>
    <n v="1301542937"/>
    <b v="1"/>
    <n v="241"/>
    <b v="1"/>
    <s v="theater/plays"/>
    <n v="335.58333333333337"/>
    <n v="41.773858921161825"/>
    <x v="2"/>
    <s v="plays"/>
    <x v="3153"/>
    <d v="2011-05-01T04:59:00"/>
  </r>
  <r>
    <n v="3154"/>
    <s v="&quot;Bright Ideas&quot; By Eric Coble"/>
    <s v="Hilarious play about two parents obsessed with getting their kid into the best pre-school and are willing to do ANYTHING to get him in!"/>
    <n v="7000"/>
    <n v="7905"/>
    <x v="1"/>
    <s v="US"/>
    <s v="USD"/>
    <n v="1333310458"/>
    <n v="1330722058"/>
    <b v="1"/>
    <n v="123"/>
    <b v="1"/>
    <s v="theater/plays"/>
    <n v="112.92857142857142"/>
    <n v="64.268292682926827"/>
    <x v="2"/>
    <s v="plays"/>
    <x v="3154"/>
    <d v="2012-04-01T20:00:58"/>
  </r>
  <r>
    <n v="3155"/>
    <s v="Stage Adaptation of Studio Ghibli's Princess Mononoke"/>
    <s v="We want to take our stage adaptation of Studio Ghibli's 'Princess Mononoke' to more people.  Help us do it!"/>
    <n v="5000"/>
    <n v="9425.23"/>
    <x v="1"/>
    <s v="GB"/>
    <s v="GBP"/>
    <n v="1356004725"/>
    <n v="1353412725"/>
    <b v="1"/>
    <n v="302"/>
    <b v="1"/>
    <s v="theater/plays"/>
    <n v="188.50460000000001"/>
    <n v="31.209370860927152"/>
    <x v="2"/>
    <s v="plays"/>
    <x v="3155"/>
    <d v="2012-12-20T11:58:45"/>
  </r>
  <r>
    <n v="3156"/>
    <s v="Bringing First Love/Worst Love To Life"/>
    <s v="First Love/Worst Love is an examination of love and its mutability, as expressed through twelve stories and five actors on one stage."/>
    <n v="5500"/>
    <n v="5600"/>
    <x v="1"/>
    <s v="US"/>
    <s v="USD"/>
    <n v="1338591144"/>
    <n v="1335567144"/>
    <b v="1"/>
    <n v="89"/>
    <b v="1"/>
    <s v="theater/plays"/>
    <n v="101.81818181818181"/>
    <n v="62.921348314606739"/>
    <x v="2"/>
    <s v="plays"/>
    <x v="3156"/>
    <d v="2012-06-01T22:52:24"/>
  </r>
  <r>
    <n v="3157"/>
    <s v="Summer FourPlay"/>
    <s v="Four Directors.  Four One Acts.  Four Genres.  For You."/>
    <n v="4000"/>
    <n v="4040"/>
    <x v="1"/>
    <s v="US"/>
    <s v="USD"/>
    <n v="1405746000"/>
    <n v="1404932105"/>
    <b v="1"/>
    <n v="41"/>
    <b v="1"/>
    <s v="theater/plays"/>
    <n v="101"/>
    <n v="98.536585365853654"/>
    <x v="2"/>
    <s v="plays"/>
    <x v="3157"/>
    <d v="2014-07-19T05:00:00"/>
  </r>
  <r>
    <n v="3158"/>
    <s v="Nursery Crimes"/>
    <s v="A 40s crime-noir play using nursery rhyme characters."/>
    <n v="5000"/>
    <n v="5700"/>
    <x v="1"/>
    <s v="US"/>
    <s v="USD"/>
    <n v="1374523752"/>
    <n v="1371931752"/>
    <b v="1"/>
    <n v="69"/>
    <b v="1"/>
    <s v="theater/plays"/>
    <n v="113.99999999999999"/>
    <n v="82.608695652173907"/>
    <x v="2"/>
    <s v="plays"/>
    <x v="3158"/>
    <d v="2013-07-22T20:09:12"/>
  </r>
  <r>
    <n v="3159"/>
    <s v="Waxwing: A New Play"/>
    <s v="WAXWING is an exciting new world premiere of mythic (perhaps even apocalyptic!) proportions."/>
    <n v="1500"/>
    <n v="2002.22"/>
    <x v="1"/>
    <s v="US"/>
    <s v="USD"/>
    <n v="1326927600"/>
    <n v="1323221761"/>
    <b v="1"/>
    <n v="52"/>
    <b v="1"/>
    <s v="theater/plays"/>
    <n v="133.48133333333334"/>
    <n v="38.504230769230773"/>
    <x v="2"/>
    <s v="plays"/>
    <x v="3159"/>
    <d v="2012-01-18T23:00:00"/>
  </r>
  <r>
    <n v="3160"/>
    <s v="We Play Chekhov"/>
    <s v="Two stories by Anton Chekhov adapted for the stage and performed back-to-back in a stunning live theatrical performance."/>
    <n v="4500"/>
    <n v="4569"/>
    <x v="1"/>
    <s v="US"/>
    <s v="USD"/>
    <n v="1407905940"/>
    <n v="1405923687"/>
    <b v="1"/>
    <n v="57"/>
    <b v="1"/>
    <s v="theater/plays"/>
    <n v="101.53333333333335"/>
    <n v="80.15789473684211"/>
    <x v="2"/>
    <s v="plays"/>
    <x v="3160"/>
    <d v="2014-08-13T04:59:00"/>
  </r>
  <r>
    <n v="3161"/>
    <s v="Faustus"/>
    <s v="Iâ€™ll Be Right Back presents a story of murder and corruption. Faustus is a modern re-imagining of Christopher Marloweâ€™s classic tale."/>
    <n v="2000"/>
    <n v="2102"/>
    <x v="1"/>
    <s v="GB"/>
    <s v="GBP"/>
    <n v="1413377522"/>
    <n v="1410785522"/>
    <b v="1"/>
    <n v="74"/>
    <b v="1"/>
    <s v="theater/plays"/>
    <n v="105.1"/>
    <n v="28.405405405405407"/>
    <x v="2"/>
    <s v="plays"/>
    <x v="3161"/>
    <d v="2014-10-15T12:52:02"/>
  </r>
  <r>
    <n v="3162"/>
    <s v="Your Radio Adventure!"/>
    <s v="Radio show meets interactive novel, accompanied by live foley, music, and audience participation. YOU choose what happens next!"/>
    <n v="4000"/>
    <n v="5086"/>
    <x v="1"/>
    <s v="US"/>
    <s v="USD"/>
    <n v="1404698400"/>
    <n v="1402331262"/>
    <b v="1"/>
    <n v="63"/>
    <b v="1"/>
    <s v="theater/plays"/>
    <n v="127.15"/>
    <n v="80.730158730158735"/>
    <x v="2"/>
    <s v="plays"/>
    <x v="3162"/>
    <d v="2014-07-07T02:00:00"/>
  </r>
  <r>
    <n v="3163"/>
    <s v="Bring &quot;SONNY&quot; To Toronto This Summer!"/>
    <s v="We are a group of actors reviving a play called &quot;Sonny Under the Assumption&quot; to bring to Toronto, Canada this summer..."/>
    <n v="13000"/>
    <n v="14450"/>
    <x v="1"/>
    <s v="US"/>
    <s v="USD"/>
    <n v="1402855525"/>
    <n v="1400263525"/>
    <b v="1"/>
    <n v="72"/>
    <b v="1"/>
    <s v="theater/plays"/>
    <n v="111.15384615384616"/>
    <n v="200.69444444444446"/>
    <x v="2"/>
    <s v="plays"/>
    <x v="3163"/>
    <d v="2014-06-15T18:05:25"/>
  </r>
  <r>
    <n v="3164"/>
    <s v="Better Than Shakespeare Presents: Much Ado About Something"/>
    <s v="Better than Shakespeare! Theatre Companyâ€™s inaugural production, â€œMuch Ado About Something.â€ The Something is Aliens."/>
    <n v="2500"/>
    <n v="2669"/>
    <x v="1"/>
    <s v="US"/>
    <s v="USD"/>
    <n v="1402341615"/>
    <n v="1399490415"/>
    <b v="1"/>
    <n v="71"/>
    <b v="1"/>
    <s v="theater/plays"/>
    <n v="106.76"/>
    <n v="37.591549295774648"/>
    <x v="2"/>
    <s v="plays"/>
    <x v="3164"/>
    <d v="2014-06-09T19:20:15"/>
  </r>
  <r>
    <n v="3165"/>
    <s v="THE MOON PLAY"/>
    <s v="THE MOON PLAY is a new play written by Carolyn Gilliam. The play follows an astronaut on the moon who has lost his reason to explore."/>
    <n v="750"/>
    <n v="1220"/>
    <x v="1"/>
    <s v="US"/>
    <s v="USD"/>
    <n v="1304395140"/>
    <n v="1302493760"/>
    <b v="1"/>
    <n v="21"/>
    <b v="1"/>
    <s v="theater/plays"/>
    <n v="162.66666666666666"/>
    <n v="58.095238095238095"/>
    <x v="2"/>
    <s v="plays"/>
    <x v="3165"/>
    <d v="2011-05-03T03:59:00"/>
  </r>
  <r>
    <n v="3166"/>
    <s v="Verdigris - A Play by Jim Beaver"/>
    <s v="VERDIGRIS: A play written by Jim Beaver, star of Supernatural and Deadwood, opening March 2015 at Theatre West in Los Angeles."/>
    <n v="35000"/>
    <n v="56079.83"/>
    <x v="1"/>
    <s v="US"/>
    <s v="USD"/>
    <n v="1416988740"/>
    <n v="1414514153"/>
    <b v="1"/>
    <n v="930"/>
    <b v="1"/>
    <s v="theater/plays"/>
    <n v="160.22808571428573"/>
    <n v="60.300892473118282"/>
    <x v="2"/>
    <s v="plays"/>
    <x v="3166"/>
    <d v="2014-11-26T07:59:00"/>
  </r>
  <r>
    <n v="3167"/>
    <s v="Destiny is Judd Nelson: a new play at FringeNYC"/>
    <s v="What is destiny? Explore it with us this August at FringeNYC."/>
    <n v="3000"/>
    <n v="3485"/>
    <x v="1"/>
    <s v="US"/>
    <s v="USD"/>
    <n v="1406952781"/>
    <n v="1405743181"/>
    <b v="1"/>
    <n v="55"/>
    <b v="1"/>
    <s v="theater/plays"/>
    <n v="116.16666666666666"/>
    <n v="63.363636363636367"/>
    <x v="2"/>
    <s v="plays"/>
    <x v="3167"/>
    <d v="2014-08-02T04:13:01"/>
  </r>
  <r>
    <n v="3168"/>
    <s v="Cosmicomics"/>
    <s v="A dazzling aerial show that brings to life the whimsical and romantic short stories of beloved fantasy author Italo Calvino."/>
    <n v="2500"/>
    <n v="3105"/>
    <x v="1"/>
    <s v="US"/>
    <s v="USD"/>
    <n v="1402696800"/>
    <n v="1399948353"/>
    <b v="1"/>
    <n v="61"/>
    <b v="1"/>
    <s v="theater/plays"/>
    <n v="124.2"/>
    <n v="50.901639344262293"/>
    <x v="2"/>
    <s v="plays"/>
    <x v="3168"/>
    <d v="2014-06-13T22:00:00"/>
  </r>
  <r>
    <n v="3169"/>
    <s v="The Window"/>
    <s v="We're bringing The Window to the Cherry Lane Theater in January 2014."/>
    <n v="8000"/>
    <n v="8241"/>
    <x v="1"/>
    <s v="US"/>
    <s v="USD"/>
    <n v="1386910740"/>
    <n v="1384364561"/>
    <b v="1"/>
    <n v="82"/>
    <b v="1"/>
    <s v="theater/plays"/>
    <n v="103.01249999999999"/>
    <n v="100.5"/>
    <x v="2"/>
    <s v="plays"/>
    <x v="3169"/>
    <d v="2013-12-13T04:59:00"/>
  </r>
  <r>
    <n v="3170"/>
    <s v="Ain't She Brave FringeNYC 2014 Project"/>
    <s v="An emotionally-charged journey through the history of black women in America told in reverse."/>
    <n v="2000"/>
    <n v="2245"/>
    <x v="1"/>
    <s v="US"/>
    <s v="USD"/>
    <n v="1404273600"/>
    <n v="1401414944"/>
    <b v="1"/>
    <n v="71"/>
    <b v="1"/>
    <s v="theater/plays"/>
    <n v="112.25"/>
    <n v="31.619718309859156"/>
    <x v="2"/>
    <s v="plays"/>
    <x v="3170"/>
    <d v="2014-07-02T04:00:00"/>
  </r>
  <r>
    <n v="3171"/>
    <s v="The Fall - an epic theatrical adaptation"/>
    <s v="The theatrical adaptation of the epic film â€˜THE FALLâ€™ for the stage, combining theatre, live music, animation and expansive projection."/>
    <n v="7000"/>
    <n v="7617"/>
    <x v="1"/>
    <s v="GB"/>
    <s v="GBP"/>
    <n v="1462545358"/>
    <n v="1459953358"/>
    <b v="1"/>
    <n v="117"/>
    <b v="1"/>
    <s v="theater/plays"/>
    <n v="108.8142857142857"/>
    <n v="65.102564102564102"/>
    <x v="2"/>
    <s v="plays"/>
    <x v="3171"/>
    <d v="2016-05-06T14:35:58"/>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s v="theater/plays"/>
    <n v="114.99999999999999"/>
    <n v="79.310344827586206"/>
    <x v="2"/>
    <s v="plays"/>
    <x v="3172"/>
    <d v="2012-02-14T17:31:08"/>
  </r>
  <r>
    <n v="3173"/>
    <s v="Melissa Arctic At the Road Theatre"/>
    <s v="A play with songs written by Craig Wright, based on Shakespeare's &quot;The Winter's Tale&quot; set in late 20th Century, Pine City, Minnesota."/>
    <n v="10000"/>
    <n v="10300"/>
    <x v="1"/>
    <s v="US"/>
    <s v="USD"/>
    <n v="1411765492"/>
    <n v="1409173492"/>
    <b v="1"/>
    <n v="74"/>
    <b v="1"/>
    <s v="theater/plays"/>
    <n v="103"/>
    <n v="139.18918918918919"/>
    <x v="2"/>
    <s v="plays"/>
    <x v="3173"/>
    <d v="2014-09-26T21:04:52"/>
  </r>
  <r>
    <n v="3174"/>
    <s v="A Race Redux"/>
    <s v="This adaptation uses the text of Oâ€™Neill to explore race, and asks the audience if stereotypes impact a characters guilt or innocence."/>
    <n v="3000"/>
    <n v="3034"/>
    <x v="1"/>
    <s v="US"/>
    <s v="USD"/>
    <n v="1408999508"/>
    <n v="1407789908"/>
    <b v="1"/>
    <n v="23"/>
    <b v="1"/>
    <s v="theater/plays"/>
    <n v="101.13333333333334"/>
    <n v="131.91304347826087"/>
    <x v="2"/>
    <s v="plays"/>
    <x v="3174"/>
    <d v="2014-08-25T20:45:08"/>
  </r>
  <r>
    <n v="3175"/>
    <s v="The Killing Room"/>
    <s v="One Year Lease Theater Company's world premiere theater production of THE KILLING ROOM, by playwright Daniel Keene, March 2011 in NYC."/>
    <n v="5000"/>
    <n v="5478"/>
    <x v="1"/>
    <s v="US"/>
    <s v="USD"/>
    <n v="1297977427"/>
    <n v="1292793427"/>
    <b v="1"/>
    <n v="60"/>
    <b v="1"/>
    <s v="theater/plays"/>
    <n v="109.55999999999999"/>
    <n v="91.3"/>
    <x v="2"/>
    <s v="plays"/>
    <x v="3175"/>
    <d v="2011-02-17T21:17:07"/>
  </r>
  <r>
    <n v="3176"/>
    <s v="Romeo and Juliet at Moody's Pub"/>
    <s v="Romeo and Juliet at Moody's Pub is an adapted, 90-minute version of Shakespeare's classic tragedy, performed for free in a restaurant"/>
    <n v="1900"/>
    <n v="2182"/>
    <x v="1"/>
    <s v="US"/>
    <s v="USD"/>
    <n v="1376838000"/>
    <n v="1374531631"/>
    <b v="1"/>
    <n v="55"/>
    <b v="1"/>
    <s v="theater/plays"/>
    <n v="114.8421052631579"/>
    <n v="39.672727272727272"/>
    <x v="2"/>
    <s v="plays"/>
    <x v="3176"/>
    <d v="2013-08-18T15:00:00"/>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s v="theater/plays"/>
    <n v="117.39999999999999"/>
    <n v="57.549019607843135"/>
    <x v="2"/>
    <s v="plays"/>
    <x v="3177"/>
    <d v="2014-06-21T16:00:09"/>
  </r>
  <r>
    <n v="3178"/>
    <s v="Cutting Off Kate Bush"/>
    <s v="Cutting Off Kate Bush is a one-woman show written &amp; performed by Lucy Benson-Brown, premiering at the Edinburgh Fringe Festival 2014"/>
    <n v="1500"/>
    <n v="2576"/>
    <x v="1"/>
    <s v="GB"/>
    <s v="GBP"/>
    <n v="1405521075"/>
    <n v="1402929075"/>
    <b v="1"/>
    <n v="78"/>
    <b v="1"/>
    <s v="theater/plays"/>
    <n v="171.73333333333335"/>
    <n v="33.025641025641029"/>
    <x v="2"/>
    <s v="plays"/>
    <x v="3178"/>
    <d v="2014-07-16T14:31:15"/>
  </r>
  <r>
    <n v="3179"/>
    <s v="I Do Wonder"/>
    <s v="A Sci-fi play in several vignettes that will narrate an alternate history in the mid-20th century."/>
    <n v="4200"/>
    <n v="4794.82"/>
    <x v="1"/>
    <s v="US"/>
    <s v="USD"/>
    <n v="1367859071"/>
    <n v="1365699071"/>
    <b v="1"/>
    <n v="62"/>
    <b v="1"/>
    <s v="theater/plays"/>
    <n v="114.16238095238094"/>
    <n v="77.335806451612896"/>
    <x v="2"/>
    <s v="plays"/>
    <x v="3179"/>
    <d v="2013-05-06T16:51:11"/>
  </r>
  <r>
    <n v="3180"/>
    <s v="Glass Mountain: An Original Fairytale"/>
    <s v="A new tale of witches, fairies, cat-hunters and and bone-boilers from London theatre company Broken Glass."/>
    <n v="1200"/>
    <n v="1437"/>
    <x v="1"/>
    <s v="GB"/>
    <s v="GBP"/>
    <n v="1403258049"/>
    <n v="1400666049"/>
    <b v="1"/>
    <n v="45"/>
    <b v="1"/>
    <s v="theater/plays"/>
    <n v="119.75"/>
    <n v="31.933333333333334"/>
    <x v="2"/>
    <s v="plays"/>
    <x v="3180"/>
    <d v="2014-06-20T09:54:09"/>
  </r>
  <r>
    <n v="3181"/>
    <s v="ENDURING SONG"/>
    <s v="ENDURING SONG by award-winning Bear Trap Theatre, is a sweeping historical epic about love, loss and family set in the First Crusade."/>
    <n v="500"/>
    <n v="545"/>
    <x v="1"/>
    <s v="GB"/>
    <s v="GBP"/>
    <n v="1402848000"/>
    <n v="1400570787"/>
    <b v="1"/>
    <n v="15"/>
    <b v="1"/>
    <s v="theater/plays"/>
    <n v="109.00000000000001"/>
    <n v="36.333333333333336"/>
    <x v="2"/>
    <s v="plays"/>
    <x v="3181"/>
    <d v="2014-06-15T16:00:00"/>
  </r>
  <r>
    <n v="3182"/>
    <s v="A Thought in Three Parts"/>
    <s v="FRANK, a newborn company, presents Wallace Shawn's famously unproduced,&quot;A Thought in Three Parts.&quot;_x000a_Be FRANK with us!"/>
    <n v="7000"/>
    <n v="7062"/>
    <x v="1"/>
    <s v="US"/>
    <s v="USD"/>
    <n v="1328029200"/>
    <n v="1323211621"/>
    <b v="1"/>
    <n v="151"/>
    <b v="1"/>
    <s v="theater/plays"/>
    <n v="100.88571428571429"/>
    <n v="46.768211920529801"/>
    <x v="2"/>
    <s v="plays"/>
    <x v="3182"/>
    <d v="2012-01-31T17:00:00"/>
  </r>
  <r>
    <n v="3183"/>
    <s v="The Seagull on The River"/>
    <s v="Anton Chekhov's The Seagull. An outdoor Amphitheater in Manhattan. Trees. A River. Daybreak."/>
    <n v="2500"/>
    <n v="2725"/>
    <x v="1"/>
    <s v="US"/>
    <s v="USD"/>
    <n v="1377284669"/>
    <n v="1375729469"/>
    <b v="1"/>
    <n v="68"/>
    <b v="1"/>
    <s v="theater/plays"/>
    <n v="109.00000000000001"/>
    <n v="40.073529411764703"/>
    <x v="2"/>
    <s v="plays"/>
    <x v="3183"/>
    <d v="2013-08-23T19:04:29"/>
  </r>
  <r>
    <n v="3184"/>
    <s v="Equus at Frenetic Theatre"/>
    <s v="Equus is the story of a psychiatrist treating a teenaged boy who blinds six horses with a metal spike."/>
    <n v="4300"/>
    <n v="4610"/>
    <x v="1"/>
    <s v="US"/>
    <s v="USD"/>
    <n v="1404258631"/>
    <n v="1401666631"/>
    <b v="1"/>
    <n v="46"/>
    <b v="1"/>
    <s v="theater/plays"/>
    <n v="107.20930232558139"/>
    <n v="100.21739130434783"/>
    <x v="2"/>
    <s v="plays"/>
    <x v="3184"/>
    <d v="2014-07-01T23:50:31"/>
  </r>
  <r>
    <n v="3185"/>
    <s v="Edfringe support - What a Gay Play"/>
    <s v="I've written, and am producing, a fun new play with a gorgeous cast for this year's Edfringe and it just needs a little extra dough :)"/>
    <n v="1000"/>
    <n v="1000"/>
    <x v="1"/>
    <s v="GB"/>
    <s v="GBP"/>
    <n v="1405553241"/>
    <n v="1404948441"/>
    <b v="1"/>
    <n v="24"/>
    <b v="1"/>
    <s v="theater/plays"/>
    <n v="100"/>
    <n v="41.666666666666664"/>
    <x v="2"/>
    <s v="plays"/>
    <x v="3185"/>
    <d v="2014-07-16T23:27:21"/>
  </r>
  <r>
    <n v="3186"/>
    <s v="Honest"/>
    <s v="Honest is an exciting and dark new play by Bristol based writer Alice Nicholas, touring the South of England and London this October."/>
    <n v="3200"/>
    <n v="3270"/>
    <x v="1"/>
    <s v="GB"/>
    <s v="GBP"/>
    <n v="1410901200"/>
    <n v="1408313438"/>
    <b v="1"/>
    <n v="70"/>
    <b v="1"/>
    <s v="theater/plays"/>
    <n v="102.18750000000001"/>
    <n v="46.714285714285715"/>
    <x v="2"/>
    <s v="plays"/>
    <x v="3186"/>
    <d v="2014-09-16T21:00:00"/>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s v="theater/plays"/>
    <n v="116.29333333333334"/>
    <n v="71.491803278688522"/>
    <x v="2"/>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2"/>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2"/>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2"/>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2"/>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2"/>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2"/>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2"/>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2"/>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2"/>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2"/>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2"/>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2"/>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2"/>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2"/>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2"/>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2"/>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2"/>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2"/>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2"/>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2"/>
    <s v="musical"/>
    <x v="3207"/>
    <d v="2015-04-23T05:40:07"/>
  </r>
  <r>
    <n v="3208"/>
    <s v="The Blind Owl Stages Shinn's &quot;The Coming World&quot;"/>
    <s v="The political and personal collide in a raw and intimate look at a pre-9/11 America: &quot;The Coming World&quot; by Christopher Shinn"/>
    <n v="5000"/>
    <n v="5175"/>
    <x v="1"/>
    <s v="US"/>
    <s v="USD"/>
    <n v="1406557877"/>
    <n v="1404743477"/>
    <b v="1"/>
    <n v="82"/>
    <b v="1"/>
    <s v="theater/plays"/>
    <n v="103.49999999999999"/>
    <n v="63.109756097560975"/>
    <x v="2"/>
    <s v="plays"/>
    <x v="3208"/>
    <d v="2014-07-28T14:31:17"/>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s v="theater/plays"/>
    <n v="119.32315789473684"/>
    <n v="50.157964601769912"/>
    <x v="2"/>
    <s v="plays"/>
    <x v="3209"/>
    <d v="2014-06-20T23:00:00"/>
  </r>
  <r>
    <n v="3210"/>
    <s v="&quot;The Red Herring&quot; World Premiere"/>
    <s v="The Red Herring is a new play full of wickedly fast dialogue, a joke for every sentence, and more puns than you can shake a stick at."/>
    <n v="3000"/>
    <n v="3773"/>
    <x v="1"/>
    <s v="US"/>
    <s v="USD"/>
    <n v="1338523140"/>
    <n v="1334442519"/>
    <b v="1"/>
    <n v="60"/>
    <b v="1"/>
    <s v="theater/plays"/>
    <n v="125.76666666666667"/>
    <n v="62.883333333333333"/>
    <x v="2"/>
    <s v="plays"/>
    <x v="3210"/>
    <d v="2012-06-01T03:59:00"/>
  </r>
  <r>
    <n v="3211"/>
    <s v="Titus &amp; Two Conversations. Huzzah!"/>
    <s v="Our fifth season is upon us: A wild new imagining of Titus Andronicus and our signature reading series &quot;Two Plays. One Conversation.&quot;"/>
    <n v="23000"/>
    <n v="27541"/>
    <x v="1"/>
    <s v="US"/>
    <s v="USD"/>
    <n v="1408068000"/>
    <n v="1405346680"/>
    <b v="1"/>
    <n v="322"/>
    <b v="1"/>
    <s v="theater/plays"/>
    <n v="119.74347826086958"/>
    <n v="85.531055900621112"/>
    <x v="2"/>
    <s v="plays"/>
    <x v="3211"/>
    <d v="2014-08-15T02:00:00"/>
  </r>
  <r>
    <n v="3212"/>
    <s v="Campo Maldito"/>
    <s v="Help us bring our production of Campo Maldito to New York AND San Francisco!"/>
    <n v="4000"/>
    <n v="5050"/>
    <x v="1"/>
    <s v="US"/>
    <s v="USD"/>
    <n v="1407524751"/>
    <n v="1404932751"/>
    <b v="1"/>
    <n v="94"/>
    <b v="1"/>
    <s v="theater/plays"/>
    <n v="126.25"/>
    <n v="53.723404255319146"/>
    <x v="2"/>
    <s v="plays"/>
    <x v="3212"/>
    <d v="2014-08-08T19:05:51"/>
  </r>
  <r>
    <n v="3213"/>
    <s v="Moving Dust presents 'THIS MUCH' 2015"/>
    <s v="3 boys, 1 white dress and a hoover collide in this explosive new play by John Fitzpatrick. Life's a wedding disco. Let's dance."/>
    <n v="6000"/>
    <n v="6007"/>
    <x v="1"/>
    <s v="GB"/>
    <s v="GBP"/>
    <n v="1437934759"/>
    <n v="1434478759"/>
    <b v="1"/>
    <n v="47"/>
    <b v="1"/>
    <s v="theater/plays"/>
    <n v="100.11666666666667"/>
    <n v="127.80851063829788"/>
    <x v="2"/>
    <s v="plays"/>
    <x v="3213"/>
    <d v="2015-07-26T18:19:19"/>
  </r>
  <r>
    <n v="3214"/>
    <s v="World Premiere of Sket - a play by  Maya Sondhi"/>
    <s v="Sexting, selfies and social media pressures that affect young people  connected 24/7.  Mistakes happen but now they can remain forever!"/>
    <n v="12000"/>
    <n v="12256"/>
    <x v="1"/>
    <s v="GB"/>
    <s v="GBP"/>
    <n v="1452038100"/>
    <n v="1448823673"/>
    <b v="1"/>
    <n v="115"/>
    <b v="1"/>
    <s v="theater/plays"/>
    <n v="102.13333333333334"/>
    <n v="106.57391304347826"/>
    <x v="2"/>
    <s v="plays"/>
    <x v="3214"/>
    <d v="2016-01-05T23:55:00"/>
  </r>
  <r>
    <n v="3215"/>
    <s v="Colt Coeur's 6th Season"/>
    <s v="2 world premieres:_x000a_HOW TO LIVE ON EARTH by MJ Kaufman_x000a_ / CAL IN CAMO by William Francis Hoffman_x000a_+ workshops of 7 more plays!"/>
    <n v="35000"/>
    <n v="35123"/>
    <x v="1"/>
    <s v="US"/>
    <s v="USD"/>
    <n v="1441857540"/>
    <n v="1438617471"/>
    <b v="1"/>
    <n v="134"/>
    <b v="1"/>
    <s v="theater/plays"/>
    <n v="100.35142857142858"/>
    <n v="262.11194029850748"/>
    <x v="2"/>
    <s v="plays"/>
    <x v="3215"/>
    <d v="2015-09-10T03:59:00"/>
  </r>
  <r>
    <n v="3216"/>
    <s v="BRUTE"/>
    <s v="Brute (winner of the 2015 IdeasTap Underbelly Award) is new writing based on the true story of a rather twisted, horrible schoolgirl."/>
    <n v="2000"/>
    <n v="2001"/>
    <x v="1"/>
    <s v="GB"/>
    <s v="GBP"/>
    <n v="1436625000"/>
    <n v="1433934371"/>
    <b v="1"/>
    <n v="35"/>
    <b v="1"/>
    <s v="theater/plays"/>
    <n v="100.05"/>
    <n v="57.171428571428571"/>
    <x v="2"/>
    <s v="plays"/>
    <x v="3216"/>
    <d v="2015-07-11T14:30:00"/>
  </r>
  <r>
    <n v="3217"/>
    <s v="Wake Up Call @ IRT Theater"/>
    <s v="Wake Up Call is a comedic play about a group of hotel employees working on Christmas Eve."/>
    <n v="4500"/>
    <n v="5221"/>
    <x v="1"/>
    <s v="US"/>
    <s v="USD"/>
    <n v="1478264784"/>
    <n v="1475672784"/>
    <b v="1"/>
    <n v="104"/>
    <b v="1"/>
    <s v="theater/plays"/>
    <n v="116.02222222222223"/>
    <n v="50.20192307692308"/>
    <x v="2"/>
    <s v="plays"/>
    <x v="3217"/>
    <d v="2016-11-04T13:06:24"/>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s v="theater/plays"/>
    <n v="102.1"/>
    <n v="66.586956521739125"/>
    <x v="2"/>
    <s v="plays"/>
    <x v="3218"/>
    <d v="2014-12-31T00:00:00"/>
  </r>
  <r>
    <n v="3219"/>
    <s v="Eyes Closed - The First In-Dream Theater Experience"/>
    <s v="Eyes Closed is a collaborative play and docudrama about New Yorkers and their dreams."/>
    <n v="20000"/>
    <n v="20022"/>
    <x v="1"/>
    <s v="US"/>
    <s v="USD"/>
    <n v="1427063747"/>
    <n v="1424043347"/>
    <b v="1"/>
    <n v="119"/>
    <b v="1"/>
    <s v="theater/plays"/>
    <n v="100.11000000000001"/>
    <n v="168.25210084033614"/>
    <x v="2"/>
    <s v="plays"/>
    <x v="3219"/>
    <d v="2015-03-22T22:35:47"/>
  </r>
  <r>
    <n v="3220"/>
    <s v="Burners"/>
    <s v="A sci-fi thriller for the stage opening March 10 in Los Angeles."/>
    <n v="15000"/>
    <n v="15126"/>
    <x v="1"/>
    <s v="US"/>
    <s v="USD"/>
    <n v="1489352400"/>
    <n v="1486411204"/>
    <b v="1"/>
    <n v="59"/>
    <b v="1"/>
    <s v="theater/plays"/>
    <n v="100.84"/>
    <n v="256.37288135593218"/>
    <x v="2"/>
    <s v="plays"/>
    <x v="3220"/>
    <d v="2017-03-12T21:00:00"/>
  </r>
  <r>
    <n v="3221"/>
    <s v="The Hitchhiker's Guide to the Family"/>
    <s v="A one-man show about love, loss, and motorways, written &amp; performed by Ben Norris. Help us get to the 2015 Edinburgh Fringe and beyond!"/>
    <n v="4000"/>
    <n v="4137"/>
    <x v="1"/>
    <s v="GB"/>
    <s v="GBP"/>
    <n v="1436114603"/>
    <n v="1433090603"/>
    <b v="1"/>
    <n v="113"/>
    <b v="1"/>
    <s v="theater/plays"/>
    <n v="103.42499999999998"/>
    <n v="36.610619469026545"/>
    <x v="2"/>
    <s v="plays"/>
    <x v="3221"/>
    <d v="2015-07-05T16:43:23"/>
  </r>
  <r>
    <n v="3222"/>
    <s v="Shakespeare in ASL - and FREE for everyone"/>
    <s v="Shakespeare's classic re-imagined as a spoken and signed production for deaf and hearing audiences"/>
    <n v="2500"/>
    <n v="3120"/>
    <x v="1"/>
    <s v="US"/>
    <s v="USD"/>
    <n v="1445722140"/>
    <n v="1443016697"/>
    <b v="1"/>
    <n v="84"/>
    <b v="1"/>
    <s v="theater/plays"/>
    <n v="124.8"/>
    <n v="37.142857142857146"/>
    <x v="2"/>
    <s v="plays"/>
    <x v="3222"/>
    <d v="2015-10-24T21:29:00"/>
  </r>
  <r>
    <n v="3223"/>
    <s v="Good People by David Lindsay-Abaire at Waterfront Playhouse"/>
    <s v="Bringing David Lindsay-Abaire's award-winning story of our times to the East Bay."/>
    <n v="3100"/>
    <n v="3395"/>
    <x v="1"/>
    <s v="US"/>
    <s v="USD"/>
    <n v="1440100976"/>
    <n v="1437508976"/>
    <b v="1"/>
    <n v="74"/>
    <b v="1"/>
    <s v="theater/plays"/>
    <n v="109.51612903225806"/>
    <n v="45.878378378378379"/>
    <x v="2"/>
    <s v="plays"/>
    <x v="3223"/>
    <d v="2015-08-20T20:02:56"/>
  </r>
  <r>
    <n v="3224"/>
    <s v="AdA (Author directing Author)"/>
    <s v="Neil LaBute and Marco Calvani reunite once again for the unique, international collaboration that is ADA: Author directing Author."/>
    <n v="30000"/>
    <n v="30610"/>
    <x v="1"/>
    <s v="US"/>
    <s v="USD"/>
    <n v="1484024400"/>
    <n v="1479932713"/>
    <b v="1"/>
    <n v="216"/>
    <b v="1"/>
    <s v="theater/plays"/>
    <n v="102.03333333333333"/>
    <n v="141.71296296296296"/>
    <x v="2"/>
    <s v="plays"/>
    <x v="3224"/>
    <d v="2017-01-10T05:00:00"/>
  </r>
  <r>
    <n v="3225"/>
    <s v="Two &quot;Gentlemen&quot; of Verona by William Shakespeare"/>
    <s v="Bare Theatre brings one of Shakespeare's most accessible early comedies to life free to the public across the NC Triangle"/>
    <n v="2000"/>
    <n v="2047"/>
    <x v="1"/>
    <s v="US"/>
    <s v="USD"/>
    <n v="1464987600"/>
    <n v="1463145938"/>
    <b v="1"/>
    <n v="39"/>
    <b v="1"/>
    <s v="theater/plays"/>
    <n v="102.35000000000001"/>
    <n v="52.487179487179489"/>
    <x v="2"/>
    <s v="plays"/>
    <x v="3225"/>
    <d v="2016-06-03T21:00:00"/>
  </r>
  <r>
    <n v="3226"/>
    <s v="Get Trip The Light Theatre's show to its 2nd London Stage!"/>
    <s v="Trip The Light Theatre needs YOUR help to fund it's second run of its debut production 'The Sun Shining On her Hands' in London."/>
    <n v="1200"/>
    <n v="1250"/>
    <x v="1"/>
    <s v="GB"/>
    <s v="GBP"/>
    <n v="1446213612"/>
    <n v="1443621612"/>
    <b v="1"/>
    <n v="21"/>
    <b v="1"/>
    <s v="theater/plays"/>
    <n v="104.16666666666667"/>
    <n v="59.523809523809526"/>
    <x v="2"/>
    <s v="plays"/>
    <x v="3226"/>
    <d v="2015-10-30T14:00:12"/>
  </r>
  <r>
    <n v="3227"/>
    <s v="a colder water than here - VAULT 2017"/>
    <s v="a colder water than here is a new play by Matt Jones and directed by Lily McLeish that will be perfomed at VAULT Festival from 1-5 Feb"/>
    <n v="1200"/>
    <n v="1500"/>
    <x v="1"/>
    <s v="GB"/>
    <s v="GBP"/>
    <n v="1484687436"/>
    <n v="1482095436"/>
    <b v="0"/>
    <n v="30"/>
    <b v="1"/>
    <s v="theater/plays"/>
    <n v="125"/>
    <n v="50"/>
    <x v="2"/>
    <s v="plays"/>
    <x v="3227"/>
    <d v="2017-01-17T21:10:36"/>
  </r>
  <r>
    <n v="3228"/>
    <s v="Hear Me Roar: A Season of Powerful Women"/>
    <s v="A Season of Powerful Women. A Season of Defiance."/>
    <n v="7000"/>
    <n v="7164"/>
    <x v="1"/>
    <s v="US"/>
    <s v="USD"/>
    <n v="1450328340"/>
    <n v="1447606884"/>
    <b v="1"/>
    <n v="37"/>
    <b v="1"/>
    <s v="theater/plays"/>
    <n v="102.34285714285714"/>
    <n v="193.62162162162161"/>
    <x v="2"/>
    <s v="plays"/>
    <x v="3228"/>
    <d v="2015-12-17T04:59:00"/>
  </r>
  <r>
    <n v="3229"/>
    <s v="The Seagull Project Presents: The Three Sisters"/>
    <s v="After electrifying audiences in Seattle and Tashkent, The Seagull Project embarks on a brand new journey."/>
    <n v="20000"/>
    <n v="21573"/>
    <x v="1"/>
    <s v="US"/>
    <s v="USD"/>
    <n v="1416470398"/>
    <n v="1413874798"/>
    <b v="1"/>
    <n v="202"/>
    <b v="1"/>
    <s v="theater/plays"/>
    <n v="107.86500000000001"/>
    <n v="106.79702970297029"/>
    <x v="2"/>
    <s v="plays"/>
    <x v="3229"/>
    <d v="2014-11-20T07:59:58"/>
  </r>
  <r>
    <n v="3230"/>
    <s v="#CLOUD$ - a modern adaptation of Aristophanes' Clouds"/>
    <s v="Recently under fire for its cheeky and contextual revisiting of an ancient comedy, this show has lost funding and needs your support!"/>
    <n v="2600"/>
    <n v="2857"/>
    <x v="1"/>
    <s v="US"/>
    <s v="USD"/>
    <n v="1412135940"/>
    <n v="1410840126"/>
    <b v="1"/>
    <n v="37"/>
    <b v="1"/>
    <s v="theater/plays"/>
    <n v="109.88461538461539"/>
    <n v="77.21621621621621"/>
    <x v="2"/>
    <s v="plays"/>
    <x v="3230"/>
    <d v="2014-10-01T03:59:00"/>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s v="theater/plays"/>
    <n v="161"/>
    <n v="57.5"/>
    <x v="2"/>
    <s v="plays"/>
    <x v="3231"/>
    <d v="2016-04-16T22:39:07"/>
  </r>
  <r>
    <n v="3232"/>
    <s v="Honorable Men - Poor Yorick's Players 2016 Season"/>
    <s v="Honorable Men - Yorick's 10th season of free, outdoor Shakespeare.  Featuring Henry IV, part 1 and Julius Caesar."/>
    <n v="1000"/>
    <n v="1312"/>
    <x v="1"/>
    <s v="US"/>
    <s v="USD"/>
    <n v="1462334340"/>
    <n v="1459711917"/>
    <b v="1"/>
    <n v="26"/>
    <b v="1"/>
    <s v="theater/plays"/>
    <n v="131.20000000000002"/>
    <n v="50.46153846153846"/>
    <x v="2"/>
    <s v="plays"/>
    <x v="3232"/>
    <d v="2016-05-04T03:59:00"/>
  </r>
  <r>
    <n v="3233"/>
    <s v="64 Squares"/>
    <s v="64 Squares is an autobiographical one-man exploration of the internal chess game played to reconcile relationships."/>
    <n v="5000"/>
    <n v="5940"/>
    <x v="1"/>
    <s v="US"/>
    <s v="USD"/>
    <n v="1488482355"/>
    <n v="1485890355"/>
    <b v="0"/>
    <n v="61"/>
    <b v="1"/>
    <s v="theater/plays"/>
    <n v="118.8"/>
    <n v="97.377049180327873"/>
    <x v="2"/>
    <s v="plays"/>
    <x v="3233"/>
    <d v="2017-03-02T19:19:15"/>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s v="theater/plays"/>
    <n v="100.39275000000001"/>
    <n v="34.91921739130435"/>
    <x v="2"/>
    <s v="plays"/>
    <x v="3234"/>
    <d v="2017-02-01T23:31:00"/>
  </r>
  <r>
    <n v="3235"/>
    <s v="Catapult OYL to the next levelâ€”in Edinburgh!"/>
    <s v="Bring the spectacular PLEASE EXCUSE MY DEAR AUNT SALLY to Edinburgh this August for a 4-week run at the prestigious Pleasance Theatre!"/>
    <n v="15000"/>
    <n v="15481"/>
    <x v="1"/>
    <s v="US"/>
    <s v="USD"/>
    <n v="1467361251"/>
    <n v="1464769251"/>
    <b v="1"/>
    <n v="181"/>
    <b v="1"/>
    <s v="theater/plays"/>
    <n v="103.20666666666666"/>
    <n v="85.530386740331494"/>
    <x v="2"/>
    <s v="plays"/>
    <x v="3235"/>
    <d v="2016-07-01T08:20:51"/>
  </r>
  <r>
    <n v="3236"/>
    <s v="Sub-Basement World Premiere"/>
    <s v="A dark comedy exploring the importance of art, homelessness, and finding your own path.  World Premiere 3/27/17 at IRT Theater in NYC."/>
    <n v="20000"/>
    <n v="20120"/>
    <x v="1"/>
    <s v="US"/>
    <s v="USD"/>
    <n v="1482962433"/>
    <n v="1480370433"/>
    <b v="0"/>
    <n v="110"/>
    <b v="1"/>
    <s v="theater/plays"/>
    <n v="100.6"/>
    <n v="182.90909090909091"/>
    <x v="2"/>
    <s v="plays"/>
    <x v="3236"/>
    <d v="2016-12-28T22:00:33"/>
  </r>
  <r>
    <n v="3237"/>
    <s v="Celebrating 20 years of The 24 Hour Plays around the world!"/>
    <s v="An annual campaign supporting our intensive for artists 25 and under."/>
    <n v="35000"/>
    <n v="35275.64"/>
    <x v="1"/>
    <s v="US"/>
    <s v="USD"/>
    <n v="1443499140"/>
    <n v="1441452184"/>
    <b v="1"/>
    <n v="269"/>
    <b v="1"/>
    <s v="theater/plays"/>
    <n v="100.78754285714287"/>
    <n v="131.13620817843866"/>
    <x v="2"/>
    <s v="plays"/>
    <x v="3237"/>
    <d v="2015-09-29T03:59:00"/>
  </r>
  <r>
    <n v="3238"/>
    <s v="All Bare Theatre bring THE MAIDS to Edinburgh 2015"/>
    <s v="A bit of role-play never hurt anyone, right? Two maids play a game of murder. Genet's THE MAIDS in a visceral production by ALL BARE."/>
    <n v="2800"/>
    <n v="3145"/>
    <x v="1"/>
    <s v="GB"/>
    <s v="GBP"/>
    <n v="1435752898"/>
    <n v="1433160898"/>
    <b v="1"/>
    <n v="79"/>
    <b v="1"/>
    <s v="theater/plays"/>
    <n v="112.32142857142857"/>
    <n v="39.810126582278478"/>
    <x v="2"/>
    <s v="plays"/>
    <x v="3238"/>
    <d v="2015-07-01T12:14:58"/>
  </r>
  <r>
    <n v="3239"/>
    <s v="The Book's the Thing - Welcome to Hamlet's Library"/>
    <s v="The first regional library-touring show from new UK company Librarian Theatre - transforming local libraries into magical theatres"/>
    <n v="5862"/>
    <n v="6208.98"/>
    <x v="1"/>
    <s v="GB"/>
    <s v="GBP"/>
    <n v="1445817540"/>
    <n v="1443665293"/>
    <b v="1"/>
    <n v="104"/>
    <b v="1"/>
    <s v="theater/plays"/>
    <n v="105.91914022517912"/>
    <n v="59.701730769230764"/>
    <x v="2"/>
    <s v="plays"/>
    <x v="3239"/>
    <d v="2015-10-25T23:59:00"/>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s v="theater/plays"/>
    <n v="100.56666666666668"/>
    <n v="88.735294117647058"/>
    <x v="2"/>
    <s v="plays"/>
    <x v="3240"/>
    <d v="2017-02-16T23:00:00"/>
  </r>
  <r>
    <n v="3241"/>
    <s v="THE SOPHOCLES PROJECT"/>
    <s v="iDiOM mounts the West Coast Premiere of â€œThese Seven Sicknessesâ€ â€“ ALL SEVEN of Sophoclesâ€™ surviving plays in one epic production."/>
    <n v="8500"/>
    <n v="9801"/>
    <x v="1"/>
    <s v="US"/>
    <s v="USD"/>
    <n v="1413269940"/>
    <n v="1410421670"/>
    <b v="1"/>
    <n v="167"/>
    <b v="1"/>
    <s v="theater/plays"/>
    <n v="115.30588235294117"/>
    <n v="58.688622754491021"/>
    <x v="2"/>
    <s v="plays"/>
    <x v="3241"/>
    <d v="2014-10-14T06:59:00"/>
  </r>
  <r>
    <n v="3242"/>
    <s v="First Day Off in a Long Time by Brian Finkelstein"/>
    <s v="First Day Off in a Long Time is a comedy show...            _x000a_About suicide."/>
    <n v="10000"/>
    <n v="12730.42"/>
    <x v="1"/>
    <s v="US"/>
    <s v="USD"/>
    <n v="1411150092"/>
    <n v="1408558092"/>
    <b v="1"/>
    <n v="183"/>
    <b v="1"/>
    <s v="theater/plays"/>
    <n v="127.30419999999999"/>
    <n v="69.56513661202186"/>
    <x v="2"/>
    <s v="plays"/>
    <x v="3242"/>
    <d v="2014-09-19T18:08:12"/>
  </r>
  <r>
    <n v="3243"/>
    <s v="THE INCREDIBLE FOX SISTERS"/>
    <s v="Live Source's world premiere of a new play by Jaclyn Backhaus, premiering at the New Ohio Theatre October 30th-November 8th."/>
    <n v="8000"/>
    <n v="8227"/>
    <x v="1"/>
    <s v="US"/>
    <s v="USD"/>
    <n v="1444348800"/>
    <n v="1442283562"/>
    <b v="1"/>
    <n v="71"/>
    <b v="1"/>
    <s v="theater/plays"/>
    <n v="102.83750000000001"/>
    <n v="115.87323943661971"/>
    <x v="2"/>
    <s v="plays"/>
    <x v="3243"/>
    <d v="2015-10-09T00:00:00"/>
  </r>
  <r>
    <n v="3244"/>
    <s v="'Time Please'"/>
    <s v="'Time Please' is a black comedy set in a failing public house in a run-down part of town, where things are about to get messy."/>
    <n v="1600"/>
    <n v="1647"/>
    <x v="1"/>
    <s v="GB"/>
    <s v="GBP"/>
    <n v="1480613982"/>
    <n v="1478018382"/>
    <b v="0"/>
    <n v="69"/>
    <b v="1"/>
    <s v="theater/plays"/>
    <n v="102.9375"/>
    <n v="23.869565217391305"/>
    <x v="2"/>
    <s v="plays"/>
    <x v="3244"/>
    <d v="2016-12-01T17:39:42"/>
  </r>
  <r>
    <n v="3245"/>
    <s v="Roughly Speaking: Voices from The Soup Kitchen"/>
    <s v="Five playwrights volunteer at New York's largest soup kitchen and develop a play around the people they meet."/>
    <n v="21000"/>
    <n v="21904"/>
    <x v="1"/>
    <s v="US"/>
    <s v="USD"/>
    <n v="1434074400"/>
    <n v="1431354258"/>
    <b v="0"/>
    <n v="270"/>
    <b v="1"/>
    <s v="theater/plays"/>
    <n v="104.3047619047619"/>
    <n v="81.125925925925927"/>
    <x v="2"/>
    <s v="plays"/>
    <x v="3245"/>
    <d v="2015-06-12T02:00:00"/>
  </r>
  <r>
    <n v="3246"/>
    <s v="The Gray Man"/>
    <s v="The Gray Man isnâ€™t real. Heâ€™s a ghost story, a boogeyman, a tale mothers make up to keep their children safe."/>
    <n v="10000"/>
    <n v="11122"/>
    <x v="1"/>
    <s v="US"/>
    <s v="USD"/>
    <n v="1442030340"/>
    <n v="1439551200"/>
    <b v="1"/>
    <n v="193"/>
    <b v="1"/>
    <s v="theater/plays"/>
    <n v="111.22000000000001"/>
    <n v="57.626943005181346"/>
    <x v="2"/>
    <s v="plays"/>
    <x v="3246"/>
    <d v="2015-09-12T03:59:00"/>
  </r>
  <r>
    <n v="3247"/>
    <s v="Open Letter Theatre presents 'Boys' by Ella Hickson"/>
    <s v="Open Letter Theatre presents 'Boys' by Ella Hickson, at 2015's Edinburgh Fringe Festival! Four students, one flat, one last party!"/>
    <n v="2500"/>
    <n v="2646.5"/>
    <x v="1"/>
    <s v="GB"/>
    <s v="GBP"/>
    <n v="1436696712"/>
    <n v="1434104712"/>
    <b v="1"/>
    <n v="57"/>
    <b v="1"/>
    <s v="theater/plays"/>
    <n v="105.86"/>
    <n v="46.429824561403507"/>
    <x v="2"/>
    <s v="plays"/>
    <x v="3247"/>
    <d v="2015-07-12T10:25:12"/>
  </r>
  <r>
    <n v="3248"/>
    <s v="Honest Accomplice Theatre 2015-16 Season"/>
    <s v="Honest Accomplice Theatre produces theatre for social change."/>
    <n v="12000"/>
    <n v="12095"/>
    <x v="1"/>
    <s v="US"/>
    <s v="USD"/>
    <n v="1428178757"/>
    <n v="1425590357"/>
    <b v="1"/>
    <n v="200"/>
    <b v="1"/>
    <s v="theater/plays"/>
    <n v="100.79166666666666"/>
    <n v="60.475000000000001"/>
    <x v="2"/>
    <s v="plays"/>
    <x v="3248"/>
    <d v="2015-04-04T20:19:17"/>
  </r>
  <r>
    <n v="3249"/>
    <s v="Yesterday Again, Please - A New Play by Dezi Gallegos"/>
    <s v="A new work about guilt, trauma, love, and change; this original play tells the story of a boy and a girl who love and lose each other."/>
    <n v="5500"/>
    <n v="5771"/>
    <x v="1"/>
    <s v="US"/>
    <s v="USD"/>
    <n v="1434822914"/>
    <n v="1432230914"/>
    <b v="1"/>
    <n v="88"/>
    <b v="1"/>
    <s v="theater/plays"/>
    <n v="104.92727272727274"/>
    <n v="65.579545454545453"/>
    <x v="2"/>
    <s v="plays"/>
    <x v="3249"/>
    <d v="2015-06-20T17:55:14"/>
  </r>
  <r>
    <n v="3250"/>
    <s v="Bring Love's Labour's Lost to Minnesota"/>
    <s v="The birth-child of The Moving Company, Theatre de la Jeune Lune &amp; William Shakespeare:  A wild new production of Love's Labour's Lost."/>
    <n v="25000"/>
    <n v="25388"/>
    <x v="1"/>
    <s v="US"/>
    <s v="USD"/>
    <n v="1415213324"/>
    <n v="1412617724"/>
    <b v="1"/>
    <n v="213"/>
    <b v="1"/>
    <s v="theater/plays"/>
    <n v="101.55199999999999"/>
    <n v="119.1924882629108"/>
    <x v="2"/>
    <s v="plays"/>
    <x v="3250"/>
    <d v="2014-11-05T18:48:44"/>
  </r>
  <r>
    <n v="3251"/>
    <s v="The Metronome Society"/>
    <s v="Self-Titled: A Live (Theatrical) Mixtape. An evening of short plays and music inspired by the works of Jimi, Aretha, Sting and Rufus!"/>
    <n v="1500"/>
    <n v="1661"/>
    <x v="1"/>
    <s v="US"/>
    <s v="USD"/>
    <n v="1434907966"/>
    <n v="1432315966"/>
    <b v="1"/>
    <n v="20"/>
    <b v="1"/>
    <s v="theater/plays"/>
    <n v="110.73333333333333"/>
    <n v="83.05"/>
    <x v="2"/>
    <s v="plays"/>
    <x v="3251"/>
    <d v="2015-06-21T17:32:46"/>
  </r>
  <r>
    <n v="3252"/>
    <s v="Modern Love"/>
    <s v="How do we navigate the boundaries between friendship, sexual intimacy and obsessive desire?"/>
    <n v="2250"/>
    <n v="2876"/>
    <x v="1"/>
    <s v="GB"/>
    <s v="GBP"/>
    <n v="1473247240"/>
    <n v="1470655240"/>
    <b v="1"/>
    <n v="50"/>
    <b v="1"/>
    <s v="theater/plays"/>
    <n v="127.82222222222221"/>
    <n v="57.52"/>
    <x v="2"/>
    <s v="plays"/>
    <x v="3252"/>
    <d v="2016-09-07T11:20:40"/>
  </r>
  <r>
    <n v="3253"/>
    <s v="EMPATHITRAX, a new play by Ana Nogueira"/>
    <s v="Can you ever truly feel what someone else is feeling?_x000a_Do you want to?"/>
    <n v="20000"/>
    <n v="20365"/>
    <x v="1"/>
    <s v="US"/>
    <s v="USD"/>
    <n v="1473306300"/>
    <n v="1471701028"/>
    <b v="1"/>
    <n v="115"/>
    <b v="1"/>
    <s v="theater/plays"/>
    <n v="101.82500000000002"/>
    <n v="177.08695652173913"/>
    <x v="2"/>
    <s v="plays"/>
    <x v="3253"/>
    <d v="2016-09-08T03:45:00"/>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s v="theater/plays"/>
    <n v="101.25769230769231"/>
    <n v="70.771505376344081"/>
    <x v="2"/>
    <s v="plays"/>
    <x v="3254"/>
    <d v="2015-03-26T01:03:29"/>
  </r>
  <r>
    <n v="3255"/>
    <s v="Henry V"/>
    <s v="5 Actors, 30 Characters, 90 Minutes._x000a_Let us transport you from London to the fields of Agincourt, using the power of your imagination."/>
    <n v="300"/>
    <n v="525"/>
    <x v="1"/>
    <s v="GB"/>
    <s v="GBP"/>
    <n v="1412706375"/>
    <n v="1410114375"/>
    <b v="1"/>
    <n v="18"/>
    <b v="1"/>
    <s v="theater/plays"/>
    <n v="175"/>
    <n v="29.166666666666668"/>
    <x v="2"/>
    <s v="plays"/>
    <x v="3255"/>
    <d v="2014-10-07T18:26:15"/>
  </r>
  <r>
    <n v="3256"/>
    <s v="Paperhand Puppet Intervention 16th Annual Summer Show"/>
    <s v="Our 16th year promises to be bigger and better than ever but we need your help to bring the show to life!"/>
    <n v="10000"/>
    <n v="12806"/>
    <x v="1"/>
    <s v="US"/>
    <s v="USD"/>
    <n v="1433995140"/>
    <n v="1432129577"/>
    <b v="1"/>
    <n v="176"/>
    <b v="1"/>
    <s v="theater/plays"/>
    <n v="128.06"/>
    <n v="72.76136363636364"/>
    <x v="2"/>
    <s v="plays"/>
    <x v="3256"/>
    <d v="2015-06-11T03:59:00"/>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s v="theater/plays"/>
    <n v="106.29949999999999"/>
    <n v="51.853414634146333"/>
    <x v="2"/>
    <s v="plays"/>
    <x v="3257"/>
    <d v="2017-02-22T13:25:52"/>
  </r>
  <r>
    <n v="3258"/>
    <s v="Bluebirds by Joe Brondo"/>
    <s v="A guy named Walt steals a book and plans to sell it to get his life on track... until his wife finds out."/>
    <n v="7000"/>
    <n v="7365"/>
    <x v="1"/>
    <s v="US"/>
    <s v="USD"/>
    <n v="1420751861"/>
    <n v="1418159861"/>
    <b v="1"/>
    <n v="75"/>
    <b v="1"/>
    <s v="theater/plays"/>
    <n v="105.21428571428571"/>
    <n v="98.2"/>
    <x v="2"/>
    <s v="plays"/>
    <x v="3258"/>
    <d v="2015-01-08T21:17:41"/>
  </r>
  <r>
    <n v="3259"/>
    <s v="Laughter is Sacred Space 2.0"/>
    <s v="The Human Faces Tour - Every Story Sacred. This tour is about laughter, grief, and identity in the human striving toward wholeness"/>
    <n v="23000"/>
    <n v="24418.6"/>
    <x v="1"/>
    <s v="US"/>
    <s v="USD"/>
    <n v="1475294340"/>
    <n v="1472753745"/>
    <b v="1"/>
    <n v="97"/>
    <b v="1"/>
    <s v="theater/plays"/>
    <n v="106.16782608695652"/>
    <n v="251.7381443298969"/>
    <x v="2"/>
    <s v="plays"/>
    <x v="3259"/>
    <d v="2016-10-01T03:59:00"/>
  </r>
  <r>
    <n v="3260"/>
    <s v="Keep the Art of Marionettes Alive With PUPPETWORKS!"/>
    <s v="We're looking to raise money to continue bringing Brooklyn the vanishing art form of marionette puppetry."/>
    <n v="5000"/>
    <n v="5462"/>
    <x v="1"/>
    <s v="US"/>
    <s v="USD"/>
    <n v="1448903318"/>
    <n v="1445875718"/>
    <b v="1"/>
    <n v="73"/>
    <b v="1"/>
    <s v="theater/plays"/>
    <n v="109.24000000000001"/>
    <n v="74.821917808219183"/>
    <x v="2"/>
    <s v="plays"/>
    <x v="3260"/>
    <d v="2015-11-30T17:08:38"/>
  </r>
  <r>
    <n v="3261"/>
    <s v="Scrappy Shakespeare: A Midsummer Night's Dream"/>
    <s v="Six Spartanburg-based professional actors perform A Midsummer Night's Dream outdoors in downtown Spartanburg."/>
    <n v="3300"/>
    <n v="3315"/>
    <x v="1"/>
    <s v="US"/>
    <s v="USD"/>
    <n v="1437067476"/>
    <n v="1434475476"/>
    <b v="1"/>
    <n v="49"/>
    <b v="1"/>
    <s v="theater/plays"/>
    <n v="100.45454545454547"/>
    <n v="67.65306122448979"/>
    <x v="2"/>
    <s v="plays"/>
    <x v="3261"/>
    <d v="2015-07-16T17:24:36"/>
  </r>
  <r>
    <n v="3262"/>
    <s v="Prison Boxing: A New Play by Leah Joki"/>
    <s v="A one-woman theatrical exploration of the prison system and its inhabitants."/>
    <n v="12200"/>
    <n v="12571"/>
    <x v="1"/>
    <s v="US"/>
    <s v="USD"/>
    <n v="1419220800"/>
    <n v="1416555262"/>
    <b v="1"/>
    <n v="134"/>
    <b v="1"/>
    <s v="theater/plays"/>
    <n v="103.04098360655738"/>
    <n v="93.81343283582089"/>
    <x v="2"/>
    <s v="plays"/>
    <x v="3262"/>
    <d v="2014-12-22T04:00:00"/>
  </r>
  <r>
    <n v="3263"/>
    <s v="Titus Andronicus (with an all-female cast &amp; crew)"/>
    <s v="Shakespeare's bloodiest tragedy, performed and produced exclusively by women."/>
    <n v="2500"/>
    <n v="2804.16"/>
    <x v="1"/>
    <s v="US"/>
    <s v="USD"/>
    <n v="1446238800"/>
    <n v="1444220588"/>
    <b v="1"/>
    <n v="68"/>
    <b v="1"/>
    <s v="theater/plays"/>
    <n v="112.1664"/>
    <n v="41.237647058823526"/>
    <x v="2"/>
    <s v="plays"/>
    <x v="3263"/>
    <d v="2015-10-30T21:00:00"/>
  </r>
  <r>
    <n v="3264"/>
    <s v="Kapow-i GoGo at The PIT"/>
    <s v="The three part comedic saga of Kapow-i GoGo, who saves the world.  Again.  And again."/>
    <n v="2500"/>
    <n v="2575"/>
    <x v="1"/>
    <s v="US"/>
    <s v="USD"/>
    <n v="1422482400"/>
    <n v="1421089938"/>
    <b v="1"/>
    <n v="49"/>
    <b v="1"/>
    <s v="theater/plays"/>
    <n v="103"/>
    <n v="52.551020408163268"/>
    <x v="2"/>
    <s v="plays"/>
    <x v="3264"/>
    <d v="2015-01-28T22:00:00"/>
  </r>
  <r>
    <n v="3265"/>
    <s v="&quot;Where was I&quot; - an autobiographical play on Dementia"/>
    <s v="A theatrical play on Alzheimerâ€™s and the challenges of loving a person who keeps disappearing."/>
    <n v="2700"/>
    <n v="4428"/>
    <x v="1"/>
    <s v="IE"/>
    <s v="EUR"/>
    <n v="1449162000"/>
    <n v="1446570315"/>
    <b v="1"/>
    <n v="63"/>
    <b v="1"/>
    <s v="theater/plays"/>
    <n v="164"/>
    <n v="70.285714285714292"/>
    <x v="2"/>
    <s v="plays"/>
    <x v="3265"/>
    <d v="2015-12-03T17:00:00"/>
  </r>
  <r>
    <n v="3266"/>
    <s v="Macbeth"/>
    <s v="An original version of Shakespeare's masterpiece that emphasizes family and explores the destruction of blood ties"/>
    <n v="6000"/>
    <n v="7877"/>
    <x v="1"/>
    <s v="US"/>
    <s v="USD"/>
    <n v="1434142800"/>
    <n v="1431435122"/>
    <b v="1"/>
    <n v="163"/>
    <b v="1"/>
    <s v="theater/plays"/>
    <n v="131.28333333333333"/>
    <n v="48.325153374233132"/>
    <x v="2"/>
    <s v="plays"/>
    <x v="3266"/>
    <d v="2015-06-12T21:00:00"/>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s v="theater/plays"/>
    <n v="102.1"/>
    <n v="53.177083333333336"/>
    <x v="2"/>
    <s v="plays"/>
    <x v="3267"/>
    <d v="2015-07-17T18:11:00"/>
  </r>
  <r>
    <n v="3268"/>
    <s v="EgoPo's Hairy Ape Tours to the Provincetown Festival"/>
    <s v="EgoPo's The Hairy Ape has been invited to the Provincetown Theater Festival! Help us support our artists on this exciting tour."/>
    <n v="2000"/>
    <n v="2560"/>
    <x v="1"/>
    <s v="US"/>
    <s v="USD"/>
    <n v="1472074928"/>
    <n v="1470692528"/>
    <b v="1"/>
    <n v="42"/>
    <b v="1"/>
    <s v="theater/plays"/>
    <n v="128"/>
    <n v="60.952380952380949"/>
    <x v="2"/>
    <s v="plays"/>
    <x v="3268"/>
    <d v="2016-08-24T21:42:08"/>
  </r>
  <r>
    <n v="3269"/>
    <s v="Cicada Studios presents &quot;Miss Sarah&quot;"/>
    <s v="Cicada Studios presents, as their inaugural production, a new-writing world premiere at the Edinburgh Fringe Festival 2015."/>
    <n v="8000"/>
    <n v="8120"/>
    <x v="1"/>
    <s v="GB"/>
    <s v="GBP"/>
    <n v="1434452400"/>
    <n v="1431509397"/>
    <b v="1"/>
    <n v="70"/>
    <b v="1"/>
    <s v="theater/plays"/>
    <n v="101.49999999999999"/>
    <n v="116"/>
    <x v="2"/>
    <s v="plays"/>
    <x v="3269"/>
    <d v="2015-06-16T11:00:00"/>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s v="theater/plays"/>
    <n v="101.66666666666666"/>
    <n v="61"/>
    <x v="2"/>
    <s v="plays"/>
    <x v="3270"/>
    <d v="2015-07-12T12:47:45"/>
  </r>
  <r>
    <n v="3271"/>
    <s v="Saxon Court at Southwark Playhouse"/>
    <s v="A razor sharp satire to darken your Christmas."/>
    <n v="1500"/>
    <n v="1950"/>
    <x v="1"/>
    <s v="GB"/>
    <s v="GBP"/>
    <n v="1414927775"/>
    <n v="1412332175"/>
    <b v="1"/>
    <n v="51"/>
    <b v="1"/>
    <s v="theater/plays"/>
    <n v="130"/>
    <n v="38.235294117647058"/>
    <x v="2"/>
    <s v="plays"/>
    <x v="3271"/>
    <d v="2014-11-02T11:29:35"/>
  </r>
  <r>
    <n v="3272"/>
    <s v="&quot;Next Stop&quot; - Adjusting to dating in NYC"/>
    <s v="A new original play that follows two Israeli singles navigate the humorous and confusing dating scene of NYC."/>
    <n v="10000"/>
    <n v="15443"/>
    <x v="1"/>
    <s v="US"/>
    <s v="USD"/>
    <n v="1446814809"/>
    <n v="1444219209"/>
    <b v="1"/>
    <n v="145"/>
    <b v="1"/>
    <s v="theater/plays"/>
    <n v="154.43"/>
    <n v="106.50344827586207"/>
    <x v="2"/>
    <s v="plays"/>
    <x v="3272"/>
    <d v="2015-11-06T13:00:09"/>
  </r>
  <r>
    <n v="3273"/>
    <s v="Toscana, or What I Remember"/>
    <s v="We're bringing Tuscany to the Cherry Lane Theatre with a new play about memory and how we deal with people we love but we can't stand."/>
    <n v="4000"/>
    <n v="4296"/>
    <x v="1"/>
    <s v="US"/>
    <s v="USD"/>
    <n v="1473879600"/>
    <n v="1472498042"/>
    <b v="1"/>
    <n v="21"/>
    <b v="1"/>
    <s v="theater/plays"/>
    <n v="107.4"/>
    <n v="204.57142857142858"/>
    <x v="2"/>
    <s v="plays"/>
    <x v="3273"/>
    <d v="2016-09-14T19:00:00"/>
  </r>
  <r>
    <n v="3274"/>
    <s v="Orpheus Descending by Tennessee Williams"/>
    <s v="Austin Pendleton directs a rare revival of Tennessee Williams' Orpheus Descending. (photos by Michael Halsband and Talfoto)"/>
    <n v="15500"/>
    <n v="15705"/>
    <x v="1"/>
    <s v="US"/>
    <s v="USD"/>
    <n v="1458075600"/>
    <n v="1454259272"/>
    <b v="1"/>
    <n v="286"/>
    <b v="1"/>
    <s v="theater/plays"/>
    <n v="101.32258064516128"/>
    <n v="54.912587412587413"/>
    <x v="2"/>
    <s v="plays"/>
    <x v="3274"/>
    <d v="2016-03-15T21:00:00"/>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s v="theater/plays"/>
    <n v="100.27777777777777"/>
    <n v="150.41666666666666"/>
    <x v="2"/>
    <s v="plays"/>
    <x v="3275"/>
    <d v="2015-02-09T04:30:00"/>
  </r>
  <r>
    <n v="3276"/>
    <s v="We The Astronomers"/>
    <s v="In 2016, KO Theatre presents a world premiere play in Toronto, ON about faith, home, and the secrets we keep from those we love."/>
    <n v="4500"/>
    <n v="5258"/>
    <x v="1"/>
    <s v="CA"/>
    <s v="CAD"/>
    <n v="1459483140"/>
    <n v="1456526879"/>
    <b v="1"/>
    <n v="100"/>
    <b v="1"/>
    <s v="theater/plays"/>
    <n v="116.84444444444443"/>
    <n v="52.58"/>
    <x v="2"/>
    <s v="plays"/>
    <x v="3276"/>
    <d v="2016-04-01T03:59:00"/>
  </r>
  <r>
    <n v="3277"/>
    <s v="Go People does 'Almost, Maine'"/>
    <s v="One of the most popular American plays of the last decade comes to London for its international premiere. Festive and bittersweet."/>
    <n v="5000"/>
    <n v="5430"/>
    <x v="1"/>
    <s v="GB"/>
    <s v="GBP"/>
    <n v="1416331406"/>
    <n v="1413735806"/>
    <b v="1"/>
    <n v="100"/>
    <b v="1"/>
    <s v="theater/plays"/>
    <n v="108.60000000000001"/>
    <n v="54.3"/>
    <x v="2"/>
    <s v="plays"/>
    <x v="3277"/>
    <d v="2014-11-18T17:23:26"/>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s v="theater/plays"/>
    <n v="103.4"/>
    <n v="76.029411764705884"/>
    <x v="2"/>
    <s v="plays"/>
    <x v="3278"/>
    <d v="2015-05-30T20:21:43"/>
  </r>
  <r>
    <n v="3279"/>
    <s v="Good People at The Hudson Guild Theatre"/>
    <s v="LOOKING FOR GOOD PEOPLE to help fund our production of &quot;Good People&quot; with Kia Hellman &amp; Shayne Anderson, directed by Christine Dunford."/>
    <n v="5800"/>
    <n v="6628"/>
    <x v="1"/>
    <s v="US"/>
    <s v="USD"/>
    <n v="1459474059"/>
    <n v="1456885659"/>
    <b v="0"/>
    <n v="63"/>
    <b v="1"/>
    <s v="theater/plays"/>
    <n v="114.27586206896552"/>
    <n v="105.2063492063492"/>
    <x v="2"/>
    <s v="plays"/>
    <x v="3279"/>
    <d v="2016-04-01T01:27:39"/>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s v="theater/plays"/>
    <n v="103"/>
    <n v="68.666666666666671"/>
    <x v="2"/>
    <s v="plays"/>
    <x v="3280"/>
    <d v="2015-06-01T05:00:00"/>
  </r>
  <r>
    <n v="3281"/>
    <s v="KICK It's Not How High. It's How Strong! Written &amp; Performed"/>
    <s v="&quot;This is how theater should connect to people&quot;  Margo Jefferson, Pulitzer Prize winning critic"/>
    <n v="5000"/>
    <n v="6080"/>
    <x v="1"/>
    <s v="US"/>
    <s v="USD"/>
    <n v="1441153705"/>
    <n v="1438561705"/>
    <b v="0"/>
    <n v="47"/>
    <b v="1"/>
    <s v="theater/plays"/>
    <n v="121.6"/>
    <n v="129.36170212765958"/>
    <x v="2"/>
    <s v="plays"/>
    <x v="3281"/>
    <d v="2015-09-02T00:28:25"/>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s v="theater/plays"/>
    <n v="102.6467741935484"/>
    <n v="134.26371308016877"/>
    <x v="2"/>
    <s v="plays"/>
    <x v="3282"/>
    <d v="2016-04-29T04:39:48"/>
  </r>
  <r>
    <n v="3283"/>
    <s v="'Gretel and Hansel' - A Children's Theatre Production"/>
    <s v="'Gretel and Hansel' by Sam Leeves - an inclusive, multi-sensory theatre production for children aged seven to eleven and their families"/>
    <n v="800"/>
    <n v="838"/>
    <x v="1"/>
    <s v="GB"/>
    <s v="GBP"/>
    <n v="1455138000"/>
    <n v="1452448298"/>
    <b v="0"/>
    <n v="47"/>
    <b v="1"/>
    <s v="theater/plays"/>
    <n v="104.75000000000001"/>
    <n v="17.829787234042552"/>
    <x v="2"/>
    <s v="plays"/>
    <x v="3283"/>
    <d v="2016-02-10T21:00:00"/>
  </r>
  <r>
    <n v="3284"/>
    <s v="Help fund Black Enough!"/>
    <s v="Black Enough is an LSU student-staged performance exploring the effects of white supremacy on the black community."/>
    <n v="3000"/>
    <n v="3048"/>
    <x v="1"/>
    <s v="US"/>
    <s v="USD"/>
    <n v="1454047140"/>
    <n v="1452546853"/>
    <b v="0"/>
    <n v="15"/>
    <b v="1"/>
    <s v="theater/plays"/>
    <n v="101.6"/>
    <n v="203.2"/>
    <x v="2"/>
    <s v="plays"/>
    <x v="3284"/>
    <d v="2016-01-29T05:59:00"/>
  </r>
  <r>
    <n v="3285"/>
    <s v="By Morning"/>
    <s v="A new play by Matthew Gasda"/>
    <n v="4999"/>
    <n v="5604"/>
    <x v="1"/>
    <s v="US"/>
    <s v="USD"/>
    <n v="1488258000"/>
    <n v="1485556626"/>
    <b v="0"/>
    <n v="81"/>
    <b v="1"/>
    <s v="theater/plays"/>
    <n v="112.10242048409683"/>
    <n v="69.18518518518519"/>
    <x v="2"/>
    <s v="plays"/>
    <x v="3285"/>
    <d v="2017-02-28T05:00:00"/>
  </r>
  <r>
    <n v="3286"/>
    <s v="THE FALL - A New Play at FringeNYC!"/>
    <s v="An ensemble-driven play inspired by real-life accounts about six young women who lost their fathers on 9/11. August 2016 at FringeNYC!"/>
    <n v="15000"/>
    <n v="15265"/>
    <x v="1"/>
    <s v="US"/>
    <s v="USD"/>
    <n v="1471291782"/>
    <n v="1468699782"/>
    <b v="0"/>
    <n v="122"/>
    <b v="1"/>
    <s v="theater/plays"/>
    <n v="101.76666666666667"/>
    <n v="125.12295081967213"/>
    <x v="2"/>
    <s v="plays"/>
    <x v="3286"/>
    <d v="2016-08-15T20:09:42"/>
  </r>
  <r>
    <n v="3287"/>
    <s v="Three Things: Stories About Life"/>
    <s v="An inspirational one-man play about crisis, community, and the search for wholeness."/>
    <n v="2500"/>
    <n v="2500"/>
    <x v="1"/>
    <s v="CA"/>
    <s v="CAD"/>
    <n v="1448733628"/>
    <n v="1446573628"/>
    <b v="0"/>
    <n v="34"/>
    <b v="1"/>
    <s v="theater/plays"/>
    <n v="100"/>
    <n v="73.529411764705884"/>
    <x v="2"/>
    <s v="plays"/>
    <x v="3287"/>
    <d v="2015-11-28T18:00:28"/>
  </r>
  <r>
    <n v="3288"/>
    <s v="Cancer patient Anne Bartram's bucket list wish..."/>
    <s v="Cancer patient Anne Bartram's bucket list wish, is to have her new play performed at a London venue and reviewed by a national paper."/>
    <n v="10000"/>
    <n v="10026.49"/>
    <x v="1"/>
    <s v="GB"/>
    <s v="GBP"/>
    <n v="1466463600"/>
    <n v="1463337315"/>
    <b v="0"/>
    <n v="207"/>
    <b v="1"/>
    <s v="theater/plays"/>
    <n v="100.26489999999998"/>
    <n v="48.437149758454105"/>
    <x v="2"/>
    <s v="plays"/>
    <x v="3288"/>
    <d v="2016-06-20T23:00:00"/>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s v="theater/plays"/>
    <n v="133.04200000000003"/>
    <n v="26.608400000000003"/>
    <x v="2"/>
    <s v="plays"/>
    <x v="3289"/>
    <d v="2017-02-20T08:50:02"/>
  </r>
  <r>
    <n v="3290"/>
    <s v="Get JunkBox Theatre To Edinburgh Fringe!"/>
    <s v="Pregnancy. Viagra. Murder. Nutella. What more could you want?_x000a__x000a_Help get JunkBox Theatre to Edinburgh Fringe 2017!"/>
    <n v="2000"/>
    <n v="2424"/>
    <x v="1"/>
    <s v="GB"/>
    <s v="GBP"/>
    <n v="1489234891"/>
    <n v="1486642891"/>
    <b v="0"/>
    <n v="72"/>
    <b v="1"/>
    <s v="theater/plays"/>
    <n v="121.2"/>
    <n v="33.666666666666664"/>
    <x v="2"/>
    <s v="plays"/>
    <x v="3290"/>
    <d v="2017-03-11T12:21:31"/>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s v="theater/plays"/>
    <n v="113.99999999999999"/>
    <n v="40.714285714285715"/>
    <x v="2"/>
    <s v="plays"/>
    <x v="3291"/>
    <d v="2015-09-17T03:59:00"/>
  </r>
  <r>
    <n v="3292"/>
    <s v="Dick Whittington - our 2016 community pantomime!"/>
    <s v="Iver Heath Drama Club is a not-for-profit community group and this year we are performing DICK WHITTINGTON."/>
    <n v="101"/>
    <n v="289"/>
    <x v="1"/>
    <s v="GB"/>
    <s v="GBP"/>
    <n v="1449257348"/>
    <n v="1444069748"/>
    <b v="0"/>
    <n v="15"/>
    <b v="1"/>
    <s v="theater/plays"/>
    <n v="286.13861386138615"/>
    <n v="19.266666666666666"/>
    <x v="2"/>
    <s v="plays"/>
    <x v="3292"/>
    <d v="2015-12-04T19:29:08"/>
  </r>
  <r>
    <n v="3293"/>
    <s v="Threefold Social Organism Theatre Project"/>
    <s v="In 1917 Rudolf Steiner's Threefold Social Organism was an attempt to save a devastated Europe. 100 years later do we have a new chance?"/>
    <n v="4500"/>
    <n v="7670"/>
    <x v="1"/>
    <s v="NZ"/>
    <s v="NZD"/>
    <n v="1488622352"/>
    <n v="1486030352"/>
    <b v="0"/>
    <n v="91"/>
    <b v="1"/>
    <s v="theater/plays"/>
    <n v="170.44444444444446"/>
    <n v="84.285714285714292"/>
    <x v="2"/>
    <s v="plays"/>
    <x v="3293"/>
    <d v="2017-03-04T10:12:32"/>
  </r>
  <r>
    <n v="3294"/>
    <s v="old man's Gift"/>
    <s v="A young theatre company promoting new talent and looking for help in funding our very first set for our black comedy &quot;old man's Gift&quot;"/>
    <n v="600"/>
    <n v="710"/>
    <x v="1"/>
    <s v="GB"/>
    <s v="GBP"/>
    <n v="1434459554"/>
    <n v="1431867554"/>
    <b v="0"/>
    <n v="24"/>
    <b v="1"/>
    <s v="theater/plays"/>
    <n v="118.33333333333333"/>
    <n v="29.583333333333332"/>
    <x v="2"/>
    <s v="plays"/>
    <x v="3294"/>
    <d v="2015-06-16T12:59:14"/>
  </r>
  <r>
    <n v="3295"/>
    <s v="The Divine Comedy Show"/>
    <s v="A comedic drama about The Devil and his quest to take a bride and to Hell with the consequences, no matter what they may be."/>
    <n v="700"/>
    <n v="720.01"/>
    <x v="1"/>
    <s v="GB"/>
    <s v="GBP"/>
    <n v="1474886229"/>
    <n v="1472294229"/>
    <b v="0"/>
    <n v="27"/>
    <b v="1"/>
    <s v="theater/plays"/>
    <n v="102.85857142857142"/>
    <n v="26.667037037037037"/>
    <x v="2"/>
    <s v="plays"/>
    <x v="3295"/>
    <d v="2016-09-26T10:37:09"/>
  </r>
  <r>
    <n v="3296"/>
    <s v="Alix in Wundergarten"/>
    <s v="A dark theatrical comedy about four actors recording a warped radio version of Lewis Carroll's 'Alice's Adventures in Wonderland'."/>
    <n v="1500"/>
    <n v="2161"/>
    <x v="1"/>
    <s v="GB"/>
    <s v="GBP"/>
    <n v="1448229600"/>
    <n v="1446401372"/>
    <b v="0"/>
    <n v="47"/>
    <b v="1"/>
    <s v="theater/plays"/>
    <n v="144.06666666666666"/>
    <n v="45.978723404255319"/>
    <x v="2"/>
    <s v="plays"/>
    <x v="3296"/>
    <d v="2015-11-22T22:00:00"/>
  </r>
  <r>
    <n v="3297"/>
    <s v="MY EYES WENT DARK"/>
    <s v="A father loses his family in a freak plane crash and goes on to murder the air traffic controller he holds responsible."/>
    <n v="5500"/>
    <n v="5504"/>
    <x v="1"/>
    <s v="GB"/>
    <s v="GBP"/>
    <n v="1438037940"/>
    <n v="1436380256"/>
    <b v="0"/>
    <n v="44"/>
    <b v="1"/>
    <s v="theater/plays"/>
    <n v="100.07272727272726"/>
    <n v="125.09090909090909"/>
    <x v="2"/>
    <s v="plays"/>
    <x v="3297"/>
    <d v="2015-07-27T22:59:00"/>
  </r>
  <r>
    <n v="3298"/>
    <s v="Get. That. Snitch. - The World's Most Dangerous Play"/>
    <s v="A stylishly sinister story about blood, guns, and raw ambition. You can help Great Minds bring the world's most dangerous play to life!"/>
    <n v="10000"/>
    <n v="10173"/>
    <x v="1"/>
    <s v="US"/>
    <s v="USD"/>
    <n v="1442102400"/>
    <n v="1440370768"/>
    <b v="0"/>
    <n v="72"/>
    <b v="1"/>
    <s v="theater/plays"/>
    <n v="101.73"/>
    <n v="141.29166666666666"/>
    <x v="2"/>
    <s v="plays"/>
    <x v="3298"/>
    <d v="2015-09-13T00:00:00"/>
  </r>
  <r>
    <n v="3299"/>
    <s v="The Maid, in the Common Room, with the FiancÃ©: A Comedy"/>
    <s v="A quick-witted original comedy that follows a group of eccentric friends as they attend an engagement party gone terribly wrong!"/>
    <n v="3000"/>
    <n v="3486"/>
    <x v="1"/>
    <s v="US"/>
    <s v="USD"/>
    <n v="1444860063"/>
    <n v="1442268063"/>
    <b v="0"/>
    <n v="63"/>
    <b v="1"/>
    <s v="theater/plays"/>
    <n v="116.19999999999999"/>
    <n v="55.333333333333336"/>
    <x v="2"/>
    <s v="plays"/>
    <x v="3299"/>
    <d v="2015-10-14T22:01:03"/>
  </r>
  <r>
    <n v="3300"/>
    <s v="MAX &amp; ELSA: NO MUSIC. NO CHILDREN."/>
    <s v="A subversive parody about the two people for whom the hills were NOT alive with THE SOUND OF MUSIC."/>
    <n v="3000"/>
    <n v="4085"/>
    <x v="1"/>
    <s v="US"/>
    <s v="USD"/>
    <n v="1430329862"/>
    <n v="1428515462"/>
    <b v="0"/>
    <n v="88"/>
    <b v="1"/>
    <s v="theater/plays"/>
    <n v="136.16666666666666"/>
    <n v="46.420454545454547"/>
    <x v="2"/>
    <s v="plays"/>
    <x v="3300"/>
    <d v="2015-04-29T17:51:02"/>
  </r>
  <r>
    <n v="3301"/>
    <s v="right left with heels: US Premiere at City Garage"/>
    <s v="The US premiere of the controversial new Polish play the authorities don't want you to see, staged by an award-winning director."/>
    <n v="3000"/>
    <n v="4004"/>
    <x v="1"/>
    <s v="US"/>
    <s v="USD"/>
    <n v="1470034740"/>
    <n v="1466185176"/>
    <b v="0"/>
    <n v="70"/>
    <b v="1"/>
    <s v="theater/plays"/>
    <n v="133.46666666666667"/>
    <n v="57.2"/>
    <x v="2"/>
    <s v="plays"/>
    <x v="3301"/>
    <d v="2016-08-01T06:59:00"/>
  </r>
  <r>
    <n v="3302"/>
    <s v="El muro de BorÃ­s KiÃ©n"/>
    <s v="FilosofÃ­a de los anÃ³nimos"/>
    <n v="8400"/>
    <n v="8685"/>
    <x v="1"/>
    <s v="ES"/>
    <s v="EUR"/>
    <n v="1481099176"/>
    <n v="1478507176"/>
    <b v="0"/>
    <n v="50"/>
    <b v="1"/>
    <s v="theater/plays"/>
    <n v="103.39285714285715"/>
    <n v="173.7"/>
    <x v="2"/>
    <s v="plays"/>
    <x v="3302"/>
    <d v="2016-12-07T08:26:16"/>
  </r>
  <r>
    <n v="3303"/>
    <s v="VisiÃ³n Latino Theatre Company"/>
    <s v="VisiÃ³n Latino Theatre Company was founded by three young latino professionals sharing the stories of everyday latinos."/>
    <n v="1800"/>
    <n v="2086"/>
    <x v="1"/>
    <s v="US"/>
    <s v="USD"/>
    <n v="1427553484"/>
    <n v="1424533084"/>
    <b v="0"/>
    <n v="35"/>
    <b v="1"/>
    <s v="theater/plays"/>
    <n v="115.88888888888889"/>
    <n v="59.6"/>
    <x v="2"/>
    <s v="plays"/>
    <x v="3303"/>
    <d v="2015-03-28T14:38:04"/>
  </r>
  <r>
    <n v="3304"/>
    <s v="I Can Ski Forever 3"/>
    <s v="A musical comedy production celebrating the unique, lovable, insufferable ski culture of the modern day mountain town."/>
    <n v="15000"/>
    <n v="15677.5"/>
    <x v="1"/>
    <s v="US"/>
    <s v="USD"/>
    <n v="1482418752"/>
    <n v="1479826752"/>
    <b v="0"/>
    <n v="175"/>
    <b v="1"/>
    <s v="theater/plays"/>
    <n v="104.51666666666665"/>
    <n v="89.585714285714289"/>
    <x v="2"/>
    <s v="plays"/>
    <x v="3304"/>
    <d v="2016-12-22T14:59:12"/>
  </r>
  <r>
    <n v="3305"/>
    <s v="The Judgment of Paris"/>
    <s v="The Judgement of Paris is an exciting, inspirational poem set to run Oct. 2, 3 &amp; 4 at Plays &amp; Players, but we need funding and fans."/>
    <n v="4000"/>
    <n v="4081"/>
    <x v="1"/>
    <s v="US"/>
    <s v="USD"/>
    <n v="1438374748"/>
    <n v="1435782748"/>
    <b v="0"/>
    <n v="20"/>
    <b v="1"/>
    <s v="theater/plays"/>
    <n v="102.02500000000001"/>
    <n v="204.05"/>
    <x v="2"/>
    <s v="plays"/>
    <x v="3305"/>
    <d v="2015-07-31T20:32:28"/>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s v="theater/plays"/>
    <n v="175.33333333333334"/>
    <n v="48.703703703703702"/>
    <x v="2"/>
    <s v="plays"/>
    <x v="3306"/>
    <d v="2016-06-10T03:00:00"/>
  </r>
  <r>
    <n v="3307"/>
    <s v="The Respectful Prostitute"/>
    <s v="A group of Stanford students are going to present Jean-Paul Sartre's play, The Respectful Prostitute, at the end of Spring quarter."/>
    <n v="1000"/>
    <n v="1066.8"/>
    <x v="1"/>
    <s v="US"/>
    <s v="USD"/>
    <n v="1463275339"/>
    <n v="1460683339"/>
    <b v="0"/>
    <n v="20"/>
    <b v="1"/>
    <s v="theater/plays"/>
    <n v="106.67999999999999"/>
    <n v="53.339999999999996"/>
    <x v="2"/>
    <s v="plays"/>
    <x v="3307"/>
    <d v="2016-05-15T01:22:19"/>
  </r>
  <r>
    <n v="3308"/>
    <s v="A Hand of Talons"/>
    <s v="Descend into the dark world of steampunk noir in this thrilling new play, written by Maggie Lee and directed by Amy Poisson!"/>
    <n v="3500"/>
    <n v="4280"/>
    <x v="1"/>
    <s v="US"/>
    <s v="USD"/>
    <n v="1460581365"/>
    <n v="1458766965"/>
    <b v="0"/>
    <n v="57"/>
    <b v="1"/>
    <s v="theater/plays"/>
    <n v="122.28571428571429"/>
    <n v="75.087719298245617"/>
    <x v="2"/>
    <s v="plays"/>
    <x v="3308"/>
    <d v="2016-04-13T21:02:45"/>
  </r>
  <r>
    <n v="3309"/>
    <s v="Collision Course"/>
    <s v="Two unlikely friends, a garage, tinned beans &amp; the end of the world."/>
    <n v="350"/>
    <n v="558"/>
    <x v="1"/>
    <s v="GB"/>
    <s v="GBP"/>
    <n v="1476632178"/>
    <n v="1473953778"/>
    <b v="0"/>
    <n v="31"/>
    <b v="1"/>
    <s v="theater/plays"/>
    <n v="159.42857142857144"/>
    <n v="18"/>
    <x v="2"/>
    <s v="plays"/>
    <x v="3309"/>
    <d v="2016-10-16T15:36:18"/>
  </r>
  <r>
    <n v="3310"/>
    <s v="The Island Boys: A New Play"/>
    <s v="A new play about coming coming home, recovery, and trying to find God in the process."/>
    <n v="6500"/>
    <n v="6505"/>
    <x v="1"/>
    <s v="US"/>
    <s v="USD"/>
    <n v="1444169825"/>
    <n v="1441577825"/>
    <b v="0"/>
    <n v="31"/>
    <b v="1"/>
    <s v="theater/plays"/>
    <n v="100.07692307692308"/>
    <n v="209.83870967741936"/>
    <x v="2"/>
    <s v="plays"/>
    <x v="3310"/>
    <d v="2015-10-06T22:17:05"/>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s v="theater/plays"/>
    <n v="109.84"/>
    <n v="61.022222222222226"/>
    <x v="2"/>
    <s v="plays"/>
    <x v="3311"/>
    <d v="2015-10-17T07:00:10"/>
  </r>
  <r>
    <n v="3312"/>
    <s v="Richard III"/>
    <s v="Bare Theatre presents one of Shakespeare's most notorious characters in the final chapter of the War of the Roses saga."/>
    <n v="2500"/>
    <n v="2501"/>
    <x v="1"/>
    <s v="US"/>
    <s v="USD"/>
    <n v="1478901600"/>
    <n v="1477077946"/>
    <b v="0"/>
    <n v="41"/>
    <b v="1"/>
    <s v="theater/plays"/>
    <n v="100.03999999999999"/>
    <n v="61"/>
    <x v="2"/>
    <s v="plays"/>
    <x v="3312"/>
    <d v="2016-11-11T22:00:00"/>
  </r>
  <r>
    <n v="3313"/>
    <s v="Melbin the Accidental"/>
    <s v="A modern reworking of Shakespeare's histories and tragedies in iambic pentameter to talk of death, love, and race."/>
    <n v="2000"/>
    <n v="2321"/>
    <x v="1"/>
    <s v="US"/>
    <s v="USD"/>
    <n v="1453856400"/>
    <n v="1452664317"/>
    <b v="0"/>
    <n v="29"/>
    <b v="1"/>
    <s v="theater/plays"/>
    <n v="116.05000000000001"/>
    <n v="80.034482758620683"/>
    <x v="2"/>
    <s v="plays"/>
    <x v="3313"/>
    <d v="2016-01-27T01:00:00"/>
  </r>
  <r>
    <n v="3314"/>
    <s v="The White Bike"/>
    <s v="I want to add a new perspective to the cycling safety debate by taking my play THE WHITE BIKE to the Edinburgh Festival of Cycling"/>
    <n v="800"/>
    <n v="1686"/>
    <x v="1"/>
    <s v="GB"/>
    <s v="GBP"/>
    <n v="1431115500"/>
    <n v="1428733511"/>
    <b v="0"/>
    <n v="58"/>
    <b v="1"/>
    <s v="theater/plays"/>
    <n v="210.75"/>
    <n v="29.068965517241381"/>
    <x v="2"/>
    <s v="plays"/>
    <x v="3314"/>
    <d v="2015-05-08T20:05:00"/>
  </r>
  <r>
    <n v="3315"/>
    <s v="Red and The Wolf: A Prospero Theatre Production"/>
    <s v="Help Prospero take its Dark Retelling of the &quot;Red&quot; story to Edinburgh! The Forest breathes and waits...will you join us?"/>
    <n v="4000"/>
    <n v="4400"/>
    <x v="1"/>
    <s v="GB"/>
    <s v="GBP"/>
    <n v="1462519041"/>
    <n v="1459927041"/>
    <b v="0"/>
    <n v="89"/>
    <b v="1"/>
    <s v="theater/plays"/>
    <n v="110.00000000000001"/>
    <n v="49.438202247191015"/>
    <x v="2"/>
    <s v="plays"/>
    <x v="3315"/>
    <d v="2016-05-06T07:17:21"/>
  </r>
  <r>
    <n v="3316"/>
    <s v="LOVENESS, the play @FringeNYC 2014"/>
    <s v="Gorgeousness that which sits in the root of Loveness._x000a_Other than this there is no endearment for or otherwise_x000a_to describe."/>
    <n v="11737"/>
    <n v="11747.18"/>
    <x v="1"/>
    <s v="US"/>
    <s v="USD"/>
    <n v="1407506040"/>
    <n v="1404680075"/>
    <b v="0"/>
    <n v="125"/>
    <b v="1"/>
    <s v="theater/plays"/>
    <n v="100.08673425918037"/>
    <n v="93.977440000000001"/>
    <x v="2"/>
    <s v="plays"/>
    <x v="3316"/>
    <d v="2014-08-08T13:54:00"/>
  </r>
  <r>
    <n v="3317"/>
    <s v="Seven Minutes in Eternity"/>
    <s v="Andy Boyd's epic new satire about heroes and villains, humankind's search for glory, and fascism in America"/>
    <n v="1050"/>
    <n v="1115"/>
    <x v="1"/>
    <s v="US"/>
    <s v="USD"/>
    <n v="1465347424"/>
    <n v="1462755424"/>
    <b v="0"/>
    <n v="18"/>
    <b v="1"/>
    <s v="theater/plays"/>
    <n v="106.19047619047619"/>
    <n v="61.944444444444443"/>
    <x v="2"/>
    <s v="plays"/>
    <x v="3317"/>
    <d v="2016-06-08T00:57:04"/>
  </r>
  <r>
    <n v="3318"/>
    <s v="ROOMIES - Atlantic Canada Tour 2016-17"/>
    <s v="Help us strengthen and inspire disability arts in Atlantic Canada"/>
    <n v="2000"/>
    <n v="2512"/>
    <x v="1"/>
    <s v="CA"/>
    <s v="CAD"/>
    <n v="1460341800"/>
    <n v="1456902893"/>
    <b v="0"/>
    <n v="32"/>
    <b v="1"/>
    <s v="theater/plays"/>
    <n v="125.6"/>
    <n v="78.5"/>
    <x v="2"/>
    <s v="plays"/>
    <x v="3318"/>
    <d v="2016-04-11T02:30:00"/>
  </r>
  <r>
    <n v="3319"/>
    <s v="Down the Rabbit Hole"/>
    <s v="Down the Rabbit Hole is an exciting new play by Not Just Theatre Productions. To be performed at Matthew's Yard Theatre in Feb 2015"/>
    <n v="500"/>
    <n v="540"/>
    <x v="1"/>
    <s v="GB"/>
    <s v="GBP"/>
    <n v="1422712986"/>
    <n v="1418824986"/>
    <b v="0"/>
    <n v="16"/>
    <b v="1"/>
    <s v="theater/plays"/>
    <n v="108"/>
    <n v="33.75"/>
    <x v="2"/>
    <s v="plays"/>
    <x v="3319"/>
    <d v="2015-01-31T14:03:06"/>
  </r>
  <r>
    <n v="3320"/>
    <s v="Mama Threw Me So High &amp; He Who Speaks"/>
    <s v="Imaginary Theater Company presents two modern day tall tales about family, resilience and redemption."/>
    <n v="2500"/>
    <n v="2525"/>
    <x v="1"/>
    <s v="US"/>
    <s v="USD"/>
    <n v="1466557557"/>
    <n v="1463965557"/>
    <b v="0"/>
    <n v="38"/>
    <b v="1"/>
    <s v="theater/plays"/>
    <n v="101"/>
    <n v="66.44736842105263"/>
    <x v="2"/>
    <s v="plays"/>
    <x v="3320"/>
    <d v="2016-06-22T01:05:57"/>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s v="theater/plays"/>
    <n v="107.4"/>
    <n v="35.799999999999997"/>
    <x v="2"/>
    <s v="plays"/>
    <x v="3321"/>
    <d v="2014-10-16T03:59:00"/>
  </r>
  <r>
    <n v="3322"/>
    <s v="Familiar Strangers â€” A Staged Reading"/>
    <s v="Familiar Strangers follows the journey of a community of people living homeless on the streets in and around Tompkins Square Park."/>
    <n v="3300"/>
    <n v="3350"/>
    <x v="1"/>
    <s v="US"/>
    <s v="USD"/>
    <n v="1466567700"/>
    <n v="1464653696"/>
    <b v="0"/>
    <n v="23"/>
    <b v="1"/>
    <s v="theater/plays"/>
    <n v="101.51515151515152"/>
    <n v="145.65217391304347"/>
    <x v="2"/>
    <s v="plays"/>
    <x v="3322"/>
    <d v="2016-06-22T03:55:00"/>
  </r>
  <r>
    <n v="3323"/>
    <s v="Migrants' Theatre"/>
    <s v="Young adult theatre makers from London are raising money to cover costs for touring with their current production MigrantsÂ´ Rhapsody."/>
    <n v="1000"/>
    <n v="1259"/>
    <x v="1"/>
    <s v="GB"/>
    <s v="GBP"/>
    <n v="1474793208"/>
    <n v="1472201208"/>
    <b v="0"/>
    <n v="49"/>
    <b v="1"/>
    <s v="theater/plays"/>
    <n v="125.89999999999999"/>
    <n v="25.693877551020407"/>
    <x v="2"/>
    <s v="plays"/>
    <x v="3323"/>
    <d v="2016-09-25T08:46:48"/>
  </r>
  <r>
    <n v="3324"/>
    <s v="At Swim, Two Boys"/>
    <s v="The play tells the story of Jim and Doyler and their friendship on the brink of Irish independence."/>
    <n v="1500"/>
    <n v="1525"/>
    <x v="1"/>
    <s v="IE"/>
    <s v="EUR"/>
    <n v="1465135190"/>
    <n v="1463925590"/>
    <b v="0"/>
    <n v="10"/>
    <b v="1"/>
    <s v="theater/plays"/>
    <n v="101.66666666666666"/>
    <n v="152.5"/>
    <x v="2"/>
    <s v="plays"/>
    <x v="3324"/>
    <d v="2016-06-05T13:59:50"/>
  </r>
  <r>
    <n v="3325"/>
    <s v="Infectious, love at the end of the 21st century!"/>
    <s v="Innovative Theatre Company Needs You To Reach Funding Requirements. We Are So Close We Can Smell It! Thank You In Advance."/>
    <n v="400"/>
    <n v="450"/>
    <x v="1"/>
    <s v="GB"/>
    <s v="GBP"/>
    <n v="1428256277"/>
    <n v="1425235877"/>
    <b v="0"/>
    <n v="15"/>
    <b v="1"/>
    <s v="theater/plays"/>
    <n v="112.5"/>
    <n v="30"/>
    <x v="2"/>
    <s v="plays"/>
    <x v="3325"/>
    <d v="2015-04-05T17:51:17"/>
  </r>
  <r>
    <n v="3326"/>
    <s v="Me? A Caregiver?"/>
    <s v="An edgy, hilarious, compassionate and honest show to help caregivers find courage, trust their instincts and above all, to laugh."/>
    <n v="8000"/>
    <n v="8110"/>
    <x v="1"/>
    <s v="US"/>
    <s v="USD"/>
    <n v="1425830905"/>
    <n v="1423242505"/>
    <b v="0"/>
    <n v="57"/>
    <b v="1"/>
    <s v="theater/plays"/>
    <n v="101.375"/>
    <n v="142.28070175438597"/>
    <x v="2"/>
    <s v="plays"/>
    <x v="3326"/>
    <d v="2015-03-08T16:08:25"/>
  </r>
  <r>
    <n v="3327"/>
    <s v="Itch + Scratch at Hackney Showroom"/>
    <s v="After 3 successful nights last year, Itch+Scratch are back. New writing, live music and party fun. Best New Theatre, Great Night Out."/>
    <n v="800"/>
    <n v="810"/>
    <x v="1"/>
    <s v="GB"/>
    <s v="GBP"/>
    <n v="1462697966"/>
    <n v="1460105966"/>
    <b v="0"/>
    <n v="33"/>
    <b v="1"/>
    <s v="theater/plays"/>
    <n v="101.25"/>
    <n v="24.545454545454547"/>
    <x v="2"/>
    <s v="plays"/>
    <x v="3327"/>
    <d v="2016-05-08T08:59:26"/>
  </r>
  <r>
    <n v="3328"/>
    <s v="3 Days In Savannah Part II"/>
    <s v="&quot;3 Days In Savannah&quot; explores the issues of love, racism, and regret while reminding us that, &quot;life is a game and love is the prize.&quot;"/>
    <n v="1800"/>
    <n v="2635"/>
    <x v="1"/>
    <s v="US"/>
    <s v="USD"/>
    <n v="1404522000"/>
    <n v="1404308883"/>
    <b v="0"/>
    <n v="9"/>
    <b v="1"/>
    <s v="theater/plays"/>
    <n v="146.38888888888889"/>
    <n v="292.77777777777777"/>
    <x v="2"/>
    <s v="plays"/>
    <x v="3328"/>
    <d v="2014-07-05T01:00:00"/>
  </r>
  <r>
    <n v="3329"/>
    <s v="Jestia and Raedon"/>
    <s v="Jestia and Raedon is a brand new romantic comedy play going to the Edinburgh Fringe Festival this summer."/>
    <n v="1000"/>
    <n v="1168"/>
    <x v="1"/>
    <s v="GB"/>
    <s v="GBP"/>
    <n v="1406502000"/>
    <n v="1405583108"/>
    <b v="0"/>
    <n v="26"/>
    <b v="1"/>
    <s v="theater/plays"/>
    <n v="116.8"/>
    <n v="44.92307692307692"/>
    <x v="2"/>
    <s v="plays"/>
    <x v="3329"/>
    <d v="2014-07-27T23:00:00"/>
  </r>
  <r>
    <n v="3330"/>
    <s v="Tissue by Louise Page. A play about Breast Cancer."/>
    <s v="&quot;Tissue&quot; is a play about Breast Cancer. Produced by MonkeyBond theatre co.ltd to raise awareness for Breast cancer."/>
    <n v="1500"/>
    <n v="1594"/>
    <x v="1"/>
    <s v="GB"/>
    <s v="GBP"/>
    <n v="1427919468"/>
    <n v="1425331068"/>
    <b v="0"/>
    <n v="69"/>
    <b v="1"/>
    <s v="theater/plays"/>
    <n v="106.26666666666667"/>
    <n v="23.10144927536232"/>
    <x v="2"/>
    <s v="plays"/>
    <x v="3330"/>
    <d v="2015-04-01T20:17:48"/>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s v="theater/plays"/>
    <n v="104.52"/>
    <n v="80.400000000000006"/>
    <x v="2"/>
    <s v="plays"/>
    <x v="3331"/>
    <d v="2015-10-06T16:44:46"/>
  </r>
  <r>
    <n v="3332"/>
    <s v="Cortez"/>
    <s v="Two marine biologists are at odds during an important expedition. When a stranded shark refuses to die, things get weird."/>
    <n v="6000"/>
    <n v="6000"/>
    <x v="1"/>
    <s v="US"/>
    <s v="USD"/>
    <n v="1405802330"/>
    <n v="1403210330"/>
    <b v="0"/>
    <n v="83"/>
    <b v="1"/>
    <s v="theater/plays"/>
    <n v="100"/>
    <n v="72.289156626506028"/>
    <x v="2"/>
    <s v="plays"/>
    <x v="3332"/>
    <d v="2014-07-19T20:38:50"/>
  </r>
  <r>
    <n v="3333"/>
    <s v="From Providence to Cuba: A Historic Theater Adventure"/>
    <s v="Providence's Latino theater, ECAS Theater, is headed to Cuba in July to premiere an original Cuban play there. Help us make history!"/>
    <n v="3500"/>
    <n v="3660"/>
    <x v="1"/>
    <s v="US"/>
    <s v="USD"/>
    <n v="1434384880"/>
    <n v="1432484080"/>
    <b v="0"/>
    <n v="111"/>
    <b v="1"/>
    <s v="theater/plays"/>
    <n v="104.57142857142858"/>
    <n v="32.972972972972975"/>
    <x v="2"/>
    <s v="plays"/>
    <x v="3333"/>
    <d v="2015-06-15T16:14:40"/>
  </r>
  <r>
    <n v="3334"/>
    <s v="The Saltbox Theatre Collective Seed Money Project"/>
    <s v="The Saltbox Theatre Collective is a brand new not-for-profit theatre company in Illinois."/>
    <n v="3871"/>
    <n v="5366"/>
    <x v="1"/>
    <s v="US"/>
    <s v="USD"/>
    <n v="1438259422"/>
    <n v="1435667422"/>
    <b v="0"/>
    <n v="46"/>
    <b v="1"/>
    <s v="theater/plays"/>
    <n v="138.62051149573753"/>
    <n v="116.65217391304348"/>
    <x v="2"/>
    <s v="plays"/>
    <x v="3334"/>
    <d v="2015-07-30T12:30:22"/>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s v="theater/plays"/>
    <n v="100.32000000000001"/>
    <n v="79.61904761904762"/>
    <x v="2"/>
    <s v="plays"/>
    <x v="3335"/>
    <d v="2014-08-03T23:00:00"/>
  </r>
  <r>
    <n v="3336"/>
    <s v="WILDE TALES"/>
    <s v="A theatrical adaptation of Oscar Wilde's short stories, presented by Suitcase Civilians at The Space, April 5-10 2016."/>
    <n v="250"/>
    <n v="250"/>
    <x v="1"/>
    <s v="GB"/>
    <s v="GBP"/>
    <n v="1459845246"/>
    <n v="1457429646"/>
    <b v="0"/>
    <n v="9"/>
    <b v="1"/>
    <s v="theater/plays"/>
    <n v="100"/>
    <n v="27.777777777777779"/>
    <x v="2"/>
    <s v="plays"/>
    <x v="3336"/>
    <d v="2016-04-05T08:34:06"/>
  </r>
  <r>
    <n v="3337"/>
    <s v="Das Ding - A Globetrotting Comedy"/>
    <s v="StoneCrabs is thrilled to bring to the UK the first English production of Philipp LÃ¶hleâ€™s play Das Ding (The Thing)."/>
    <n v="2500"/>
    <n v="2755"/>
    <x v="1"/>
    <s v="GB"/>
    <s v="GBP"/>
    <n v="1412974800"/>
    <n v="1411109167"/>
    <b v="0"/>
    <n v="34"/>
    <b v="1"/>
    <s v="theater/plays"/>
    <n v="110.2"/>
    <n v="81.029411764705884"/>
    <x v="2"/>
    <s v="plays"/>
    <x v="3337"/>
    <d v="2014-10-10T21:00:00"/>
  </r>
  <r>
    <n v="3338"/>
    <s v="The Last Days of Judas Iscariot"/>
    <s v="Join Estelle Parsons in support of Theater That Looks and Sounds Like America"/>
    <n v="15000"/>
    <n v="15327"/>
    <x v="1"/>
    <s v="US"/>
    <s v="USD"/>
    <n v="1487944080"/>
    <n v="1486129680"/>
    <b v="0"/>
    <n v="112"/>
    <b v="1"/>
    <s v="theater/plays"/>
    <n v="102.18"/>
    <n v="136.84821428571428"/>
    <x v="2"/>
    <s v="plays"/>
    <x v="3338"/>
    <d v="2017-02-24T13:48:00"/>
  </r>
  <r>
    <n v="3339"/>
    <s v="FRESH PRODUCE'd LA presents: Friends in Transient Places"/>
    <s v="FPLA presents FRIENDS IN TRANSIENT PLACES by Jonathan Caren: a magical story of modern life."/>
    <n v="8000"/>
    <n v="8348"/>
    <x v="1"/>
    <s v="US"/>
    <s v="USD"/>
    <n v="1469721518"/>
    <n v="1467129518"/>
    <b v="0"/>
    <n v="47"/>
    <b v="1"/>
    <s v="theater/plays"/>
    <n v="104.35000000000001"/>
    <n v="177.61702127659575"/>
    <x v="2"/>
    <s v="plays"/>
    <x v="3339"/>
    <d v="2016-07-28T15:58:38"/>
  </r>
  <r>
    <n v="3340"/>
    <s v="King Lear"/>
    <s v="The Eno River Players is a community theater in Durham, North Carolina. We are trying to raise money to get our second show on its feet"/>
    <n v="3000"/>
    <n v="4145"/>
    <x v="1"/>
    <s v="US"/>
    <s v="USD"/>
    <n v="1481066554"/>
    <n v="1478906554"/>
    <b v="0"/>
    <n v="38"/>
    <b v="1"/>
    <s v="theater/plays"/>
    <n v="138.16666666666666"/>
    <n v="109.07894736842105"/>
    <x v="2"/>
    <s v="plays"/>
    <x v="3340"/>
    <d v="2016-12-06T23:22:34"/>
  </r>
  <r>
    <n v="3341"/>
    <s v="Today I Live"/>
    <s v="A London flat, two stories play simultaneously. Irish mapmaker 1821, Iranian artist present day. Each senses the other. Worlds collide."/>
    <n v="3350"/>
    <n v="3350"/>
    <x v="1"/>
    <s v="GB"/>
    <s v="GBP"/>
    <n v="1465750800"/>
    <n v="1463771421"/>
    <b v="0"/>
    <n v="28"/>
    <b v="1"/>
    <s v="theater/plays"/>
    <n v="100"/>
    <n v="119.64285714285714"/>
    <x v="2"/>
    <s v="plays"/>
    <x v="3341"/>
    <d v="2016-06-12T17:00:00"/>
  </r>
  <r>
    <n v="3342"/>
    <s v="Uprising Theatre Company's First Production"/>
    <s v="We believe in the power of stories to change the world. Theatre that inspires transformation."/>
    <n v="6000"/>
    <n v="6100"/>
    <x v="1"/>
    <s v="US"/>
    <s v="USD"/>
    <n v="1427864340"/>
    <n v="1425020810"/>
    <b v="0"/>
    <n v="78"/>
    <b v="1"/>
    <s v="theater/plays"/>
    <n v="101.66666666666666"/>
    <n v="78.205128205128204"/>
    <x v="2"/>
    <s v="plays"/>
    <x v="3342"/>
    <d v="2015-04-01T04:59:00"/>
  </r>
  <r>
    <n v="3343"/>
    <s v="The Girl Who Touched the Stars"/>
    <s v="Two sisters make a set of paper dolls which take them on a journey across lands, creating memories along the way."/>
    <n v="700"/>
    <n v="1200"/>
    <x v="1"/>
    <s v="GB"/>
    <s v="GBP"/>
    <n v="1460553480"/>
    <n v="1458770384"/>
    <b v="0"/>
    <n v="23"/>
    <b v="1"/>
    <s v="theater/plays"/>
    <n v="171.42857142857142"/>
    <n v="52.173913043478258"/>
    <x v="2"/>
    <s v="plays"/>
    <x v="3343"/>
    <d v="2016-04-13T13:18:00"/>
  </r>
  <r>
    <n v="3344"/>
    <s v="The Other Group Theatre"/>
    <s v="We are a company of crafted and trained actors, writers and directors dedicated to the principles set by the legendary Group Theatre."/>
    <n v="4500"/>
    <n v="4565"/>
    <x v="1"/>
    <s v="US"/>
    <s v="USD"/>
    <n v="1409374093"/>
    <n v="1406782093"/>
    <b v="0"/>
    <n v="40"/>
    <b v="1"/>
    <s v="theater/plays"/>
    <n v="101.44444444444444"/>
    <n v="114.125"/>
    <x v="2"/>
    <s v="plays"/>
    <x v="3344"/>
    <d v="2014-08-30T04:48:13"/>
  </r>
  <r>
    <n v="3345"/>
    <s v="Ultramarine Girl: A Cup Full of Courage"/>
    <s v="Please help us raise funds for the production costs of a world premiere production of a play that will raise awareness for spina bifida"/>
    <n v="500"/>
    <n v="650"/>
    <x v="1"/>
    <s v="US"/>
    <s v="USD"/>
    <n v="1429317420"/>
    <n v="1424226768"/>
    <b v="0"/>
    <n v="13"/>
    <b v="1"/>
    <s v="theater/plays"/>
    <n v="130"/>
    <n v="50"/>
    <x v="2"/>
    <s v="plays"/>
    <x v="3345"/>
    <d v="2015-04-18T00:37:00"/>
  </r>
  <r>
    <n v="3346"/>
    <s v="Shakespearean Youth Theatre (SYT) - The Tempest"/>
    <s v="Tempest opens Feb. 25. Please support Shakespeare, the arts and community youth theater! Be a part of something special!"/>
    <n v="1500"/>
    <n v="1650"/>
    <x v="1"/>
    <s v="US"/>
    <s v="USD"/>
    <n v="1424910910"/>
    <n v="1424306110"/>
    <b v="0"/>
    <n v="18"/>
    <b v="1"/>
    <s v="theater/plays"/>
    <n v="110.00000000000001"/>
    <n v="91.666666666666671"/>
    <x v="2"/>
    <s v="plays"/>
    <x v="3346"/>
    <d v="2015-02-26T00:35:10"/>
  </r>
  <r>
    <n v="3347"/>
    <s v="Sea Life by Lucy Catherine at The Hope Theatre"/>
    <s v="The Hope Theatre is fundraising for their second in-house show, the London premiere of Sea Life by Lucy Catherine opening 24th May 2016"/>
    <n v="2000"/>
    <n v="2389"/>
    <x v="1"/>
    <s v="GB"/>
    <s v="GBP"/>
    <n v="1462741200"/>
    <n v="1461503654"/>
    <b v="0"/>
    <n v="22"/>
    <b v="1"/>
    <s v="theater/plays"/>
    <n v="119.44999999999999"/>
    <n v="108.59090909090909"/>
    <x v="2"/>
    <s v="plays"/>
    <x v="3347"/>
    <d v="2016-05-08T21:00:00"/>
  </r>
  <r>
    <n v="3348"/>
    <s v="Macbeth"/>
    <s v="Old Hat's new production explores the bleak culture of war and the cosmic powers of guilt and imagination in Shakespeare's tragedy."/>
    <n v="5500"/>
    <n v="5516"/>
    <x v="1"/>
    <s v="US"/>
    <s v="USD"/>
    <n v="1461988740"/>
    <n v="1459949080"/>
    <b v="0"/>
    <n v="79"/>
    <b v="1"/>
    <s v="theater/plays"/>
    <n v="100.2909090909091"/>
    <n v="69.822784810126578"/>
    <x v="2"/>
    <s v="plays"/>
    <x v="3348"/>
    <d v="2016-04-30T03:59:00"/>
  </r>
  <r>
    <n v="3349"/>
    <s v="MEASURE FOR MEASURE: an all-female adaptation"/>
    <s v="In this ninety-minute adaptation of the classic Shakespeare play, a cast of nine women asks the question: What even is virginity anyway"/>
    <n v="1000"/>
    <n v="1534"/>
    <x v="1"/>
    <s v="US"/>
    <s v="USD"/>
    <n v="1465837200"/>
    <n v="1463971172"/>
    <b v="0"/>
    <n v="14"/>
    <b v="1"/>
    <s v="theater/plays"/>
    <n v="153.4"/>
    <n v="109.57142857142857"/>
    <x v="2"/>
    <s v="plays"/>
    <x v="3349"/>
    <d v="2016-06-13T17:00:00"/>
  </r>
  <r>
    <n v="3350"/>
    <s v="Visions"/>
    <s v="Nora Wageners TheaterstÃ¼ck lÃ¤dt den Zuschauer ein auf eine teils lustige, teils dÃ¼stere Reise ins Wohnzimmer der jungen, arbeitslosen K"/>
    <n v="3500"/>
    <n v="3655"/>
    <x v="1"/>
    <s v="LU"/>
    <s v="EUR"/>
    <n v="1448838000"/>
    <n v="1445791811"/>
    <b v="0"/>
    <n v="51"/>
    <b v="1"/>
    <s v="theater/plays"/>
    <n v="104.42857142857143"/>
    <n v="71.666666666666671"/>
    <x v="2"/>
    <s v="plays"/>
    <x v="3350"/>
    <d v="2015-11-29T23:00:00"/>
  </r>
  <r>
    <n v="3351"/>
    <s v="Action To The Word's DRACULA"/>
    <s v="A thrilling 'steampunk' reworking of the infamous gothic horror novel by a powerhouse ensemble will leave you begging to be bitten."/>
    <n v="5000"/>
    <n v="5055"/>
    <x v="1"/>
    <s v="GB"/>
    <s v="GBP"/>
    <n v="1406113200"/>
    <n v="1402910965"/>
    <b v="0"/>
    <n v="54"/>
    <b v="1"/>
    <s v="theater/plays"/>
    <n v="101.1"/>
    <n v="93.611111111111114"/>
    <x v="2"/>
    <s v="plays"/>
    <x v="3351"/>
    <d v="2014-07-23T11:00:00"/>
  </r>
  <r>
    <n v="3352"/>
    <s v="Brief Hiatus: Little Deaths 2016"/>
    <s v="Actors creating more theatre in Brighton. A LOT MORE. Classics, contemporary, new writing, Shakespeare, foreign translations and more."/>
    <n v="5000"/>
    <n v="5376"/>
    <x v="1"/>
    <s v="GB"/>
    <s v="GBP"/>
    <n v="1467414000"/>
    <n v="1462492178"/>
    <b v="0"/>
    <n v="70"/>
    <b v="1"/>
    <s v="theater/plays"/>
    <n v="107.52"/>
    <n v="76.8"/>
    <x v="2"/>
    <s v="plays"/>
    <x v="3352"/>
    <d v="2016-07-01T23:00:00"/>
  </r>
  <r>
    <n v="3353"/>
    <s v="Nude: A play by Paul Hewitt"/>
    <s v="A new spoken word play, written by Paul Hewitt, in 3 parts about love and fate, inspired by the Ruba'iyat of Omar Khayyam."/>
    <n v="500"/>
    <n v="1575"/>
    <x v="1"/>
    <s v="GB"/>
    <s v="GBP"/>
    <n v="1462230000"/>
    <n v="1461061350"/>
    <b v="0"/>
    <n v="44"/>
    <b v="1"/>
    <s v="theater/plays"/>
    <n v="315"/>
    <n v="35.795454545454547"/>
    <x v="2"/>
    <s v="plays"/>
    <x v="3353"/>
    <d v="2016-05-02T23:00:00"/>
  </r>
  <r>
    <n v="3354"/>
    <s v="Strangeloop Theatre - A Focus on New Works"/>
    <s v="Help Strangeloop Theatre create and support new work by sponsoring our 2015-2016 season."/>
    <n v="3000"/>
    <n v="3058"/>
    <x v="1"/>
    <s v="US"/>
    <s v="USD"/>
    <n v="1446091260"/>
    <n v="1443029206"/>
    <b v="0"/>
    <n v="55"/>
    <b v="1"/>
    <s v="theater/plays"/>
    <n v="101.93333333333334"/>
    <n v="55.6"/>
    <x v="2"/>
    <s v="plays"/>
    <x v="3354"/>
    <d v="2015-10-29T04:01:00"/>
  </r>
  <r>
    <n v="3355"/>
    <s v="Jelly Beans at Theatre503"/>
    <s v="Help get Jelly Beans to the Theatre503 stage. An important piece of new writing by Dan Pick, produced by Kuleshov Theatre"/>
    <n v="1750"/>
    <n v="2210"/>
    <x v="1"/>
    <s v="GB"/>
    <s v="GBP"/>
    <n v="1462879020"/>
    <n v="1461941527"/>
    <b v="0"/>
    <n v="15"/>
    <b v="1"/>
    <s v="theater/plays"/>
    <n v="126.28571428571429"/>
    <n v="147.33333333333334"/>
    <x v="2"/>
    <s v="plays"/>
    <x v="3355"/>
    <d v="2016-05-10T11:17:00"/>
  </r>
  <r>
    <n v="3356"/>
    <s v="BIRDS (debut play with Hightide) - Response Workshops"/>
    <s v="30 days to raise Â£1500 - to run drama workshops about the plays themes with girls (aged 13-18) who are in need! GIRL POWER!"/>
    <n v="1500"/>
    <n v="1521"/>
    <x v="1"/>
    <s v="GB"/>
    <s v="GBP"/>
    <n v="1468611272"/>
    <n v="1466019272"/>
    <b v="0"/>
    <n v="27"/>
    <b v="1"/>
    <s v="theater/plays"/>
    <n v="101.4"/>
    <n v="56.333333333333336"/>
    <x v="2"/>
    <s v="plays"/>
    <x v="3356"/>
    <d v="2016-07-15T19:34:32"/>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s v="theater/plays"/>
    <n v="101"/>
    <n v="96.19047619047619"/>
    <x v="2"/>
    <s v="plays"/>
    <x v="3357"/>
    <d v="2014-08-01T10:01:50"/>
  </r>
  <r>
    <n v="3358"/>
    <s v="One-Man Show: &quot;The Book Of oded, Chapter 2&quot;"/>
    <s v="Alef productions, LLC is proud to present a World Premiere Play about Acceptance, Relationships,  Mortality and Love!"/>
    <n v="10000"/>
    <n v="10299"/>
    <x v="1"/>
    <s v="US"/>
    <s v="USD"/>
    <n v="1416385679"/>
    <n v="1413790079"/>
    <b v="0"/>
    <n v="162"/>
    <b v="1"/>
    <s v="theater/plays"/>
    <n v="102.99000000000001"/>
    <n v="63.574074074074076"/>
    <x v="2"/>
    <s v="plays"/>
    <x v="3358"/>
    <d v="2014-11-19T08:27:59"/>
  </r>
  <r>
    <n v="3359"/>
    <s v="BEIRUT, LADY OF LEBANON"/>
    <s v="A Theatrical Production Celebrating the Lebanese Culture and the Human Spirit in Time of War."/>
    <n v="4000"/>
    <n v="4250"/>
    <x v="1"/>
    <s v="US"/>
    <s v="USD"/>
    <n v="1487985734"/>
    <n v="1484097734"/>
    <b v="0"/>
    <n v="23"/>
    <b v="1"/>
    <s v="theater/plays"/>
    <n v="106.25"/>
    <n v="184.78260869565219"/>
    <x v="2"/>
    <s v="plays"/>
    <x v="3359"/>
    <d v="2017-02-25T01:22:14"/>
  </r>
  <r>
    <n v="3360"/>
    <s v="Pretty Butch"/>
    <s v="World Premiere, an M1 Singapore Fringe Festival 2017 commission."/>
    <n v="9000"/>
    <n v="9124"/>
    <x v="1"/>
    <s v="SG"/>
    <s v="SGD"/>
    <n v="1481731140"/>
    <n v="1479866343"/>
    <b v="0"/>
    <n v="72"/>
    <b v="1"/>
    <s v="theater/plays"/>
    <n v="101.37777777777779"/>
    <n v="126.72222222222223"/>
    <x v="2"/>
    <s v="plays"/>
    <x v="3360"/>
    <d v="2016-12-14T15:59:00"/>
  </r>
  <r>
    <n v="3361"/>
    <s v="Vieux Carre: from Binghamton, NY to Provincetown, MA"/>
    <s v="KNOW Theatre has been invited to bring our production of Vieux CarrÃ© to the Provincetown Tennessee Williams Theatre Festival!"/>
    <n v="5000"/>
    <n v="5673"/>
    <x v="1"/>
    <s v="US"/>
    <s v="USD"/>
    <n v="1409587140"/>
    <n v="1408062990"/>
    <b v="0"/>
    <n v="68"/>
    <b v="1"/>
    <s v="theater/plays"/>
    <n v="113.46000000000001"/>
    <n v="83.42647058823529"/>
    <x v="2"/>
    <s v="plays"/>
    <x v="3361"/>
    <d v="2014-09-01T15:59:00"/>
  </r>
  <r>
    <n v="3362"/>
    <s v="Gypsy Stage Presents &quot;The Importance of Being Earnest&quot;"/>
    <s v="Oscar Wilde's classic romantic farce like you have never seen it before. Bigger. Louder. Sexier.  And covered with glitter."/>
    <n v="500"/>
    <n v="1090"/>
    <x v="1"/>
    <s v="US"/>
    <s v="USD"/>
    <n v="1425704100"/>
    <n v="1424484717"/>
    <b v="0"/>
    <n v="20"/>
    <b v="1"/>
    <s v="theater/plays"/>
    <n v="218.00000000000003"/>
    <n v="54.5"/>
    <x v="2"/>
    <s v="plays"/>
    <x v="3362"/>
    <d v="2015-03-07T04:55:00"/>
  </r>
  <r>
    <n v="3363"/>
    <s v="Making the Move--Edinburgh Fringe 2014"/>
    <s v="A first play about a first kiss, Making the Move is going to the Edinburgh Fringe festival.  Join the party, fall in love.  Help us!"/>
    <n v="7750"/>
    <n v="7860"/>
    <x v="1"/>
    <s v="US"/>
    <s v="USD"/>
    <n v="1408464000"/>
    <n v="1406831445"/>
    <b v="0"/>
    <n v="26"/>
    <b v="1"/>
    <s v="theater/plays"/>
    <n v="101.41935483870968"/>
    <n v="302.30769230769232"/>
    <x v="2"/>
    <s v="plays"/>
    <x v="3363"/>
    <d v="2014-08-19T16:00:00"/>
  </r>
  <r>
    <n v="3364"/>
    <s v="Cancel The Sunshine"/>
    <s v="Cancel The SunshineÂ is a new play that explores living with a mental health condition in an honest, witty and articulate way."/>
    <n v="3000"/>
    <n v="3178"/>
    <x v="1"/>
    <s v="GB"/>
    <s v="GBP"/>
    <n v="1458075600"/>
    <n v="1456183649"/>
    <b v="0"/>
    <n v="72"/>
    <b v="1"/>
    <s v="theater/plays"/>
    <n v="105.93333333333332"/>
    <n v="44.138888888888886"/>
    <x v="2"/>
    <s v="plays"/>
    <x v="3364"/>
    <d v="2016-03-15T21:00:00"/>
  </r>
  <r>
    <n v="3365"/>
    <s v="From the Pulpit to the Runway"/>
    <s v="A dazzling dramatic musical drama that takes place inside a Charm City Church! Help us finance a play that is back by popular demand!"/>
    <n v="2500"/>
    <n v="2600"/>
    <x v="1"/>
    <s v="US"/>
    <s v="USD"/>
    <n v="1449973592"/>
    <n v="1447381592"/>
    <b v="0"/>
    <n v="3"/>
    <b v="1"/>
    <s v="theater/plays"/>
    <n v="104"/>
    <n v="866.66666666666663"/>
    <x v="2"/>
    <s v="plays"/>
    <x v="3365"/>
    <d v="2015-12-13T02:26:32"/>
  </r>
  <r>
    <n v="3366"/>
    <s v="Montclair Shakespeare Series"/>
    <s v="The Series will consist of free staged readings of Shakespeare's plays, brought to life by professional actors in Montclair, NJ."/>
    <n v="500"/>
    <n v="1105"/>
    <x v="1"/>
    <s v="US"/>
    <s v="USD"/>
    <n v="1431481037"/>
    <n v="1428889037"/>
    <b v="0"/>
    <n v="18"/>
    <b v="1"/>
    <s v="theater/plays"/>
    <n v="221"/>
    <n v="61.388888888888886"/>
    <x v="2"/>
    <s v="plays"/>
    <x v="3366"/>
    <d v="2015-05-13T01:37:17"/>
  </r>
  <r>
    <n v="3367"/>
    <s v="Only Forever at The Hope Theatre"/>
    <s v="An intense new play exploring how far you would go to protect your family.  Employing new graduates to give their careers a kickstart."/>
    <n v="750"/>
    <n v="890"/>
    <x v="1"/>
    <s v="GB"/>
    <s v="GBP"/>
    <n v="1438467894"/>
    <n v="1436307894"/>
    <b v="0"/>
    <n v="30"/>
    <b v="1"/>
    <s v="theater/plays"/>
    <n v="118.66666666666667"/>
    <n v="29.666666666666668"/>
    <x v="2"/>
    <s v="plays"/>
    <x v="3367"/>
    <d v="2015-08-01T22:24:54"/>
  </r>
  <r>
    <n v="3368"/>
    <s v="Peter Pan by J.M. Barrie @ Open Space Arts"/>
    <s v="Help a non-profit community theatre create an unforgettable production of J.M. Barrie's classic play."/>
    <n v="1000"/>
    <n v="1046"/>
    <x v="1"/>
    <s v="US"/>
    <s v="USD"/>
    <n v="1420088400"/>
    <n v="1416977259"/>
    <b v="0"/>
    <n v="23"/>
    <b v="1"/>
    <s v="theater/plays"/>
    <n v="104.60000000000001"/>
    <n v="45.478260869565219"/>
    <x v="2"/>
    <s v="plays"/>
    <x v="3368"/>
    <d v="2015-01-01T05:00:00"/>
  </r>
  <r>
    <n v="3369"/>
    <s v="The Collector, a play by Daniel Wade"/>
    <s v="How far would you go for revenge? The Collector is a dark thriller of regret, retribution and broken masculinity."/>
    <n v="5000"/>
    <n v="5195"/>
    <x v="1"/>
    <s v="IE"/>
    <s v="EUR"/>
    <n v="1484441980"/>
    <n v="1479257980"/>
    <b v="0"/>
    <n v="54"/>
    <b v="1"/>
    <s v="theater/plays"/>
    <n v="103.89999999999999"/>
    <n v="96.203703703703709"/>
    <x v="2"/>
    <s v="plays"/>
    <x v="3369"/>
    <d v="2017-01-15T00:59:40"/>
  </r>
  <r>
    <n v="3370"/>
    <s v="&quot;I'm Alright&quot;...an Enso Theatre Education production."/>
    <s v="I'm Alright. A story of young women, told by young women, for the world."/>
    <n v="1500"/>
    <n v="1766"/>
    <x v="1"/>
    <s v="US"/>
    <s v="USD"/>
    <n v="1481961600"/>
    <n v="1479283285"/>
    <b v="0"/>
    <n v="26"/>
    <b v="1"/>
    <s v="theater/plays"/>
    <n v="117.73333333333333"/>
    <n v="67.92307692307692"/>
    <x v="2"/>
    <s v="plays"/>
    <x v="3370"/>
    <d v="2016-12-17T08:00:00"/>
  </r>
  <r>
    <n v="3371"/>
    <s v="Red Planet (or One Way Ticket) Staged Reading"/>
    <s v="Help support Red Planet, a new science fiction play based off the Mars One exploration."/>
    <n v="200"/>
    <n v="277"/>
    <x v="1"/>
    <s v="US"/>
    <s v="USD"/>
    <n v="1449089965"/>
    <n v="1446670765"/>
    <b v="0"/>
    <n v="9"/>
    <b v="1"/>
    <s v="theater/plays"/>
    <n v="138.5"/>
    <n v="30.777777777777779"/>
    <x v="2"/>
    <s v="plays"/>
    <x v="3371"/>
    <d v="2015-12-02T20:59:25"/>
  </r>
  <r>
    <n v="3372"/>
    <s v="All the Best, Jack"/>
    <s v="This play tells the story of the toxicity of sensationalism shown through one man's struggle with notoriety."/>
    <n v="1000"/>
    <n v="1035"/>
    <x v="1"/>
    <s v="US"/>
    <s v="USD"/>
    <n v="1408942740"/>
    <n v="1407157756"/>
    <b v="0"/>
    <n v="27"/>
    <b v="1"/>
    <s v="theater/plays"/>
    <n v="103.49999999999999"/>
    <n v="38.333333333333336"/>
    <x v="2"/>
    <s v="plays"/>
    <x v="3372"/>
    <d v="2014-08-25T04:59:00"/>
  </r>
  <r>
    <n v="3373"/>
    <s v="The Rules: Sex, Lies &amp; Serial Killers"/>
    <s v="The Rules is a brand new black-comedy, serial-killer-romance debuting at the Edinburgh Fringe this August and we need your help!"/>
    <n v="2000"/>
    <n v="2005"/>
    <x v="1"/>
    <s v="GB"/>
    <s v="GBP"/>
    <n v="1437235200"/>
    <n v="1435177840"/>
    <b v="0"/>
    <n v="30"/>
    <b v="1"/>
    <s v="theater/plays"/>
    <n v="100.25"/>
    <n v="66.833333333333329"/>
    <x v="2"/>
    <s v="plays"/>
    <x v="3373"/>
    <d v="2015-07-18T16:00:00"/>
  </r>
  <r>
    <n v="3374"/>
    <s v="HELP BUILD &quot;THE CASTLE&quot;"/>
    <s v="A rare  production of World acclaimed playwright Howard Barker's groundbreaking &amp; provocative 'The Castle'."/>
    <n v="3500"/>
    <n v="3730"/>
    <x v="1"/>
    <s v="CA"/>
    <s v="CAD"/>
    <n v="1446053616"/>
    <n v="1443461616"/>
    <b v="0"/>
    <n v="52"/>
    <b v="1"/>
    <s v="theater/plays"/>
    <n v="106.57142857142856"/>
    <n v="71.730769230769226"/>
    <x v="2"/>
    <s v="plays"/>
    <x v="3374"/>
    <d v="2015-10-28T17:33:36"/>
  </r>
  <r>
    <n v="3375"/>
    <s v="The Frida Kahlo of Penge West"/>
    <s v="Production of wickedly funny new play for two women, written by iconic songwriter and ex-London's Burning man, Chris Larner"/>
    <n v="3000"/>
    <n v="3000"/>
    <x v="1"/>
    <s v="GB"/>
    <s v="GBP"/>
    <n v="1400423973"/>
    <n v="1399387173"/>
    <b v="0"/>
    <n v="17"/>
    <b v="1"/>
    <s v="theater/plays"/>
    <n v="100"/>
    <n v="176.47058823529412"/>
    <x v="2"/>
    <s v="plays"/>
    <x v="3375"/>
    <d v="2014-05-18T14:39:33"/>
  </r>
  <r>
    <n v="3376"/>
    <s v="The Tutors"/>
    <s v="3 college grads struggling to fund their social network. 1 bratty blackmailing student. 1 dreamy Asian business man. 1 awesome play."/>
    <n v="8000"/>
    <n v="8001"/>
    <x v="1"/>
    <s v="US"/>
    <s v="USD"/>
    <n v="1429976994"/>
    <n v="1424796594"/>
    <b v="0"/>
    <n v="19"/>
    <b v="1"/>
    <s v="theater/plays"/>
    <n v="100.01249999999999"/>
    <n v="421.10526315789474"/>
    <x v="2"/>
    <s v="plays"/>
    <x v="3376"/>
    <d v="2015-04-25T15:49:54"/>
  </r>
  <r>
    <n v="3377"/>
    <s v="To Kill a Machine"/>
    <s v="An empowering play about war time code breaker Alan Turing which tells the real story of a hero vilified for his sexuality and suicide."/>
    <n v="8000"/>
    <n v="8084"/>
    <x v="1"/>
    <s v="GB"/>
    <s v="GBP"/>
    <n v="1426870560"/>
    <n v="1424280899"/>
    <b v="0"/>
    <n v="77"/>
    <b v="1"/>
    <s v="theater/plays"/>
    <n v="101.05"/>
    <n v="104.98701298701299"/>
    <x v="2"/>
    <s v="plays"/>
    <x v="3377"/>
    <d v="2015-03-20T16:56:00"/>
  </r>
  <r>
    <n v="3378"/>
    <s v="Rose of June"/>
    <s v="'Can you ever find acceptance in death?' _x000a_Rose of June is a piece of theatre exploring the stages of grief. Unity Theatre - September"/>
    <n v="550"/>
    <n v="592"/>
    <x v="1"/>
    <s v="GB"/>
    <s v="GBP"/>
    <n v="1409490480"/>
    <n v="1407400306"/>
    <b v="0"/>
    <n v="21"/>
    <b v="1"/>
    <s v="theater/plays"/>
    <n v="107.63636363636364"/>
    <n v="28.19047619047619"/>
    <x v="2"/>
    <s v="plays"/>
    <x v="3378"/>
    <d v="2014-08-31T13:08:00"/>
  </r>
  <r>
    <n v="3379"/>
    <s v="The Promise"/>
    <s v="A play by Alexei Arbuzov about the lives of three teenagers during the Nazi siege of Leningrad, 1942, in a new adaptation by Nick Dear."/>
    <n v="2000"/>
    <n v="2073"/>
    <x v="1"/>
    <s v="GB"/>
    <s v="GBP"/>
    <n v="1440630000"/>
    <n v="1439122800"/>
    <b v="0"/>
    <n v="38"/>
    <b v="1"/>
    <s v="theater/plays"/>
    <n v="103.64999999999999"/>
    <n v="54.55263157894737"/>
    <x v="2"/>
    <s v="plays"/>
    <x v="3379"/>
    <d v="2015-08-26T23:00:00"/>
  </r>
  <r>
    <n v="3380"/>
    <s v="A Hard Rain - New York Debut"/>
    <s v="A Hard Rain is a new play that takes place on the eve of the Stonewall riots in the â€˜hiddenâ€™ gay bars of 1969 Greenwich Village."/>
    <n v="3000"/>
    <n v="3133"/>
    <x v="1"/>
    <s v="US"/>
    <s v="USD"/>
    <n v="1417305178"/>
    <n v="1414277578"/>
    <b v="0"/>
    <n v="28"/>
    <b v="1"/>
    <s v="theater/plays"/>
    <n v="104.43333333333334"/>
    <n v="111.89285714285714"/>
    <x v="2"/>
    <s v="plays"/>
    <x v="3380"/>
    <d v="2014-11-29T23:52:58"/>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s v="theater/plays"/>
    <n v="102.25"/>
    <n v="85.208333333333329"/>
    <x v="2"/>
    <s v="plays"/>
    <x v="3381"/>
    <d v="2015-03-11T03:26:23"/>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s v="theater/plays"/>
    <n v="100.74285714285713"/>
    <n v="76.652173913043484"/>
    <x v="2"/>
    <s v="plays"/>
    <x v="3382"/>
    <d v="2016-08-01T22:59:00"/>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s v="theater/plays"/>
    <n v="111.71428571428572"/>
    <n v="65.166666666666671"/>
    <x v="2"/>
    <s v="plays"/>
    <x v="3383"/>
    <d v="2016-06-23T18:47:00"/>
  </r>
  <r>
    <n v="3384"/>
    <s v="The Hat"/>
    <s v="Six gay men, emotional baggage, and online dating: what could go wrong? A play about looking for love and finding something better."/>
    <n v="6000"/>
    <n v="6000.66"/>
    <x v="1"/>
    <s v="US"/>
    <s v="USD"/>
    <n v="1448074800"/>
    <n v="1444874768"/>
    <b v="0"/>
    <n v="64"/>
    <b v="1"/>
    <s v="theater/plays"/>
    <n v="100.01100000000001"/>
    <n v="93.760312499999998"/>
    <x v="2"/>
    <s v="plays"/>
    <x v="3384"/>
    <d v="2015-11-21T03:00:00"/>
  </r>
  <r>
    <n v="3385"/>
    <s v="The Crusade of Connor Stephens: Professional Play Reading"/>
    <s v="An Equity Reading of a new play; Intimate drama about a family dealing with consequence of actions after a school shooting."/>
    <n v="2000"/>
    <n v="2000"/>
    <x v="1"/>
    <s v="US"/>
    <s v="USD"/>
    <n v="1418244552"/>
    <n v="1415652552"/>
    <b v="0"/>
    <n v="15"/>
    <b v="1"/>
    <s v="theater/plays"/>
    <n v="100"/>
    <n v="133.33333333333334"/>
    <x v="2"/>
    <s v="plays"/>
    <x v="3385"/>
    <d v="2014-12-10T20:49:12"/>
  </r>
  <r>
    <n v="3386"/>
    <s v="Going To Market"/>
    <s v="Stories from the Bronx make for an uncommon play. Help us finish funding this production, supported by the Kevin Spacey Foundation."/>
    <n v="2000"/>
    <n v="2100"/>
    <x v="1"/>
    <s v="US"/>
    <s v="USD"/>
    <n v="1417620506"/>
    <n v="1415028506"/>
    <b v="0"/>
    <n v="41"/>
    <b v="1"/>
    <s v="theater/plays"/>
    <n v="105"/>
    <n v="51.219512195121951"/>
    <x v="2"/>
    <s v="plays"/>
    <x v="3386"/>
    <d v="2014-12-03T15:28:26"/>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s v="theater/plays"/>
    <n v="116.86666666666667"/>
    <n v="100.17142857142858"/>
    <x v="2"/>
    <s v="plays"/>
    <x v="3387"/>
    <d v="2014-12-14T18:18:08"/>
  </r>
  <r>
    <n v="3388"/>
    <s v="ICONS"/>
    <s v="ICONS is a unique new play about the Amazon warrior women from Greek myth and re-imagines them from a contemporary female perspective."/>
    <n v="1500"/>
    <n v="1557"/>
    <x v="1"/>
    <s v="GB"/>
    <s v="GBP"/>
    <n v="1434625441"/>
    <n v="1432033441"/>
    <b v="0"/>
    <n v="45"/>
    <b v="1"/>
    <s v="theater/plays"/>
    <n v="103.8"/>
    <n v="34.6"/>
    <x v="2"/>
    <s v="plays"/>
    <x v="3388"/>
    <d v="2015-06-18T11:04:01"/>
  </r>
  <r>
    <n v="3389"/>
    <s v="Chimera Ensemble Productions Fund"/>
    <s v="Chimera Ensemble is launching 2 inaugural theater productions, and we need support to do high quality work!"/>
    <n v="10000"/>
    <n v="11450"/>
    <x v="1"/>
    <s v="US"/>
    <s v="USD"/>
    <n v="1464960682"/>
    <n v="1462368682"/>
    <b v="0"/>
    <n v="62"/>
    <b v="1"/>
    <s v="theater/plays"/>
    <n v="114.5"/>
    <n v="184.67741935483872"/>
    <x v="2"/>
    <s v="plays"/>
    <x v="3389"/>
    <d v="2016-06-03T13:31:22"/>
  </r>
  <r>
    <n v="3390"/>
    <s v="Support 1140 Productions' 'Romeo Juliet'"/>
    <s v="1140 Productions adapts Shakespeare's 'Romeo and Juliet' for a contemporary audience. It's a raw, melancholic spin on the classic tale."/>
    <n v="1500"/>
    <n v="1536"/>
    <x v="1"/>
    <s v="US"/>
    <s v="USD"/>
    <n v="1405017345"/>
    <n v="1403721345"/>
    <b v="0"/>
    <n v="22"/>
    <b v="1"/>
    <s v="theater/plays"/>
    <n v="102.4"/>
    <n v="69.818181818181813"/>
    <x v="2"/>
    <s v="plays"/>
    <x v="3390"/>
    <d v="2014-07-10T18:35:45"/>
  </r>
  <r>
    <n v="3391"/>
    <s v="TRAVELING needs a Reading"/>
    <s v="New play about the comfort and the danger of living with memories. Gay themes. Experienced team looking to present first reading"/>
    <n v="500"/>
    <n v="1115"/>
    <x v="1"/>
    <s v="US"/>
    <s v="USD"/>
    <n v="1407536880"/>
    <n v="1404997548"/>
    <b v="0"/>
    <n v="18"/>
    <b v="1"/>
    <s v="theater/plays"/>
    <n v="223"/>
    <n v="61.944444444444443"/>
    <x v="2"/>
    <s v="plays"/>
    <x v="3391"/>
    <d v="2014-08-08T22:28:00"/>
  </r>
  <r>
    <n v="3392"/>
    <s v="1 in 3"/>
    <s v="Life is more than the days you have left. 1 in 3 tells of two normal people &amp; their confrontation with mortality and the dice of fate."/>
    <n v="500"/>
    <n v="500"/>
    <x v="1"/>
    <s v="GB"/>
    <s v="GBP"/>
    <n v="1462565855"/>
    <n v="1458245855"/>
    <b v="0"/>
    <n v="12"/>
    <b v="1"/>
    <s v="theater/plays"/>
    <n v="100"/>
    <n v="41.666666666666664"/>
    <x v="2"/>
    <s v="plays"/>
    <x v="3392"/>
    <d v="2016-05-06T20:17:35"/>
  </r>
  <r>
    <n v="3393"/>
    <s v="The Maltese Bodkin"/>
    <s v="hiSTORYstage presents a film noir-style comedy mystery with a Shakespearean twist performed as a 1944 radio drama."/>
    <n v="1500"/>
    <n v="1587"/>
    <x v="1"/>
    <s v="US"/>
    <s v="USD"/>
    <n v="1415234760"/>
    <n v="1413065230"/>
    <b v="0"/>
    <n v="44"/>
    <b v="1"/>
    <s v="theater/plays"/>
    <n v="105.80000000000001"/>
    <n v="36.06818181818182"/>
    <x v="2"/>
    <s v="plays"/>
    <x v="3393"/>
    <d v="2014-11-06T00:46:00"/>
  </r>
  <r>
    <n v="3394"/>
    <s v="Buffer: Edinburgh Fringe 2014"/>
    <s v="Ambitious, Edinburgh-based company, Thrive Theatre, are bringing their brand new comedy BUFFER to the 2014 Edinburgh Fringe!"/>
    <n v="550"/>
    <n v="783"/>
    <x v="1"/>
    <s v="GB"/>
    <s v="GBP"/>
    <n v="1406470645"/>
    <n v="1403878645"/>
    <b v="0"/>
    <n v="27"/>
    <b v="1"/>
    <s v="theater/plays"/>
    <n v="142.36363636363635"/>
    <n v="29"/>
    <x v="2"/>
    <s v="plays"/>
    <x v="3394"/>
    <d v="2014-07-27T14:17:25"/>
  </r>
  <r>
    <n v="3395"/>
    <s v="MIRAMAR"/>
    <s v="Miramar is a a darkly funny play exploring what it is we call â€˜homeâ€™."/>
    <n v="500"/>
    <n v="920"/>
    <x v="1"/>
    <s v="GB"/>
    <s v="GBP"/>
    <n v="1433009400"/>
    <n v="1431795944"/>
    <b v="0"/>
    <n v="38"/>
    <b v="1"/>
    <s v="theater/plays"/>
    <n v="184"/>
    <n v="24.210526315789473"/>
    <x v="2"/>
    <s v="plays"/>
    <x v="3395"/>
    <d v="2015-05-30T18:10:00"/>
  </r>
  <r>
    <n v="3396"/>
    <s v="Rainbowtown"/>
    <s v="&quot;Rainbowtown&quot; is a new play for kids. Help us bring it to the Main Line during the 2014 Philadelphia Fringe Festival!"/>
    <n v="1500"/>
    <n v="1565"/>
    <x v="1"/>
    <s v="US"/>
    <s v="USD"/>
    <n v="1401595140"/>
    <n v="1399286589"/>
    <b v="0"/>
    <n v="28"/>
    <b v="1"/>
    <s v="theater/plays"/>
    <n v="104.33333333333333"/>
    <n v="55.892857142857146"/>
    <x v="2"/>
    <s v="plays"/>
    <x v="3396"/>
    <d v="2014-06-01T03:59:00"/>
  </r>
  <r>
    <n v="3397"/>
    <s v="Waiting for Godot - Blue Sky Theatre &amp; Arts"/>
    <s v="Help a group of recovering alcoholics bring Samuel Beckett's classic to a seaside town!"/>
    <n v="250"/>
    <n v="280"/>
    <x v="1"/>
    <s v="GB"/>
    <s v="GBP"/>
    <n v="1455832800"/>
    <n v="1452338929"/>
    <b v="0"/>
    <n v="24"/>
    <b v="1"/>
    <s v="theater/plays"/>
    <n v="112.00000000000001"/>
    <n v="11.666666666666666"/>
    <x v="2"/>
    <s v="plays"/>
    <x v="3397"/>
    <d v="2016-02-18T22:00:00"/>
  </r>
  <r>
    <n v="3398"/>
    <s v="Lord of the Flies - Syracuse University"/>
    <s v="We're mounting a theatrical adaptation of Lord of the Flies completely student directed, produced, designed, managed and performed."/>
    <n v="4000"/>
    <n v="4443"/>
    <x v="1"/>
    <s v="US"/>
    <s v="USD"/>
    <n v="1416589200"/>
    <n v="1414605776"/>
    <b v="0"/>
    <n v="65"/>
    <b v="1"/>
    <s v="theater/plays"/>
    <n v="111.07499999999999"/>
    <n v="68.353846153846149"/>
    <x v="2"/>
    <s v="plays"/>
    <x v="3398"/>
    <d v="2014-11-21T17:00:00"/>
  </r>
  <r>
    <n v="3399"/>
    <s v="Spinning Wheel Youth Takeover"/>
    <s v="13 young people have taken over Spinning Wheel Theatre to choose, produce and create their own show from scratch."/>
    <n v="1200"/>
    <n v="1245"/>
    <x v="1"/>
    <s v="GB"/>
    <s v="GBP"/>
    <n v="1424556325"/>
    <n v="1421964325"/>
    <b v="0"/>
    <n v="46"/>
    <b v="1"/>
    <s v="theater/plays"/>
    <n v="103.75000000000001"/>
    <n v="27.065217391304348"/>
    <x v="2"/>
    <s v="plays"/>
    <x v="3399"/>
    <d v="2015-02-21T22:05:25"/>
  </r>
  <r>
    <n v="3400"/>
    <s v="You, Me and That Guy"/>
    <s v="A hilarious comedy starring Sarah, a recent grad, who uses the magic of a mystical open mic to solve the problems of her relationships."/>
    <n v="10000"/>
    <n v="10041"/>
    <x v="1"/>
    <s v="US"/>
    <s v="USD"/>
    <n v="1409266414"/>
    <n v="1405378414"/>
    <b v="0"/>
    <n v="85"/>
    <b v="1"/>
    <s v="theater/plays"/>
    <n v="100.41"/>
    <n v="118.12941176470588"/>
    <x v="2"/>
    <s v="plays"/>
    <x v="3400"/>
    <d v="2014-08-28T22:53:34"/>
  </r>
  <r>
    <n v="3401"/>
    <s v="This is why we Live ... (Astonishment)"/>
    <s v="Support a daring new theatre creation               _x000a_Supportez une audacieuse compagnie internationale et aidez-les Ã  crÃ©er leur piÃ¨ce"/>
    <n v="2900"/>
    <n v="2954"/>
    <x v="1"/>
    <s v="GB"/>
    <s v="GBP"/>
    <n v="1438968146"/>
    <n v="1436376146"/>
    <b v="0"/>
    <n v="66"/>
    <b v="1"/>
    <s v="theater/plays"/>
    <n v="101.86206896551724"/>
    <n v="44.757575757575758"/>
    <x v="2"/>
    <s v="plays"/>
    <x v="3401"/>
    <d v="2015-08-07T17:22:26"/>
  </r>
  <r>
    <n v="3402"/>
    <s v="Liberty Falls, 54321"/>
    <s v="Itâ€™s a celebration of our heritage. Well, not all of ours. If you live in Liberty Falls, itâ€™s yours. If you donâ€™t, then it's not."/>
    <n v="15000"/>
    <n v="16465"/>
    <x v="1"/>
    <s v="US"/>
    <s v="USD"/>
    <n v="1447295460"/>
    <n v="1444747843"/>
    <b v="0"/>
    <n v="165"/>
    <b v="1"/>
    <s v="theater/plays"/>
    <n v="109.76666666666665"/>
    <n v="99.787878787878782"/>
    <x v="2"/>
    <s v="plays"/>
    <x v="3402"/>
    <d v="2015-11-12T02:31:00"/>
  </r>
  <r>
    <n v="3403"/>
    <s v="'Fats and Tanya' - a play by Lucy Gallagher"/>
    <s v="Two worlds, one bond - no turning back._x000a_A dark comedy about domestic abuse and the power of an unlikely friendship"/>
    <n v="2000"/>
    <n v="2000"/>
    <x v="1"/>
    <s v="GB"/>
    <s v="GBP"/>
    <n v="1435230324"/>
    <n v="1432638324"/>
    <b v="0"/>
    <n v="17"/>
    <b v="1"/>
    <s v="theater/plays"/>
    <n v="100"/>
    <n v="117.64705882352941"/>
    <x v="2"/>
    <s v="plays"/>
    <x v="3403"/>
    <d v="2015-06-25T11:05:24"/>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s v="theater/plays"/>
    <n v="122"/>
    <n v="203.33333333333334"/>
    <x v="2"/>
    <s v="plays"/>
    <x v="3404"/>
    <d v="2015-06-17T12:05:02"/>
  </r>
  <r>
    <n v="3405"/>
    <s v="Seance Theatre Performs Noel Coward's Blithe Spirit"/>
    <s v="We are Seance Theatre Group trying to fund our first performance, Noel Coward's hysterical comedy farce, Blithe Spirit."/>
    <n v="350"/>
    <n v="481.5"/>
    <x v="1"/>
    <s v="GB"/>
    <s v="GBP"/>
    <n v="1456876740"/>
    <n v="1455063886"/>
    <b v="0"/>
    <n v="17"/>
    <b v="1"/>
    <s v="theater/plays"/>
    <n v="137.57142857142856"/>
    <n v="28.323529411764707"/>
    <x v="2"/>
    <s v="plays"/>
    <x v="3405"/>
    <d v="2016-03-01T23:59:00"/>
  </r>
  <r>
    <n v="3406"/>
    <s v="Voices of Swords"/>
    <s v="A funny and moving new play about two families dealing with aging parents in very different ways!"/>
    <n v="10000"/>
    <n v="10031"/>
    <x v="1"/>
    <s v="US"/>
    <s v="USD"/>
    <n v="1405511376"/>
    <n v="1401623376"/>
    <b v="0"/>
    <n v="91"/>
    <b v="1"/>
    <s v="theater/plays"/>
    <n v="100.31000000000002"/>
    <n v="110.23076923076923"/>
    <x v="2"/>
    <s v="plays"/>
    <x v="3406"/>
    <d v="2014-07-16T11:49:36"/>
  </r>
  <r>
    <n v="3407"/>
    <s v="Chlorine Edinburgh 2014"/>
    <s v="Biddy is 24. Biddy is a hopeless romantic. Biddy always wanted to be a vegan. Find out what happens_x000a_when Biddy gets sectioned."/>
    <n v="2000"/>
    <n v="2142"/>
    <x v="1"/>
    <s v="GB"/>
    <s v="GBP"/>
    <n v="1404641289"/>
    <n v="1402049289"/>
    <b v="0"/>
    <n v="67"/>
    <b v="1"/>
    <s v="theater/plays"/>
    <n v="107.1"/>
    <n v="31.970149253731343"/>
    <x v="2"/>
    <s v="plays"/>
    <x v="3407"/>
    <d v="2014-07-06T10:08:09"/>
  </r>
  <r>
    <n v="3408"/>
    <s v="&quot;She Has a Name&quot; on tour"/>
    <s v="Help us take &quot;She Has a Name&quot;, the human trafficking story of one victim, on tour to all over Northern and Central California."/>
    <n v="500"/>
    <n v="1055"/>
    <x v="1"/>
    <s v="US"/>
    <s v="USD"/>
    <n v="1405727304"/>
    <n v="1403135304"/>
    <b v="0"/>
    <n v="18"/>
    <b v="1"/>
    <s v="theater/plays"/>
    <n v="211"/>
    <n v="58.611111111111114"/>
    <x v="2"/>
    <s v="plays"/>
    <x v="3408"/>
    <d v="2014-07-18T23:48:24"/>
  </r>
  <r>
    <n v="3409"/>
    <s v="Who Said Theatre Presents: The Calm"/>
    <s v="Exciting and visceral new-writing that challenges the way we view the fine line between war and terror..."/>
    <n v="500"/>
    <n v="618"/>
    <x v="1"/>
    <s v="GB"/>
    <s v="GBP"/>
    <n v="1469998680"/>
    <n v="1466710358"/>
    <b v="0"/>
    <n v="21"/>
    <b v="1"/>
    <s v="theater/plays"/>
    <n v="123.6"/>
    <n v="29.428571428571427"/>
    <x v="2"/>
    <s v="plays"/>
    <x v="3409"/>
    <d v="2016-07-31T20:58:00"/>
  </r>
  <r>
    <n v="3410"/>
    <s v="the southland company - LAUNCH LOS ANGELES"/>
    <s v="Join us in a campaign benefitting the southland company and its interdisciplinary artistic efforts in Los Angeles."/>
    <n v="3000"/>
    <n v="3255"/>
    <x v="1"/>
    <s v="US"/>
    <s v="USD"/>
    <n v="1465196400"/>
    <n v="1462841990"/>
    <b v="0"/>
    <n v="40"/>
    <b v="1"/>
    <s v="theater/plays"/>
    <n v="108.5"/>
    <n v="81.375"/>
    <x v="2"/>
    <s v="plays"/>
    <x v="3410"/>
    <d v="2016-06-06T07:00:00"/>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s v="theater/plays"/>
    <n v="103.56666666666668"/>
    <n v="199.16666666666666"/>
    <x v="2"/>
    <s v="plays"/>
    <x v="3411"/>
    <d v="2015-10-08T00:32:52"/>
  </r>
  <r>
    <n v="3412"/>
    <s v="Joe Orton's Fred &amp; Madge"/>
    <s v="Rough Haired Pointer present for the first time ever Joe Orton's 'Fred &amp; Madge' at the Hope Theatre, Islington this Sept and Oct"/>
    <n v="3000"/>
    <n v="3000"/>
    <x v="1"/>
    <s v="GB"/>
    <s v="GBP"/>
    <n v="1411858862"/>
    <n v="1409266862"/>
    <b v="0"/>
    <n v="26"/>
    <b v="1"/>
    <s v="theater/plays"/>
    <n v="100"/>
    <n v="115.38461538461539"/>
    <x v="2"/>
    <s v="plays"/>
    <x v="3412"/>
    <d v="2014-09-27T23:01:02"/>
  </r>
  <r>
    <n v="3413"/>
    <s v="Edward Albee's The Goat, or Who is Sylvia?"/>
    <s v="The RC Players are beyond excited to be bringing this controversial, socially-minded show to Michigan's campus, but we need your help!"/>
    <n v="500"/>
    <n v="650"/>
    <x v="1"/>
    <s v="US"/>
    <s v="USD"/>
    <n v="1425099540"/>
    <n v="1424280938"/>
    <b v="0"/>
    <n v="14"/>
    <b v="1"/>
    <s v="theater/plays"/>
    <n v="130"/>
    <n v="46.428571428571431"/>
    <x v="2"/>
    <s v="plays"/>
    <x v="3413"/>
    <d v="2015-02-28T04:59:00"/>
  </r>
  <r>
    <n v="3414"/>
    <s v="PCSF PlayOffs 2016"/>
    <s v="A new twist on our annual festival of fully-produced plays by member playwrights, performed by a talented ensemble cast!"/>
    <n v="3000"/>
    <n v="3105"/>
    <x v="1"/>
    <s v="US"/>
    <s v="USD"/>
    <n v="1480579140"/>
    <n v="1478030325"/>
    <b v="0"/>
    <n v="44"/>
    <b v="1"/>
    <s v="theater/plays"/>
    <n v="103.49999999999999"/>
    <n v="70.568181818181813"/>
    <x v="2"/>
    <s v="plays"/>
    <x v="3414"/>
    <d v="2016-12-01T07:59:00"/>
  </r>
  <r>
    <n v="3415"/>
    <s v="Balm in Gilead at Columbia"/>
    <s v="We are raising funds to allow for enhanced scenic, costume, and lighting design. Every dollar helps!"/>
    <n v="200"/>
    <n v="200"/>
    <x v="1"/>
    <s v="US"/>
    <s v="USD"/>
    <n v="1460935800"/>
    <n v="1459999656"/>
    <b v="0"/>
    <n v="9"/>
    <b v="1"/>
    <s v="theater/plays"/>
    <n v="100"/>
    <n v="22.222222222222221"/>
    <x v="2"/>
    <s v="plays"/>
    <x v="3415"/>
    <d v="2016-04-17T23:30:00"/>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s v="theater/plays"/>
    <n v="119.6"/>
    <n v="159.46666666666667"/>
    <x v="2"/>
    <s v="plays"/>
    <x v="3416"/>
    <d v="2015-04-23T18:30:00"/>
  </r>
  <r>
    <n v="3417"/>
    <s v="Fury Theatre is Producing Oleanna"/>
    <s v="Fury Theatre is bringing Mamet's powerful play, Oleanna, to life!  Help us get ahead of funding so we can keep theater affordable."/>
    <n v="1700"/>
    <n v="1700.01"/>
    <x v="1"/>
    <s v="US"/>
    <s v="USD"/>
    <n v="1414284180"/>
    <n v="1410558948"/>
    <b v="0"/>
    <n v="45"/>
    <b v="1"/>
    <s v="theater/plays"/>
    <n v="100.00058823529412"/>
    <n v="37.777999999999999"/>
    <x v="2"/>
    <s v="plays"/>
    <x v="3417"/>
    <d v="2014-10-26T00:43:00"/>
  </r>
  <r>
    <n v="3418"/>
    <s v="&quot;Mukha-Tsokotukha&quot; SoloSchool Youth Play"/>
    <s v="Atlanta SoloSchool brings a beloved children's play to the 4th Annual Festival of Russian Youth Theaters in Washington, DC on May 31."/>
    <n v="4000"/>
    <n v="4035"/>
    <x v="1"/>
    <s v="US"/>
    <s v="USD"/>
    <n v="1400875307"/>
    <n v="1398283307"/>
    <b v="0"/>
    <n v="56"/>
    <b v="1"/>
    <s v="theater/plays"/>
    <n v="100.875"/>
    <n v="72.053571428571431"/>
    <x v="2"/>
    <s v="plays"/>
    <x v="3418"/>
    <d v="2014-05-23T20:01:47"/>
  </r>
  <r>
    <n v="3419"/>
    <s v="HAMLET presented by AC Productions"/>
    <s v="As part of the 400th anniversary of Shakespeareâ€™s death, AC Productions will present a new production of Hamlet adapted by Peter Reid"/>
    <n v="2750"/>
    <n v="2930"/>
    <x v="1"/>
    <s v="IE"/>
    <s v="EUR"/>
    <n v="1459978200"/>
    <n v="1458416585"/>
    <b v="0"/>
    <n v="46"/>
    <b v="1"/>
    <s v="theater/plays"/>
    <n v="106.54545454545455"/>
    <n v="63.695652173913047"/>
    <x v="2"/>
    <s v="plays"/>
    <x v="3419"/>
    <d v="2016-04-06T21:30:00"/>
  </r>
  <r>
    <n v="3420"/>
    <s v="Rounds. Set design campaign."/>
    <s v="A powerful and urgent tale of the first line of defence for the NHS. Based on true stories from junior doctors."/>
    <n v="700"/>
    <n v="966"/>
    <x v="1"/>
    <s v="GB"/>
    <s v="GBP"/>
    <n v="1455408000"/>
    <n v="1454638202"/>
    <b v="0"/>
    <n v="34"/>
    <b v="1"/>
    <s v="theater/plays"/>
    <n v="138"/>
    <n v="28.411764705882351"/>
    <x v="2"/>
    <s v="plays"/>
    <x v="3420"/>
    <d v="2016-02-14T00:00:00"/>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s v="theater/plays"/>
    <n v="101.15"/>
    <n v="103.21428571428571"/>
    <x v="2"/>
    <s v="plays"/>
    <x v="3421"/>
    <d v="2015-03-04T18:59:23"/>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s v="theater/plays"/>
    <n v="109.1"/>
    <n v="71.152173913043484"/>
    <x v="2"/>
    <s v="plays"/>
    <x v="3422"/>
    <d v="2015-12-14T00:00:00"/>
  </r>
  <r>
    <n v="3423"/>
    <s v="And That's How The Story Goes"/>
    <s v="Forest Hills Eastern's Student Run Show 2015. Our goal is to present a professional quality show on a budget."/>
    <n v="250"/>
    <n v="350"/>
    <x v="1"/>
    <s v="US"/>
    <s v="USD"/>
    <n v="1429912341"/>
    <n v="1427320341"/>
    <b v="0"/>
    <n v="10"/>
    <b v="1"/>
    <s v="theater/plays"/>
    <n v="140"/>
    <n v="35"/>
    <x v="2"/>
    <s v="plays"/>
    <x v="3423"/>
    <d v="2015-04-24T21:52:21"/>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s v="theater/plays"/>
    <n v="103.58333333333334"/>
    <n v="81.776315789473685"/>
    <x v="2"/>
    <s v="plays"/>
    <x v="3424"/>
    <d v="2015-02-05T06:59:00"/>
  </r>
  <r>
    <n v="3425"/>
    <s v="The Erlkings"/>
    <s v="The Erlkings is a play that uses the writings of the perpetrators of the Columbine Shooting to explore the inner lives of these boys."/>
    <n v="30000"/>
    <n v="30891.1"/>
    <x v="1"/>
    <s v="US"/>
    <s v="USD"/>
    <n v="1412434136"/>
    <n v="1409669336"/>
    <b v="0"/>
    <n v="104"/>
    <b v="1"/>
    <s v="theater/plays"/>
    <n v="102.97033333333331"/>
    <n v="297.02980769230766"/>
    <x v="2"/>
    <s v="plays"/>
    <x v="3425"/>
    <d v="2014-10-04T14:48:56"/>
  </r>
  <r>
    <n v="3426"/>
    <s v="Holocene"/>
    <s v="Part ghost story, part cautionary tale, Holocene is a play about the end of our world, and the beginning of another."/>
    <n v="3750"/>
    <n v="4055"/>
    <x v="1"/>
    <s v="US"/>
    <s v="USD"/>
    <n v="1411264800"/>
    <n v="1409620903"/>
    <b v="0"/>
    <n v="87"/>
    <b v="1"/>
    <s v="theater/plays"/>
    <n v="108.13333333333333"/>
    <n v="46.609195402298852"/>
    <x v="2"/>
    <s v="plays"/>
    <x v="3426"/>
    <d v="2014-09-21T02:00:00"/>
  </r>
  <r>
    <n v="3427"/>
    <s v="We Were Kings"/>
    <s v="A new play developed in collaboration with graduating theatre makers, premiering at the Edinburgh Fringe Festival 2014."/>
    <n v="1500"/>
    <n v="1500"/>
    <x v="1"/>
    <s v="GB"/>
    <s v="GBP"/>
    <n v="1404314952"/>
    <n v="1401722952"/>
    <b v="0"/>
    <n v="29"/>
    <b v="1"/>
    <s v="theater/plays"/>
    <n v="100"/>
    <n v="51.724137931034484"/>
    <x v="2"/>
    <s v="plays"/>
    <x v="3427"/>
    <d v="2014-07-02T15:29:12"/>
  </r>
  <r>
    <n v="3428"/>
    <s v="CREDITORS | Jack Studio Theatre | Smith after Strindberg"/>
    <s v="The WORLD PREMIERE of Neil Smith's beautiful and thrilling new version of Strindberg's modern masterpiece - CREDITORS."/>
    <n v="2000"/>
    <n v="2055"/>
    <x v="1"/>
    <s v="GB"/>
    <s v="GBP"/>
    <n v="1425142800"/>
    <n v="1422983847"/>
    <b v="0"/>
    <n v="51"/>
    <b v="1"/>
    <s v="theater/plays"/>
    <n v="102.75000000000001"/>
    <n v="40.294117647058826"/>
    <x v="2"/>
    <s v="plays"/>
    <x v="3428"/>
    <d v="2015-02-28T17:00:00"/>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s v="theater/plays"/>
    <n v="130"/>
    <n v="16.25"/>
    <x v="2"/>
    <s v="plays"/>
    <x v="3429"/>
    <d v="2016-11-02T00:31:01"/>
  </r>
  <r>
    <n v="3430"/>
    <s v="Being Patient"/>
    <s v="We need support for our play so we can promote awareness of kidney diseases and the effect it has on sufferers and their families."/>
    <n v="2000"/>
    <n v="2170.9899999999998"/>
    <x v="1"/>
    <s v="GB"/>
    <s v="GBP"/>
    <n v="1406760101"/>
    <n v="1404168101"/>
    <b v="0"/>
    <n v="72"/>
    <b v="1"/>
    <s v="theater/plays"/>
    <n v="108.54949999999999"/>
    <n v="30.152638888888887"/>
    <x v="2"/>
    <s v="plays"/>
    <x v="3430"/>
    <d v="2014-07-30T22:41:41"/>
  </r>
  <r>
    <n v="3431"/>
    <s v="Local Jewell Production's Inaugural Season (2014-2015)"/>
    <s v="Our 1st full season!  We need your help to fund costumes, sets, props &amp; help bringing these wonderful shows to the stage!"/>
    <n v="2000"/>
    <n v="2000"/>
    <x v="1"/>
    <s v="US"/>
    <s v="USD"/>
    <n v="1408383153"/>
    <n v="1405791153"/>
    <b v="0"/>
    <n v="21"/>
    <b v="1"/>
    <s v="theater/plays"/>
    <n v="100"/>
    <n v="95.238095238095241"/>
    <x v="2"/>
    <s v="plays"/>
    <x v="3431"/>
    <d v="2014-08-18T17:32:33"/>
  </r>
  <r>
    <n v="3432"/>
    <s v="Love Letters"/>
    <s v="Bare Theatre stages A.R. Gurney's Pulitzer Finalist script about a relationship spanning a lifetime and long distance."/>
    <n v="2000"/>
    <n v="2193"/>
    <x v="1"/>
    <s v="US"/>
    <s v="USD"/>
    <n v="1454709600"/>
    <n v="1452520614"/>
    <b v="0"/>
    <n v="42"/>
    <b v="1"/>
    <s v="theater/plays"/>
    <n v="109.65"/>
    <n v="52.214285714285715"/>
    <x v="2"/>
    <s v="plays"/>
    <x v="3432"/>
    <d v="2016-02-05T22:00:00"/>
  </r>
  <r>
    <n v="3433"/>
    <s v="The Dybbuk"/>
    <s v="death&amp;pretzels presents their first Chicago based project:_x000a_The Dybbuk by S. Ansky"/>
    <n v="9500"/>
    <n v="9525"/>
    <x v="1"/>
    <s v="US"/>
    <s v="USD"/>
    <n v="1402974000"/>
    <n v="1400290255"/>
    <b v="0"/>
    <n v="71"/>
    <b v="1"/>
    <s v="theater/plays"/>
    <n v="100.26315789473684"/>
    <n v="134.1549295774648"/>
    <x v="2"/>
    <s v="plays"/>
    <x v="3433"/>
    <d v="2014-06-17T03:00:00"/>
  </r>
  <r>
    <n v="3434"/>
    <s v="The Williams Project"/>
    <s v="Bringing Tennessee Williams, Shakespeare, and 8 world class actors to Longview, Washington to build a play in and for the community."/>
    <n v="10000"/>
    <n v="10555"/>
    <x v="1"/>
    <s v="US"/>
    <s v="USD"/>
    <n v="1404983269"/>
    <n v="1402391269"/>
    <b v="0"/>
    <n v="168"/>
    <b v="1"/>
    <s v="theater/plays"/>
    <n v="105.55000000000001"/>
    <n v="62.827380952380949"/>
    <x v="2"/>
    <s v="plays"/>
    <x v="3434"/>
    <d v="2014-07-10T09:07:49"/>
  </r>
  <r>
    <n v="3435"/>
    <s v="Tickets for the Tenderloin"/>
    <s v="People Of Interest is providing free tickets to &quot;Campo Maldito&quot; for Tenderloin residents who could not otherwise afford to see it."/>
    <n v="1000"/>
    <n v="1120"/>
    <x v="1"/>
    <s v="US"/>
    <s v="USD"/>
    <n v="1470538800"/>
    <n v="1469112493"/>
    <b v="0"/>
    <n v="19"/>
    <b v="1"/>
    <s v="theater/plays"/>
    <n v="112.00000000000001"/>
    <n v="58.94736842105263"/>
    <x v="2"/>
    <s v="plays"/>
    <x v="3435"/>
    <d v="2016-08-07T03:00:00"/>
  </r>
  <r>
    <n v="3436"/>
    <s v="â€œDamselflyâ€ Gracing the stage"/>
    <s v="Please help us fund &quot;Damselfly&quot; - The Play ( put on by Saints on Stage Alumni &amp; sponsored by Mothers Against Medical Error)"/>
    <n v="5000"/>
    <n v="5295"/>
    <x v="1"/>
    <s v="US"/>
    <s v="USD"/>
    <n v="1408638480"/>
    <n v="1406811593"/>
    <b v="0"/>
    <n v="37"/>
    <b v="1"/>
    <s v="theater/plays"/>
    <n v="105.89999999999999"/>
    <n v="143.1081081081081"/>
    <x v="2"/>
    <s v="plays"/>
    <x v="3436"/>
    <d v="2014-08-21T16:28:00"/>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s v="theater/plays"/>
    <n v="101"/>
    <n v="84.166666666666671"/>
    <x v="2"/>
    <s v="plays"/>
    <x v="3437"/>
    <d v="2015-08-19T17:03:40"/>
  </r>
  <r>
    <n v="3438"/>
    <s v="KLIPPIES"/>
    <s v="Klippies is the debut play from Johannesburg-born writer Jessica SiÃ¢n, premiering at the Southwark Playhouse, London in May 2015."/>
    <n v="2500"/>
    <n v="2605"/>
    <x v="1"/>
    <s v="GB"/>
    <s v="GBP"/>
    <n v="1430600400"/>
    <n v="1428358567"/>
    <b v="0"/>
    <n v="14"/>
    <b v="1"/>
    <s v="theater/plays"/>
    <n v="104.2"/>
    <n v="186.07142857142858"/>
    <x v="2"/>
    <s v="plays"/>
    <x v="3438"/>
    <d v="2015-05-02T21:00:00"/>
  </r>
  <r>
    <n v="3439"/>
    <s v="Cirque Inspired Alice's Adventures in Wonderland"/>
    <s v="Help a small theater produce an original adaptation of Lewis Carroll's classic story."/>
    <n v="1200"/>
    <n v="1616.14"/>
    <x v="1"/>
    <s v="US"/>
    <s v="USD"/>
    <n v="1453179540"/>
    <n v="1452030730"/>
    <b v="0"/>
    <n v="18"/>
    <b v="1"/>
    <s v="theater/plays"/>
    <n v="134.67833333333334"/>
    <n v="89.785555555555561"/>
    <x v="2"/>
    <s v="plays"/>
    <x v="3439"/>
    <d v="2016-01-19T04:59:00"/>
  </r>
  <r>
    <n v="3440"/>
    <s v="Gruesome Playground Injuries"/>
    <s v="LA-based team of professional actors and directors taking Rajiv Joseph's harrowing and romantic play to the Boulder community."/>
    <n v="5000"/>
    <n v="5260.92"/>
    <x v="1"/>
    <s v="US"/>
    <s v="USD"/>
    <n v="1405095300"/>
    <n v="1403146628"/>
    <b v="0"/>
    <n v="82"/>
    <b v="1"/>
    <s v="theater/plays"/>
    <n v="105.2184"/>
    <n v="64.157560975609755"/>
    <x v="2"/>
    <s v="plays"/>
    <x v="3440"/>
    <d v="2014-07-11T16:15:00"/>
  </r>
  <r>
    <n v="3441"/>
    <s v="Putting on a great play in Los Angeles!"/>
    <s v="We are producing the play Bug, by Tracy Letts.  This will be an inspiring show, and a great way to bring help to a great LA charity."/>
    <n v="2500"/>
    <n v="2565"/>
    <x v="1"/>
    <s v="US"/>
    <s v="USD"/>
    <n v="1447445820"/>
    <n v="1445077121"/>
    <b v="0"/>
    <n v="43"/>
    <b v="1"/>
    <s v="theater/plays"/>
    <n v="102.60000000000001"/>
    <n v="59.651162790697676"/>
    <x v="2"/>
    <s v="plays"/>
    <x v="3441"/>
    <d v="2015-11-13T20:17:00"/>
  </r>
  <r>
    <n v="3442"/>
    <s v="An Evening of Radio"/>
    <s v="An Evening of Radio aims to showcase original work written by undergraduate playwriting students in the style of live staged readings."/>
    <n v="250"/>
    <n v="250"/>
    <x v="1"/>
    <s v="US"/>
    <s v="USD"/>
    <n v="1433016672"/>
    <n v="1430424672"/>
    <b v="0"/>
    <n v="8"/>
    <b v="1"/>
    <s v="theater/plays"/>
    <n v="100"/>
    <n v="31.25"/>
    <x v="2"/>
    <s v="plays"/>
    <x v="3442"/>
    <d v="2015-05-30T20:11:12"/>
  </r>
  <r>
    <n v="3443"/>
    <s v="Reading of a New Play by Garrett Zuercher"/>
    <s v="A new play about dual-faced identities in the gay community, particularly among those who are deaf and those living with HIV."/>
    <n v="1000"/>
    <n v="1855"/>
    <x v="1"/>
    <s v="US"/>
    <s v="USD"/>
    <n v="1410266146"/>
    <n v="1407674146"/>
    <b v="0"/>
    <n v="45"/>
    <b v="1"/>
    <s v="theater/plays"/>
    <n v="185.5"/>
    <n v="41.222222222222221"/>
    <x v="2"/>
    <s v="plays"/>
    <x v="3443"/>
    <d v="2014-09-09T12:35:46"/>
  </r>
  <r>
    <n v="3444"/>
    <s v="Training young artists! Act Yo' Age Theatre Co debut"/>
    <s v="WE NEED YOUR HELP! We are a small town youth arts ensemble, training kids excited about theatre. We need dollars. We need YOU!"/>
    <n v="300"/>
    <n v="867"/>
    <x v="1"/>
    <s v="AU"/>
    <s v="AUD"/>
    <n v="1465394340"/>
    <n v="1464677986"/>
    <b v="0"/>
    <n v="20"/>
    <b v="1"/>
    <s v="theater/plays"/>
    <n v="289"/>
    <n v="43.35"/>
    <x v="2"/>
    <s v="plays"/>
    <x v="3444"/>
    <d v="2016-06-08T13:59:00"/>
  </r>
  <r>
    <n v="3445"/>
    <s v="Axon Theatre - First Project (Phase 1)"/>
    <s v="Rehearsal &amp; development of our first project as Axon Theatre: &quot;The Star-Spangled Girl&quot; in South Wales."/>
    <n v="2000"/>
    <n v="2000"/>
    <x v="1"/>
    <s v="GB"/>
    <s v="GBP"/>
    <n v="1445604236"/>
    <n v="1443185036"/>
    <b v="0"/>
    <n v="31"/>
    <b v="1"/>
    <s v="theater/plays"/>
    <n v="100"/>
    <n v="64.516129032258064"/>
    <x v="2"/>
    <s v="plays"/>
    <x v="3445"/>
    <d v="2015-10-23T12:43:56"/>
  </r>
  <r>
    <n v="3446"/>
    <s v="'Pope Head' - The World Tour of Australia"/>
    <s v="Pope Head: The Secret Life of Francis Bacon â€“ A solo show celebrating the artist. Touring a land Down Under 12 Feb - 14 March '15."/>
    <n v="1000"/>
    <n v="1082"/>
    <x v="1"/>
    <s v="GB"/>
    <s v="GBP"/>
    <n v="1423138800"/>
    <n v="1421092725"/>
    <b v="0"/>
    <n v="25"/>
    <b v="1"/>
    <s v="theater/plays"/>
    <n v="108.2"/>
    <n v="43.28"/>
    <x v="2"/>
    <s v="plays"/>
    <x v="3446"/>
    <d v="2015-02-05T12:20:00"/>
  </r>
  <r>
    <n v="3447"/>
    <s v="The Vagabond Halfback"/>
    <s v="&quot;He was a poet, a vagrant, a philosopher, a lady's man and a hard drinker&quot;"/>
    <n v="1000"/>
    <n v="1078"/>
    <x v="1"/>
    <s v="US"/>
    <s v="USD"/>
    <n v="1458332412"/>
    <n v="1454448012"/>
    <b v="0"/>
    <n v="14"/>
    <b v="1"/>
    <s v="theater/plays"/>
    <n v="107.80000000000001"/>
    <n v="77"/>
    <x v="2"/>
    <s v="plays"/>
    <x v="3447"/>
    <d v="2016-03-18T20:20:12"/>
  </r>
  <r>
    <n v="3448"/>
    <s v="The Mount, new play about Edith Wharton"/>
    <s v="The Mount-- a new play based off the life of Edith Wharton-- is having its premiere reading AT the real Mount in Lenox, MA!"/>
    <n v="2100"/>
    <n v="2305"/>
    <x v="1"/>
    <s v="US"/>
    <s v="USD"/>
    <n v="1418784689"/>
    <n v="1416192689"/>
    <b v="0"/>
    <n v="45"/>
    <b v="1"/>
    <s v="theater/plays"/>
    <n v="109.76190476190477"/>
    <n v="51.222222222222221"/>
    <x v="2"/>
    <s v="plays"/>
    <x v="3448"/>
    <d v="2014-12-17T02:51:29"/>
  </r>
  <r>
    <n v="3449"/>
    <s v="Love Letters To My Children, directed by Charles J. Ouda"/>
    <s v="Help us produce this original play! The play will be presented at the LSTFI July 12-14. Follow us on Facebook."/>
    <n v="800"/>
    <n v="1365"/>
    <x v="1"/>
    <s v="US"/>
    <s v="USD"/>
    <n v="1468036800"/>
    <n v="1465607738"/>
    <b v="0"/>
    <n v="20"/>
    <b v="1"/>
    <s v="theater/plays"/>
    <n v="170.625"/>
    <n v="68.25"/>
    <x v="2"/>
    <s v="plays"/>
    <x v="3449"/>
    <d v="2016-07-09T04:00:00"/>
  </r>
  <r>
    <n v="3450"/>
    <s v="The Beautiful House"/>
    <s v="The Beautiful House' is a story of modern mummification and the present day post-humanist crisis in our relationship with death."/>
    <n v="500"/>
    <n v="760"/>
    <x v="1"/>
    <s v="GB"/>
    <s v="GBP"/>
    <n v="1427990071"/>
    <n v="1422809671"/>
    <b v="0"/>
    <n v="39"/>
    <b v="1"/>
    <s v="theater/plays"/>
    <n v="152"/>
    <n v="19.487179487179485"/>
    <x v="2"/>
    <s v="plays"/>
    <x v="3450"/>
    <d v="2015-04-02T15:54:31"/>
  </r>
  <r>
    <n v="3451"/>
    <s v="The Twilight Zone Play"/>
    <s v="I'm a high school student in New Jersey planning on producing and directing a Twilight Zone Play for a &quot;One Act&quot; competition."/>
    <n v="650"/>
    <n v="658"/>
    <x v="1"/>
    <s v="US"/>
    <s v="USD"/>
    <n v="1429636927"/>
    <n v="1427304127"/>
    <b v="0"/>
    <n v="16"/>
    <b v="1"/>
    <s v="theater/plays"/>
    <n v="101.23076923076924"/>
    <n v="41.125"/>
    <x v="2"/>
    <s v="plays"/>
    <x v="3451"/>
    <d v="2015-04-21T17:22:07"/>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s v="theater/plays"/>
    <n v="153.19999999999999"/>
    <n v="41.405405405405403"/>
    <x v="2"/>
    <s v="plays"/>
    <x v="3452"/>
    <d v="2014-07-23T03:59:00"/>
  </r>
  <r>
    <n v="3453"/>
    <s v="'Patagonia' - by Robert George"/>
    <s v="A full length comedy, Patagonia follows Grason and Jerry on their journey through a magical, South-American rainforest."/>
    <n v="300"/>
    <n v="385"/>
    <x v="1"/>
    <s v="GB"/>
    <s v="GBP"/>
    <n v="1471130956"/>
    <n v="1465946956"/>
    <b v="0"/>
    <n v="14"/>
    <b v="1"/>
    <s v="theater/plays"/>
    <n v="128.33333333333334"/>
    <n v="27.5"/>
    <x v="2"/>
    <s v="plays"/>
    <x v="3453"/>
    <d v="2016-08-13T23:29:16"/>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s v="theater/plays"/>
    <n v="100.71428571428571"/>
    <n v="33.571428571428569"/>
    <x v="2"/>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s v="theater/plays"/>
    <n v="100.64999999999999"/>
    <n v="145.86956521739131"/>
    <x v="2"/>
    <s v="plays"/>
    <x v="3455"/>
    <d v="2016-10-13T18:00:27"/>
  </r>
  <r>
    <n v="3456"/>
    <s v="THIEF"/>
    <s v="&quot;Thief,&quot; a one man touring show, a theatrical experience portraying a supernatural story about the 3 days Jesus spent in the grave."/>
    <n v="3000"/>
    <n v="5739"/>
    <x v="1"/>
    <s v="US"/>
    <s v="USD"/>
    <n v="1406876340"/>
    <n v="1404190567"/>
    <b v="0"/>
    <n v="16"/>
    <b v="1"/>
    <s v="theater/plays"/>
    <n v="191.3"/>
    <n v="358.6875"/>
    <x v="2"/>
    <s v="plays"/>
    <x v="3456"/>
    <d v="2014-08-01T06:59:00"/>
  </r>
  <r>
    <n v="3457"/>
    <s v="The Impossible Adventures Of Supernova Jones"/>
    <s v="Robots, Space Battles, Mystery, and Intrigue. Nothing is Impossible..."/>
    <n v="2000"/>
    <n v="2804"/>
    <x v="1"/>
    <s v="US"/>
    <s v="USD"/>
    <n v="1423720740"/>
    <n v="1421081857"/>
    <b v="0"/>
    <n v="55"/>
    <b v="1"/>
    <s v="theater/plays"/>
    <n v="140.19999999999999"/>
    <n v="50.981818181818184"/>
    <x v="2"/>
    <s v="plays"/>
    <x v="3457"/>
    <d v="2015-02-12T05:59:00"/>
  </r>
  <r>
    <n v="3458"/>
    <s v="J. Lee Vocque's BASED ON ACTUAL EVENTS"/>
    <s v="I promised my mother on her deathbed that I would tell the world MY story, so here it goes...crossing fingers, 2015 SF FRINGE"/>
    <n v="978"/>
    <n v="1216"/>
    <x v="1"/>
    <s v="US"/>
    <s v="USD"/>
    <n v="1422937620"/>
    <n v="1420606303"/>
    <b v="0"/>
    <n v="27"/>
    <b v="1"/>
    <s v="theater/plays"/>
    <n v="124.33537832310839"/>
    <n v="45.037037037037038"/>
    <x v="2"/>
    <s v="plays"/>
    <x v="3458"/>
    <d v="2015-02-03T04:27:00"/>
  </r>
  <r>
    <n v="3459"/>
    <s v="CYRIL THE SQUIRREL a magical children's theatre tour"/>
    <s v="Cyril needs your help to MAKE new puppet friends to accompany him on a magical journey through storytelling, puppetry and clown."/>
    <n v="500"/>
    <n v="631"/>
    <x v="1"/>
    <s v="GB"/>
    <s v="GBP"/>
    <n v="1463743860"/>
    <n v="1461151860"/>
    <b v="0"/>
    <n v="36"/>
    <b v="1"/>
    <s v="theater/plays"/>
    <n v="126.2"/>
    <n v="17.527777777777779"/>
    <x v="2"/>
    <s v="plays"/>
    <x v="3459"/>
    <d v="2016-05-20T11:31:00"/>
  </r>
  <r>
    <n v="3460"/>
    <s v="Pushers"/>
    <s v="'Pushers' is an exciting new play and the first project for brand new theatre company, Ain't Got No Home Productions."/>
    <n v="500"/>
    <n v="950"/>
    <x v="1"/>
    <s v="GB"/>
    <s v="GBP"/>
    <n v="1408106352"/>
    <n v="1406896752"/>
    <b v="0"/>
    <n v="19"/>
    <b v="1"/>
    <s v="theater/plays"/>
    <n v="190"/>
    <n v="50"/>
    <x v="2"/>
    <s v="plays"/>
    <x v="3460"/>
    <d v="2014-08-15T12:39:12"/>
  </r>
  <r>
    <n v="3461"/>
    <s v="Foolish Mortals present Shakespeare's Twelfth Night"/>
    <s v="A new production of Twelfth Night with an ambitious and enthusiastic group of high school students who love Shakespeare and teamwork."/>
    <n v="500"/>
    <n v="695"/>
    <x v="1"/>
    <s v="US"/>
    <s v="USD"/>
    <n v="1477710000"/>
    <n v="1475248279"/>
    <b v="0"/>
    <n v="12"/>
    <b v="1"/>
    <s v="theater/plays"/>
    <n v="139"/>
    <n v="57.916666666666664"/>
    <x v="2"/>
    <s v="plays"/>
    <x v="3461"/>
    <d v="2016-10-29T03:00:00"/>
  </r>
  <r>
    <n v="3462"/>
    <s v="Upstart Crows of Santa Fe Stage Weapons"/>
    <s v="Help the Upstart Crows of Santa Fe bring Shakespeare's Julius Caesar to life with quality wooden stage swords!"/>
    <n v="250"/>
    <n v="505"/>
    <x v="1"/>
    <s v="US"/>
    <s v="USD"/>
    <n v="1436551200"/>
    <n v="1435181628"/>
    <b v="0"/>
    <n v="17"/>
    <b v="1"/>
    <s v="theater/plays"/>
    <n v="202"/>
    <n v="29.705882352941178"/>
    <x v="2"/>
    <s v="plays"/>
    <x v="3462"/>
    <d v="2015-07-10T18:00:00"/>
  </r>
  <r>
    <n v="3463"/>
    <s v="Uncalled For Presents: Playday Mayday in Toronto!"/>
    <s v="Uncalled For is finally bringing their latest work of intelligently reckless stream-of-consciousness sketch comedy to Toronto."/>
    <n v="10000"/>
    <n v="10338"/>
    <x v="1"/>
    <s v="CA"/>
    <s v="CAD"/>
    <n v="1476158340"/>
    <n v="1472594585"/>
    <b v="0"/>
    <n v="114"/>
    <b v="1"/>
    <s v="theater/plays"/>
    <n v="103.38000000000001"/>
    <n v="90.684210526315795"/>
    <x v="2"/>
    <s v="plays"/>
    <x v="3463"/>
    <d v="2016-10-11T03:59:00"/>
  </r>
  <r>
    <n v="3464"/>
    <s v="SHE! Is History!"/>
    <s v="Why Do We Know More About Kim Kardashian Than Abigail Adams?  Let's produce and publish a play about women who MAKE and MADE history!"/>
    <n v="5000"/>
    <n v="5116.18"/>
    <x v="1"/>
    <s v="US"/>
    <s v="USD"/>
    <n v="1471921637"/>
    <n v="1469329637"/>
    <b v="0"/>
    <n v="93"/>
    <b v="1"/>
    <s v="theater/plays"/>
    <n v="102.3236"/>
    <n v="55.012688172043013"/>
    <x v="2"/>
    <s v="plays"/>
    <x v="3464"/>
    <d v="2016-08-23T03:07:17"/>
  </r>
  <r>
    <n v="3465"/>
    <s v="Crooked Tree Theatre Presents Family Duels"/>
    <s v="Family Duels is a tragicomedy about family, filth, fraud and fornication. Please help us bring Crooked Tree to the Camden Fringe."/>
    <n v="2000"/>
    <n v="2060"/>
    <x v="1"/>
    <s v="GB"/>
    <s v="GBP"/>
    <n v="1439136000"/>
    <n v="1436972472"/>
    <b v="0"/>
    <n v="36"/>
    <b v="1"/>
    <s v="theater/plays"/>
    <n v="103"/>
    <n v="57.222222222222221"/>
    <x v="2"/>
    <s v="plays"/>
    <x v="3465"/>
    <d v="2015-08-09T16:00:00"/>
  </r>
  <r>
    <n v="3466"/>
    <s v="Spotlight Youth Theater Production of Wizard"/>
    <s v="The Spotlight Youth Theater is a program where every participant has a moment in the spotlight."/>
    <n v="3500"/>
    <n v="4450"/>
    <x v="1"/>
    <s v="US"/>
    <s v="USD"/>
    <n v="1461108450"/>
    <n v="1455928050"/>
    <b v="0"/>
    <n v="61"/>
    <b v="1"/>
    <s v="theater/plays"/>
    <n v="127.14285714285714"/>
    <n v="72.950819672131146"/>
    <x v="2"/>
    <s v="plays"/>
    <x v="3466"/>
    <d v="2016-04-19T23:27:30"/>
  </r>
  <r>
    <n v="3467"/>
    <s v="Venus in Fur, Los Angeles."/>
    <s v="Venus in Fur, By David Ives."/>
    <n v="3000"/>
    <n v="3030"/>
    <x v="1"/>
    <s v="US"/>
    <s v="USD"/>
    <n v="1426864032"/>
    <n v="1424275632"/>
    <b v="0"/>
    <n v="47"/>
    <b v="1"/>
    <s v="theater/plays"/>
    <n v="101"/>
    <n v="64.468085106382972"/>
    <x v="2"/>
    <s v="plays"/>
    <x v="3467"/>
    <d v="2015-03-20T15:07:12"/>
  </r>
  <r>
    <n v="3468"/>
    <s v="Publicity for &quot;When Yellow Were the Stars on Earth&quot;"/>
    <s v="Amidst the atrocities of WWII, two women transcend enemy lines to make the ultimate heroic sacrifice."/>
    <n v="10000"/>
    <n v="12178"/>
    <x v="1"/>
    <s v="US"/>
    <s v="USD"/>
    <n v="1474426800"/>
    <n v="1471976529"/>
    <b v="0"/>
    <n v="17"/>
    <b v="1"/>
    <s v="theater/plays"/>
    <n v="121.78"/>
    <n v="716.35294117647061"/>
    <x v="2"/>
    <s v="plays"/>
    <x v="3468"/>
    <d v="2016-09-21T03:00:00"/>
  </r>
  <r>
    <n v="3469"/>
    <s v="An Evening of Original One Acts"/>
    <s v="Original plays written, performed, and produced by young and diverse theater artists - alumni from Hostos Lincoln Academy in the Bronx."/>
    <n v="2800"/>
    <n v="3175"/>
    <x v="1"/>
    <s v="US"/>
    <s v="USD"/>
    <n v="1461857045"/>
    <n v="1459265045"/>
    <b v="0"/>
    <n v="63"/>
    <b v="1"/>
    <s v="theater/plays"/>
    <n v="113.39285714285714"/>
    <n v="50.396825396825399"/>
    <x v="2"/>
    <s v="plays"/>
    <x v="3469"/>
    <d v="2016-04-28T15:24:05"/>
  </r>
  <r>
    <n v="3470"/>
    <s v="She Kills Monsters"/>
    <s v="The New Artist's Circle is a theatre company dedicated to bringing the arts to young people."/>
    <n v="250"/>
    <n v="375"/>
    <x v="1"/>
    <s v="US"/>
    <s v="USD"/>
    <n v="1468618680"/>
    <n v="1465345902"/>
    <b v="0"/>
    <n v="9"/>
    <b v="1"/>
    <s v="theater/plays"/>
    <n v="150"/>
    <n v="41.666666666666664"/>
    <x v="2"/>
    <s v="plays"/>
    <x v="3470"/>
    <d v="2016-07-15T21:38:00"/>
  </r>
  <r>
    <n v="3471"/>
    <s v="Different is Dangerous"/>
    <s v="Fast paced, two hander which uses headphone verbatim technique to give an insight into the everyday lives of Leeds city locals."/>
    <n v="500"/>
    <n v="1073"/>
    <x v="1"/>
    <s v="GB"/>
    <s v="GBP"/>
    <n v="1409515200"/>
    <n v="1405971690"/>
    <b v="0"/>
    <n v="30"/>
    <b v="1"/>
    <s v="theater/plays"/>
    <n v="214.6"/>
    <n v="35.766666666666666"/>
    <x v="2"/>
    <s v="plays"/>
    <x v="3471"/>
    <d v="2014-08-31T20:00:00"/>
  </r>
  <r>
    <n v="3472"/>
    <s v="Dandelion Theatre: 'Body Awareness' by Annie Baker"/>
    <s v="Raising funds for Dandelion Theatre's Chicago production of 'Body Awareness' by the Pulitzer Prize-winning playwright Annie Baker."/>
    <n v="2000"/>
    <n v="2041"/>
    <x v="1"/>
    <s v="US"/>
    <s v="USD"/>
    <n v="1415253540"/>
    <n v="1413432331"/>
    <b v="0"/>
    <n v="23"/>
    <b v="1"/>
    <s v="theater/plays"/>
    <n v="102.05"/>
    <n v="88.739130434782609"/>
    <x v="2"/>
    <s v="plays"/>
    <x v="3472"/>
    <d v="2014-11-06T05:59:00"/>
  </r>
  <r>
    <n v="3473"/>
    <s v="King Sisyphus"/>
    <s v="A modern telling of the Greek myth. Sisyphus defies the Gods and attempts to change the world order... but can he overcome his fate?"/>
    <n v="4900"/>
    <n v="4900"/>
    <x v="1"/>
    <s v="US"/>
    <s v="USD"/>
    <n v="1426883220"/>
    <n v="1425067296"/>
    <b v="0"/>
    <n v="33"/>
    <b v="1"/>
    <s v="theater/plays"/>
    <n v="100"/>
    <n v="148.4848484848485"/>
    <x v="2"/>
    <s v="plays"/>
    <x v="3473"/>
    <d v="2015-03-20T20:27:00"/>
  </r>
  <r>
    <n v="3474"/>
    <s v="Be Prepared"/>
    <s v="Help us get actor-writer Ian Bonar's debut play - a hilarious, heartbreaking story of grief and loss - to the 2016 Edinburgh Fringe."/>
    <n v="2000"/>
    <n v="2020"/>
    <x v="1"/>
    <s v="GB"/>
    <s v="GBP"/>
    <n v="1469016131"/>
    <n v="1466424131"/>
    <b v="0"/>
    <n v="39"/>
    <b v="1"/>
    <s v="theater/plays"/>
    <n v="101"/>
    <n v="51.794871794871796"/>
    <x v="2"/>
    <s v="plays"/>
    <x v="3474"/>
    <d v="2016-07-20T12:02:11"/>
  </r>
  <r>
    <n v="3475"/>
    <s v="Score"/>
    <s v="Score is a musical play inspired by true stories of parents who have recovered from addiction and regained their children."/>
    <n v="300"/>
    <n v="340"/>
    <x v="1"/>
    <s v="GB"/>
    <s v="GBP"/>
    <n v="1414972800"/>
    <n v="1412629704"/>
    <b v="0"/>
    <n v="17"/>
    <b v="1"/>
    <s v="theater/plays"/>
    <n v="113.33333333333333"/>
    <n v="20"/>
    <x v="2"/>
    <s v="plays"/>
    <x v="3475"/>
    <d v="2014-11-03T00:00:00"/>
  </r>
  <r>
    <n v="3476"/>
    <s v="REBATEnsemble Presents: ICONS - The Martin Show"/>
    <s v="Meet the Martins; a modern family dealing with modern issues in a way that is as All-American as apple pie, James Dean and repression."/>
    <n v="300"/>
    <n v="312"/>
    <x v="1"/>
    <s v="US"/>
    <s v="USD"/>
    <n v="1414378800"/>
    <n v="1412836990"/>
    <b v="0"/>
    <n v="6"/>
    <b v="1"/>
    <s v="theater/plays"/>
    <n v="104"/>
    <n v="52"/>
    <x v="2"/>
    <s v="plays"/>
    <x v="3476"/>
    <d v="2014-10-27T03:00:00"/>
  </r>
  <r>
    <n v="3477"/>
    <s v="PCSF's Biannual 24-Hour Play Festival"/>
    <s v="8 ten-minute plays, written, directed, rehearsed, and fully produced in only 24 hours! Are we crazy? You bet we are!"/>
    <n v="1800"/>
    <n v="2076"/>
    <x v="1"/>
    <s v="US"/>
    <s v="USD"/>
    <n v="1431831600"/>
    <n v="1430761243"/>
    <b v="0"/>
    <n v="39"/>
    <b v="1"/>
    <s v="theater/plays"/>
    <n v="115.33333333333333"/>
    <n v="53.230769230769234"/>
    <x v="2"/>
    <s v="plays"/>
    <x v="3477"/>
    <d v="2015-05-17T03:00:00"/>
  </r>
  <r>
    <n v="3478"/>
    <s v="Measure for Measure"/>
    <s v="Bare Theatre takes on Shakespeare's most notorious &quot;problem play,&quot; which asks how far we are willing to go to do what is right."/>
    <n v="2000"/>
    <n v="2257"/>
    <x v="1"/>
    <s v="US"/>
    <s v="USD"/>
    <n v="1426539600"/>
    <n v="1424296822"/>
    <b v="0"/>
    <n v="57"/>
    <b v="1"/>
    <s v="theater/plays"/>
    <n v="112.85000000000001"/>
    <n v="39.596491228070178"/>
    <x v="2"/>
    <s v="plays"/>
    <x v="3478"/>
    <d v="2015-03-16T21:00:00"/>
  </r>
  <r>
    <n v="3479"/>
    <s v="Civil Rogues"/>
    <s v="A new comedy about what happened to a band of foolhardy actors when the Puritans closed the theatres in the 1640s."/>
    <n v="1500"/>
    <n v="1918"/>
    <x v="1"/>
    <s v="GB"/>
    <s v="GBP"/>
    <n v="1403382680"/>
    <n v="1400790680"/>
    <b v="0"/>
    <n v="56"/>
    <b v="1"/>
    <s v="theater/plays"/>
    <n v="127.86666666666666"/>
    <n v="34.25"/>
    <x v="2"/>
    <s v="plays"/>
    <x v="3479"/>
    <d v="2014-06-21T20:31:20"/>
  </r>
  <r>
    <n v="3480"/>
    <s v="Georgia - the full cast production"/>
    <s v="Georgia is a play that looks at the taboo topic of rape in a relationship.  It's a play about perspectives and various viewpoints."/>
    <n v="1500"/>
    <n v="2140"/>
    <x v="1"/>
    <s v="US"/>
    <s v="USD"/>
    <n v="1436562000"/>
    <n v="1434440227"/>
    <b v="0"/>
    <n v="13"/>
    <b v="1"/>
    <s v="theater/plays"/>
    <n v="142.66666666666669"/>
    <n v="164.61538461538461"/>
    <x v="2"/>
    <s v="plays"/>
    <x v="3480"/>
    <d v="2015-07-10T21:00:00"/>
  </r>
  <r>
    <n v="3481"/>
    <s v="FIX THE FITZ"/>
    <s v="One of Australia's greatest theatres needs your help. Please help us refurnish, fit out and restore this legendary storytelling venue."/>
    <n v="10000"/>
    <n v="11880"/>
    <x v="1"/>
    <s v="AU"/>
    <s v="AUD"/>
    <n v="1420178188"/>
    <n v="1418709388"/>
    <b v="0"/>
    <n v="95"/>
    <b v="1"/>
    <s v="theater/plays"/>
    <n v="118.8"/>
    <n v="125.05263157894737"/>
    <x v="2"/>
    <s v="plays"/>
    <x v="3481"/>
    <d v="2015-01-02T05:56:28"/>
  </r>
  <r>
    <n v="3482"/>
    <s v="Old Trunk - Edinburgh 2014"/>
    <s v="Critically-acclaimed new-writing company Old Trunk make their Edinburgh debut alternating their two darkly comic plays."/>
    <n v="3000"/>
    <n v="4150"/>
    <x v="1"/>
    <s v="GB"/>
    <s v="GBP"/>
    <n v="1404671466"/>
    <n v="1402079466"/>
    <b v="0"/>
    <n v="80"/>
    <b v="1"/>
    <s v="theater/plays"/>
    <n v="138.33333333333334"/>
    <n v="51.875"/>
    <x v="2"/>
    <s v="plays"/>
    <x v="3482"/>
    <d v="2014-07-06T18:31:06"/>
  </r>
  <r>
    <n v="3483"/>
    <s v="The Faculty Lounge"/>
    <s v="Join 5 high school teachers in the lounge of every high school in America.  Hear what they never say in the classroom."/>
    <n v="3350"/>
    <n v="5358"/>
    <x v="1"/>
    <s v="US"/>
    <s v="USD"/>
    <n v="1404403381"/>
    <n v="1401811381"/>
    <b v="0"/>
    <n v="133"/>
    <b v="1"/>
    <s v="theater/plays"/>
    <n v="159.9402985074627"/>
    <n v="40.285714285714285"/>
    <x v="2"/>
    <s v="plays"/>
    <x v="3483"/>
    <d v="2014-07-03T16:03:01"/>
  </r>
  <r>
    <n v="3484"/>
    <s v="Macbeth in the Basement"/>
    <s v="MACBETH IN THE BASEMENT will premiere at the Capital Fringe Festival in July 2016. A teenage kingâ€™s rise and fall in a vicious game."/>
    <n v="2500"/>
    <n v="2856"/>
    <x v="1"/>
    <s v="US"/>
    <s v="USD"/>
    <n v="1466014499"/>
    <n v="1463422499"/>
    <b v="0"/>
    <n v="44"/>
    <b v="1"/>
    <s v="theater/plays"/>
    <n v="114.24000000000001"/>
    <n v="64.909090909090907"/>
    <x v="2"/>
    <s v="plays"/>
    <x v="3484"/>
    <d v="2016-06-15T18:14:59"/>
  </r>
  <r>
    <n v="3485"/>
    <s v="An Evening with Sarah Pettyfer"/>
    <s v="We're trying to get our play, &quot;An Evening With Sarah Pettyfer,&quot; to the  Orlando Fringe Festival. The only thing is...we need your help!"/>
    <n v="1650"/>
    <n v="1660"/>
    <x v="1"/>
    <s v="US"/>
    <s v="USD"/>
    <n v="1454431080"/>
    <n v="1451839080"/>
    <b v="0"/>
    <n v="30"/>
    <b v="1"/>
    <s v="theater/plays"/>
    <n v="100.60606060606061"/>
    <n v="55.333333333333336"/>
    <x v="2"/>
    <s v="plays"/>
    <x v="3485"/>
    <d v="2016-02-02T16:38:00"/>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s v="theater/plays"/>
    <n v="155.20000000000002"/>
    <n v="83.142857142857139"/>
    <x v="2"/>
    <s v="plays"/>
    <x v="3486"/>
    <d v="2015-06-03T06:59:00"/>
  </r>
  <r>
    <n v="3487"/>
    <s v="Jericho Creek"/>
    <s v="Jericho Creek is an original production by Fledgling Theatre Company which will be performed at The Cockpit Theatre in July 2015"/>
    <n v="2000"/>
    <n v="2555"/>
    <x v="1"/>
    <s v="GB"/>
    <s v="GBP"/>
    <n v="1435185252"/>
    <n v="1432593252"/>
    <b v="0"/>
    <n v="66"/>
    <b v="1"/>
    <s v="theater/plays"/>
    <n v="127.75000000000001"/>
    <n v="38.712121212121211"/>
    <x v="2"/>
    <s v="plays"/>
    <x v="3487"/>
    <d v="2015-06-24T22:34:12"/>
  </r>
  <r>
    <n v="3488"/>
    <s v="Gorilla Theater Productions Presents: Phase 3"/>
    <s v="GTP has been protected financially by The Director since 2012. Now it's time for the community. Do you want GTP? Are we worth it?"/>
    <n v="3000"/>
    <n v="3636"/>
    <x v="1"/>
    <s v="US"/>
    <s v="USD"/>
    <n v="1429286400"/>
    <n v="1427221560"/>
    <b v="0"/>
    <n v="29"/>
    <b v="1"/>
    <s v="theater/plays"/>
    <n v="121.2"/>
    <n v="125.37931034482759"/>
    <x v="2"/>
    <s v="plays"/>
    <x v="3488"/>
    <d v="2015-04-17T16:00:00"/>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s v="theater/plays"/>
    <n v="112.7"/>
    <n v="78.263888888888886"/>
    <x v="2"/>
    <s v="plays"/>
    <x v="3489"/>
    <d v="2014-05-24T21:00:00"/>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s v="theater/plays"/>
    <n v="127.49999999999999"/>
    <n v="47.222222222222221"/>
    <x v="2"/>
    <s v="plays"/>
    <x v="3490"/>
    <d v="2016-04-13T19:15:24"/>
  </r>
  <r>
    <n v="3491"/>
    <s v="William Shakespeare's The Tempest"/>
    <s v="Shakespeare Company at UCLA presents The Tempest under the stars in the Fowler Museum Amphitheater. Bring your blankets and enjoy!"/>
    <n v="500"/>
    <n v="791"/>
    <x v="1"/>
    <s v="US"/>
    <s v="USD"/>
    <n v="1431928784"/>
    <n v="1430114384"/>
    <b v="0"/>
    <n v="10"/>
    <b v="1"/>
    <s v="theater/plays"/>
    <n v="158.20000000000002"/>
    <n v="79.099999999999994"/>
    <x v="2"/>
    <s v="plays"/>
    <x v="3491"/>
    <d v="2015-05-18T05:59:44"/>
  </r>
  <r>
    <n v="3492"/>
    <s v="The Man from Willow's Brook, a new play by Kevin Kordis"/>
    <s v="We have the Blackbox Fellowship at Boston Playwright's Theatre, now all we need is your support to produce Kevin's new play!"/>
    <n v="3800"/>
    <n v="4000.22"/>
    <x v="1"/>
    <s v="US"/>
    <s v="USD"/>
    <n v="1445818397"/>
    <n v="1442794397"/>
    <b v="0"/>
    <n v="35"/>
    <b v="1"/>
    <s v="theater/plays"/>
    <n v="105.26894736842105"/>
    <n v="114.29199999999999"/>
    <x v="2"/>
    <s v="plays"/>
    <x v="3492"/>
    <d v="2015-10-26T00:13:17"/>
  </r>
  <r>
    <n v="3493"/>
    <s v="Not Your Garden Variety Theater"/>
    <s v="We need your help purchasing a stage for our production of the Wizard of Oz! This program is helping children with autism. Thank you!"/>
    <n v="1500"/>
    <n v="1500"/>
    <x v="1"/>
    <s v="US"/>
    <s v="USD"/>
    <n v="1408252260"/>
    <n v="1406580436"/>
    <b v="0"/>
    <n v="29"/>
    <b v="1"/>
    <s v="theater/plays"/>
    <n v="100"/>
    <n v="51.724137931034484"/>
    <x v="2"/>
    <s v="plays"/>
    <x v="3493"/>
    <d v="2014-08-17T05:11:00"/>
  </r>
  <r>
    <n v="3494"/>
    <s v="Special in a Bad Way"/>
    <s v="&quot;Special in a Bad Way&quot; is a comedy that questions American Public Schools in their treatment of the so called, 'learning disabled.'"/>
    <n v="400"/>
    <n v="400"/>
    <x v="1"/>
    <s v="US"/>
    <s v="USD"/>
    <n v="1480140000"/>
    <n v="1479186575"/>
    <b v="0"/>
    <n v="13"/>
    <b v="1"/>
    <s v="theater/plays"/>
    <n v="100"/>
    <n v="30.76923076923077"/>
    <x v="2"/>
    <s v="plays"/>
    <x v="3494"/>
    <d v="2016-11-26T06:00:00"/>
  </r>
  <r>
    <n v="3495"/>
    <s v="The Village - one woman show"/>
    <s v="A one-woman show by Canadian artist Tina Milo. it is a multimedia show about an actress auditioning for a role of a depressed woman."/>
    <n v="5000"/>
    <n v="5343"/>
    <x v="1"/>
    <s v="CA"/>
    <s v="CAD"/>
    <n v="1414862280"/>
    <n v="1412360309"/>
    <b v="0"/>
    <n v="72"/>
    <b v="1"/>
    <s v="theater/plays"/>
    <n v="106.86"/>
    <n v="74.208333333333329"/>
    <x v="2"/>
    <s v="plays"/>
    <x v="3495"/>
    <d v="2014-11-01T17:18:00"/>
  </r>
  <r>
    <n v="3496"/>
    <s v="Resurrecting LIZZIE BORDEN LIVE"/>
    <s v="A one-woman play based on Lizzie Borden who was accused of the brutal hatchet murders of her father and step-mother.  Workshop Oct NYC."/>
    <n v="3000"/>
    <n v="3732"/>
    <x v="1"/>
    <s v="US"/>
    <s v="USD"/>
    <n v="1473625166"/>
    <n v="1470169166"/>
    <b v="0"/>
    <n v="78"/>
    <b v="1"/>
    <s v="theater/plays"/>
    <n v="124.4"/>
    <n v="47.846153846153847"/>
    <x v="2"/>
    <s v="plays"/>
    <x v="3496"/>
    <d v="2016-09-11T20:19:26"/>
  </r>
  <r>
    <n v="3497"/>
    <s v="Send SACKERSON to SD Fringe"/>
    <s v="We've been invited to the San Diego International Fringe Festival. Can you help us get there? Special performances in SLC and OREM."/>
    <n v="1551"/>
    <n v="1686"/>
    <x v="1"/>
    <s v="US"/>
    <s v="USD"/>
    <n v="1464904800"/>
    <n v="1463852904"/>
    <b v="0"/>
    <n v="49"/>
    <b v="1"/>
    <s v="theater/plays"/>
    <n v="108.70406189555126"/>
    <n v="34.408163265306122"/>
    <x v="2"/>
    <s v="plays"/>
    <x v="3497"/>
    <d v="2016-06-02T22:00:00"/>
  </r>
  <r>
    <n v="3498"/>
    <s v="Mamahood: turn and face the strange"/>
    <s v="This solo show has the power to profoundly impact new mothers and those that love them and to educate &amp; change how we support them."/>
    <n v="1650"/>
    <n v="1690"/>
    <x v="1"/>
    <s v="CA"/>
    <s v="CAD"/>
    <n v="1464471840"/>
    <n v="1459309704"/>
    <b v="0"/>
    <n v="42"/>
    <b v="1"/>
    <s v="theater/plays"/>
    <n v="102.42424242424242"/>
    <n v="40.238095238095241"/>
    <x v="2"/>
    <s v="plays"/>
    <x v="3498"/>
    <d v="2016-05-28T21:44:00"/>
  </r>
  <r>
    <n v="3499"/>
    <s v="Fefu and Her Friends"/>
    <s v="Figure 8 Troupe's debut performance! A stunning piece of theatre written by premier female playwright Maria Irene Fornes."/>
    <n v="2000"/>
    <n v="2110"/>
    <x v="1"/>
    <s v="US"/>
    <s v="USD"/>
    <n v="1435733940"/>
    <n v="1431046325"/>
    <b v="0"/>
    <n v="35"/>
    <b v="1"/>
    <s v="theater/plays"/>
    <n v="105.5"/>
    <n v="60.285714285714285"/>
    <x v="2"/>
    <s v="plays"/>
    <x v="3499"/>
    <d v="2015-07-01T06:59:00"/>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s v="theater/plays"/>
    <n v="106.3"/>
    <n v="25.30952380952381"/>
    <x v="2"/>
    <s v="plays"/>
    <x v="3500"/>
    <d v="2016-03-07T04:59:00"/>
  </r>
  <r>
    <n v="3501"/>
    <s v="Pig by Alex Oates (London Run)"/>
    <s v="'Pig' by Alex Oates is an urgent and dark comedy with live music that discusses the vital issue of the state of our police force."/>
    <n v="1500"/>
    <n v="1510"/>
    <x v="1"/>
    <s v="GB"/>
    <s v="GBP"/>
    <n v="1441995595"/>
    <n v="1439835595"/>
    <b v="0"/>
    <n v="42"/>
    <b v="1"/>
    <s v="theater/plays"/>
    <n v="100.66666666666666"/>
    <n v="35.952380952380949"/>
    <x v="2"/>
    <s v="plays"/>
    <x v="3501"/>
    <d v="2015-09-11T18:19:55"/>
  </r>
  <r>
    <n v="3502"/>
    <s v="Dickhead"/>
    <s v="Dickhead is a play about one man's struggle with the dicks in his head. If you want to know more stop being a twat and put out...please"/>
    <n v="4000"/>
    <n v="4216"/>
    <x v="1"/>
    <s v="US"/>
    <s v="USD"/>
    <n v="1458100740"/>
    <n v="1456862924"/>
    <b v="0"/>
    <n v="31"/>
    <b v="1"/>
    <s v="theater/plays"/>
    <n v="105.4"/>
    <n v="136"/>
    <x v="2"/>
    <s v="plays"/>
    <x v="3502"/>
    <d v="2016-03-16T03:59:00"/>
  </r>
  <r>
    <n v="3503"/>
    <s v="Tarantella"/>
    <s v="A group of Sicilian immigrants in New York struggle to deal with conflict from both within the family and from without."/>
    <n v="2500"/>
    <n v="2689"/>
    <x v="1"/>
    <s v="GB"/>
    <s v="GBP"/>
    <n v="1469359728"/>
    <n v="1466767728"/>
    <b v="0"/>
    <n v="38"/>
    <b v="1"/>
    <s v="theater/plays"/>
    <n v="107.55999999999999"/>
    <n v="70.763157894736835"/>
    <x v="2"/>
    <s v="plays"/>
    <x v="3503"/>
    <d v="2016-07-24T11:28:48"/>
  </r>
  <r>
    <n v="3504"/>
    <s v="Sterling Lion Theater Company"/>
    <s v="The Sterling Lion Theater Company is a non-profit theater group established for the benefit of the Connecticut lower Naugatuck Valley."/>
    <n v="1000"/>
    <n v="1000"/>
    <x v="1"/>
    <s v="US"/>
    <s v="USD"/>
    <n v="1447959491"/>
    <n v="1445363891"/>
    <b v="0"/>
    <n v="8"/>
    <b v="1"/>
    <s v="theater/plays"/>
    <n v="100"/>
    <n v="125"/>
    <x v="2"/>
    <s v="plays"/>
    <x v="3504"/>
    <d v="2015-11-19T18:58:11"/>
  </r>
  <r>
    <n v="3505"/>
    <s v="Second Act: The Four Disgracers"/>
    <s v="Four myths._x000a_Four writers._x000a_Four new takes._x000a__x000a_The Four Disgracers comes to the stage to launch a new theatre group, Ixion."/>
    <n v="2500"/>
    <n v="2594"/>
    <x v="1"/>
    <s v="US"/>
    <s v="USD"/>
    <n v="1399953600"/>
    <n v="1398983245"/>
    <b v="0"/>
    <n v="39"/>
    <b v="1"/>
    <s v="theater/plays"/>
    <n v="103.76"/>
    <n v="66.512820512820511"/>
    <x v="2"/>
    <s v="plays"/>
    <x v="3505"/>
    <d v="2014-05-13T04:00:00"/>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s v="theater/plays"/>
    <n v="101.49999999999999"/>
    <n v="105"/>
    <x v="2"/>
    <s v="plays"/>
    <x v="3506"/>
    <d v="2014-08-23T17:37:20"/>
  </r>
  <r>
    <n v="3507"/>
    <s v="The Chameleon Fools Theatre Troupe Project"/>
    <s v="Please help our troupe bring our first project from planning to reality! Join us on one exciting ride!"/>
    <n v="10000"/>
    <n v="10440"/>
    <x v="1"/>
    <s v="US"/>
    <s v="USD"/>
    <n v="1464732537"/>
    <n v="1462140537"/>
    <b v="0"/>
    <n v="72"/>
    <b v="1"/>
    <s v="theater/plays"/>
    <n v="104.4"/>
    <n v="145"/>
    <x v="2"/>
    <s v="plays"/>
    <x v="3507"/>
    <d v="2016-05-31T22:08:57"/>
  </r>
  <r>
    <n v="3508"/>
    <s v="Roll The Dice Theatre Company"/>
    <s v="Roll The Dice Theatre Company revolves around taking risks in the game of life vicariously through beloved childhood games."/>
    <n v="100"/>
    <n v="180"/>
    <x v="1"/>
    <s v="GB"/>
    <s v="GBP"/>
    <n v="1462914000"/>
    <n v="1460914253"/>
    <b v="0"/>
    <n v="15"/>
    <b v="1"/>
    <s v="theater/plays"/>
    <n v="180"/>
    <n v="12"/>
    <x v="2"/>
    <s v="plays"/>
    <x v="3508"/>
    <d v="2016-05-10T21:00:00"/>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s v="theater/plays"/>
    <n v="106.33333333333333"/>
    <n v="96.666666666666671"/>
    <x v="2"/>
    <s v="plays"/>
    <x v="3509"/>
    <d v="2014-11-21T04:55:00"/>
  </r>
  <r>
    <n v="3510"/>
    <s v="Shakespeare in the Park: Much Ado About Nothing"/>
    <s v="The Uncommon Loons return with Much Ado for a 2nd production of Shakespeare in Minnesota's Nature on the banks of the Mississippi!"/>
    <n v="900"/>
    <n v="905"/>
    <x v="1"/>
    <s v="US"/>
    <s v="USD"/>
    <n v="1404312846"/>
    <n v="1402584846"/>
    <b v="0"/>
    <n v="15"/>
    <b v="1"/>
    <s v="theater/plays"/>
    <n v="100.55555555555556"/>
    <n v="60.333333333333336"/>
    <x v="2"/>
    <s v="plays"/>
    <x v="3510"/>
    <d v="2014-07-02T14:54:06"/>
  </r>
  <r>
    <n v="3511"/>
    <s v="Silent Planet"/>
    <s v="The world premiere of the first full-length play by Eve Leigh, at the intimate Finborough Theatre in London."/>
    <n v="1500"/>
    <n v="1518"/>
    <x v="1"/>
    <s v="GB"/>
    <s v="GBP"/>
    <n v="1415385000"/>
    <n v="1413406695"/>
    <b v="0"/>
    <n v="19"/>
    <b v="1"/>
    <s v="theater/plays"/>
    <n v="101.2"/>
    <n v="79.89473684210526"/>
    <x v="2"/>
    <s v="plays"/>
    <x v="3511"/>
    <d v="2014-11-07T18:30:00"/>
  </r>
  <r>
    <n v="3512"/>
    <s v="With My Eyes Wide Open"/>
    <s v="We're making a hard hitting, innovative play which will open your eyes to what mental illness is like in the mind of the sufferer."/>
    <n v="1000"/>
    <n v="1000"/>
    <x v="1"/>
    <s v="GB"/>
    <s v="GBP"/>
    <n v="1429789992"/>
    <n v="1424609592"/>
    <b v="0"/>
    <n v="17"/>
    <b v="1"/>
    <s v="theater/plays"/>
    <n v="100"/>
    <n v="58.823529411764703"/>
    <x v="2"/>
    <s v="plays"/>
    <x v="3512"/>
    <d v="2015-04-23T11:53:12"/>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s v="theater/plays"/>
    <n v="118.39285714285714"/>
    <n v="75.340909090909093"/>
    <x v="2"/>
    <s v="plays"/>
    <x v="3513"/>
    <d v="2014-06-04T04:59:00"/>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s v="theater/plays"/>
    <n v="110.00000000000001"/>
    <n v="55"/>
    <x v="2"/>
    <s v="plays"/>
    <x v="3514"/>
    <d v="2015-02-02T04:59:00"/>
  </r>
  <r>
    <n v="3515"/>
    <s v="Twelfth Night by William Shakespeare"/>
    <s v="We are casting an all-inclusive production of Shakespeare's Twelfth Night in a non-traditional performance space."/>
    <n v="3000"/>
    <n v="3080"/>
    <x v="1"/>
    <s v="US"/>
    <s v="USD"/>
    <n v="1433097171"/>
    <n v="1430505171"/>
    <b v="0"/>
    <n v="46"/>
    <b v="1"/>
    <s v="theater/plays"/>
    <n v="102.66666666666666"/>
    <n v="66.956521739130437"/>
    <x v="2"/>
    <s v="plays"/>
    <x v="3515"/>
    <d v="2015-05-31T18:32:51"/>
  </r>
  <r>
    <n v="3516"/>
    <s v="The March of the Bonus Army"/>
    <s v="A new play about a lesser known yet pivotal event in American history, about a group of WWI Veterans fighting for their rights."/>
    <n v="2500"/>
    <n v="2500"/>
    <x v="1"/>
    <s v="US"/>
    <s v="USD"/>
    <n v="1410145200"/>
    <n v="1407197670"/>
    <b v="0"/>
    <n v="11"/>
    <b v="1"/>
    <s v="theater/plays"/>
    <n v="100"/>
    <n v="227.27272727272728"/>
    <x v="2"/>
    <s v="plays"/>
    <x v="3516"/>
    <d v="2014-09-08T03:00:00"/>
  </r>
  <r>
    <n v="3517"/>
    <s v="A Bright Room Called Day by Tony Kushner"/>
    <s v="Support an outstanding cast of actors to take on a professional production of a masterpiece of modern theatre"/>
    <n v="4000"/>
    <n v="4000"/>
    <x v="1"/>
    <s v="GB"/>
    <s v="GBP"/>
    <n v="1404471600"/>
    <n v="1401910634"/>
    <b v="0"/>
    <n v="13"/>
    <b v="1"/>
    <s v="theater/plays"/>
    <n v="100"/>
    <n v="307.69230769230768"/>
    <x v="2"/>
    <s v="plays"/>
    <x v="3517"/>
    <d v="2014-07-04T11:00:00"/>
  </r>
  <r>
    <n v="3518"/>
    <s v="BEASTS OF BAVERLY GROVE"/>
    <s v="One play.  Two theaters.  See the story from both sides and then decide for yourself - who are the BEASTS OF BAVERLY GROVE?"/>
    <n v="1500"/>
    <n v="1650.69"/>
    <x v="1"/>
    <s v="US"/>
    <s v="USD"/>
    <n v="1412259660"/>
    <n v="1410461299"/>
    <b v="0"/>
    <n v="33"/>
    <b v="1"/>
    <s v="theater/plays"/>
    <n v="110.04599999999999"/>
    <n v="50.020909090909093"/>
    <x v="2"/>
    <s v="plays"/>
    <x v="3518"/>
    <d v="2014-10-02T14:21:00"/>
  </r>
  <r>
    <n v="3519"/>
    <s v="Bookstory"/>
    <s v="Bookstory is a tiny puppet musical with some very big ideas that tells the story of the story in the digital age"/>
    <n v="2000"/>
    <n v="2027"/>
    <x v="1"/>
    <s v="GB"/>
    <s v="GBP"/>
    <n v="1425478950"/>
    <n v="1422886950"/>
    <b v="0"/>
    <n v="28"/>
    <b v="1"/>
    <s v="theater/plays"/>
    <n v="101.35000000000001"/>
    <n v="72.392857142857139"/>
    <x v="2"/>
    <s v="plays"/>
    <x v="3519"/>
    <d v="2015-03-04T14:22:30"/>
  </r>
  <r>
    <n v="3520"/>
    <s v="Protocols"/>
    <s v="Help us to bring &quot;Protocols&quot; at the 2015 Camden Fringe. The most controversial play of the year."/>
    <n v="2000"/>
    <n v="2015"/>
    <x v="1"/>
    <s v="GB"/>
    <s v="GBP"/>
    <n v="1441547220"/>
    <n v="1439322412"/>
    <b v="0"/>
    <n v="21"/>
    <b v="1"/>
    <s v="theater/plays"/>
    <n v="100.75"/>
    <n v="95.952380952380949"/>
    <x v="2"/>
    <s v="plays"/>
    <x v="3520"/>
    <d v="2015-09-06T13:47:00"/>
  </r>
  <r>
    <n v="3521"/>
    <s v="As the Naked Lead the Blind (Play)"/>
    <s v="A professionally directed/acted workshop &amp; reading for a new play depicting sexual addiction and its crippling effect on relationships."/>
    <n v="350"/>
    <n v="593"/>
    <x v="1"/>
    <s v="US"/>
    <s v="USD"/>
    <n v="1411980020"/>
    <n v="1409388020"/>
    <b v="0"/>
    <n v="13"/>
    <b v="1"/>
    <s v="theater/plays"/>
    <n v="169.42857142857144"/>
    <n v="45.615384615384613"/>
    <x v="2"/>
    <s v="plays"/>
    <x v="3521"/>
    <d v="2014-09-29T08:40:20"/>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s v="theater/plays"/>
    <n v="100"/>
    <n v="41.029411764705884"/>
    <x v="2"/>
    <s v="plays"/>
    <x v="3522"/>
    <d v="2015-09-15T10:06:00"/>
  </r>
  <r>
    <n v="3523"/>
    <s v="Magnificence"/>
    <s v="An old play about our world. Set in 1970s England, Magnificence is a gut-wrenching story of radicalisation, idealism and pity."/>
    <n v="4000"/>
    <n v="4546"/>
    <x v="1"/>
    <s v="GB"/>
    <s v="GBP"/>
    <n v="1474844400"/>
    <n v="1469871148"/>
    <b v="0"/>
    <n v="80"/>
    <b v="1"/>
    <s v="theater/plays"/>
    <n v="113.65"/>
    <n v="56.825000000000003"/>
    <x v="2"/>
    <s v="plays"/>
    <x v="3523"/>
    <d v="2016-09-25T23:00:00"/>
  </r>
  <r>
    <n v="3524"/>
    <s v="Sweet, Sweet Spirit"/>
    <s v="A West Texas matriarch is enraged by the news that her gay grandson has been the victim of a hate crime committed by his own father."/>
    <n v="10000"/>
    <n v="10156"/>
    <x v="1"/>
    <s v="US"/>
    <s v="USD"/>
    <n v="1410580800"/>
    <n v="1409336373"/>
    <b v="0"/>
    <n v="74"/>
    <b v="1"/>
    <s v="theater/plays"/>
    <n v="101.56"/>
    <n v="137.24324324324326"/>
    <x v="2"/>
    <s v="plays"/>
    <x v="3524"/>
    <d v="2014-09-13T04:00:00"/>
  </r>
  <r>
    <n v="3525"/>
    <s v="Talk to Me Like The Rain and Let Me Listen"/>
    <s v="The Attic interns present Tennessee Williams's &quot;Talk to Me Like the Rain and Let Me Listen&quot; performing at The Flea Theater!"/>
    <n v="500"/>
    <n v="530"/>
    <x v="1"/>
    <s v="US"/>
    <s v="USD"/>
    <n v="1439136000"/>
    <n v="1438188106"/>
    <b v="0"/>
    <n v="7"/>
    <b v="1"/>
    <s v="theater/plays"/>
    <n v="106"/>
    <n v="75.714285714285708"/>
    <x v="2"/>
    <s v="plays"/>
    <x v="3525"/>
    <d v="2015-08-09T16:00:00"/>
  </r>
  <r>
    <n v="3526"/>
    <s v="Human, Kind Theater Project"/>
    <s v="By day we perform Acts of Kindness, by night we perform free theater, all sustained by the love of our neighbors, not ticket prices."/>
    <n v="3300"/>
    <n v="3366"/>
    <x v="1"/>
    <s v="US"/>
    <s v="USD"/>
    <n v="1461823140"/>
    <n v="1459411371"/>
    <b v="0"/>
    <n v="34"/>
    <b v="1"/>
    <s v="theater/plays"/>
    <n v="102"/>
    <n v="99"/>
    <x v="2"/>
    <s v="plays"/>
    <x v="3526"/>
    <d v="2016-04-28T05:59:00"/>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s v="theater/plays"/>
    <n v="116.91666666666667"/>
    <n v="81.569767441860463"/>
    <x v="2"/>
    <s v="plays"/>
    <x v="3527"/>
    <d v="2015-07-11T03:59:00"/>
  </r>
  <r>
    <n v="3528"/>
    <s v="World premiere of BIRTHDAY SUIT at the Old Red Lion"/>
    <s v="pluck. productions present their first four-week run - the world premiere of David K. Barnes' BIRTHDAY SUIT at the Old Red Lion."/>
    <n v="1650"/>
    <n v="1669"/>
    <x v="1"/>
    <s v="GB"/>
    <s v="GBP"/>
    <n v="1484740918"/>
    <n v="1483012918"/>
    <b v="0"/>
    <n v="37"/>
    <b v="1"/>
    <s v="theater/plays"/>
    <n v="101.15151515151514"/>
    <n v="45.108108108108105"/>
    <x v="2"/>
    <s v="plays"/>
    <x v="3528"/>
    <d v="2017-01-18T12:01:58"/>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s v="theater/plays"/>
    <n v="132"/>
    <n v="36.666666666666664"/>
    <x v="2"/>
    <s v="plays"/>
    <x v="3529"/>
    <d v="2015-07-13T01:00:00"/>
  </r>
  <r>
    <n v="3530"/>
    <s v="Far From Fiction"/>
    <s v="â€œFar From Fictionâ€ is a powerful play, written by Sally Willis, offering insights into a new understanding of  female psychology."/>
    <n v="2750"/>
    <n v="2750"/>
    <x v="1"/>
    <s v="GB"/>
    <s v="GBP"/>
    <n v="1460318400"/>
    <n v="1457881057"/>
    <b v="0"/>
    <n v="22"/>
    <b v="1"/>
    <s v="theater/plays"/>
    <n v="100"/>
    <n v="125"/>
    <x v="2"/>
    <s v="plays"/>
    <x v="3530"/>
    <d v="2016-04-10T20:00:00"/>
  </r>
  <r>
    <n v="3531"/>
    <s v="The Reinvention of Lily Johnson"/>
    <s v="A political comedy for a crazy election year"/>
    <n v="1000"/>
    <n v="1280"/>
    <x v="1"/>
    <s v="US"/>
    <s v="USD"/>
    <n v="1467301334"/>
    <n v="1464709334"/>
    <b v="0"/>
    <n v="26"/>
    <b v="1"/>
    <s v="theater/plays"/>
    <n v="128"/>
    <n v="49.230769230769234"/>
    <x v="2"/>
    <s v="plays"/>
    <x v="3531"/>
    <d v="2016-06-30T15:42:14"/>
  </r>
  <r>
    <n v="3532"/>
    <s v="&quot;I Will Speak For Myself&quot;"/>
    <s v="Our goal: To produce a stirring one-woman show historically based on African-American womenâ€™s experiences, struggles, and journeys."/>
    <n v="960"/>
    <n v="1142"/>
    <x v="1"/>
    <s v="US"/>
    <s v="USD"/>
    <n v="1411012740"/>
    <n v="1409667827"/>
    <b v="0"/>
    <n v="27"/>
    <b v="1"/>
    <s v="theater/plays"/>
    <n v="118.95833333333334"/>
    <n v="42.296296296296298"/>
    <x v="2"/>
    <s v="plays"/>
    <x v="3532"/>
    <d v="2014-09-18T03:59:00"/>
  </r>
  <r>
    <n v="3533"/>
    <s v="Young Philosophers Theater Company Winter Productions"/>
    <s v="Two shows! (we're feeling particularly ambitious). Help us produce Eurydice and The Effect of Gamma Rays on Man-in-the-Moon Marigolds!"/>
    <n v="500"/>
    <n v="631"/>
    <x v="1"/>
    <s v="US"/>
    <s v="USD"/>
    <n v="1447269367"/>
    <n v="1444673767"/>
    <b v="0"/>
    <n v="8"/>
    <b v="1"/>
    <s v="theater/plays"/>
    <n v="126.2"/>
    <n v="78.875"/>
    <x v="2"/>
    <s v="plays"/>
    <x v="3533"/>
    <d v="2015-11-11T19:16:07"/>
  </r>
  <r>
    <n v="3534"/>
    <s v="Night of Ashes"/>
    <s v="A Theatrical Prequel to Hell's Rebels, the current Pathfinder Adventure Path from Paizo Publishing"/>
    <n v="5000"/>
    <n v="7810"/>
    <x v="1"/>
    <s v="US"/>
    <s v="USD"/>
    <n v="1443711623"/>
    <n v="1440687623"/>
    <b v="0"/>
    <n v="204"/>
    <b v="1"/>
    <s v="theater/plays"/>
    <n v="156.20000000000002"/>
    <n v="38.284313725490193"/>
    <x v="2"/>
    <s v="plays"/>
    <x v="3534"/>
    <d v="2015-10-01T15:00:23"/>
  </r>
  <r>
    <n v="3535"/>
    <s v="Twelve Angry Women"/>
    <s v="On the 60th anniversary of Twelve Angry Men, 12 female writers create 12 short pieces about what makes them angry."/>
    <n v="2000"/>
    <n v="2063"/>
    <x v="1"/>
    <s v="GB"/>
    <s v="GBP"/>
    <n v="1443808800"/>
    <n v="1441120910"/>
    <b v="0"/>
    <n v="46"/>
    <b v="1"/>
    <s v="theater/plays"/>
    <n v="103.15"/>
    <n v="44.847826086956523"/>
    <x v="2"/>
    <s v="plays"/>
    <x v="3535"/>
    <d v="2015-10-02T18:00:00"/>
  </r>
  <r>
    <n v="3536"/>
    <s v="Paria Exchange at Dave's Leicester Comedy Festival"/>
    <s v="&quot;Inteligent, Inspired and Inimitable&quot; Nottingham's leading two man improv show is heading to Dave's Leicester Comedy Festival."/>
    <n v="150"/>
    <n v="230"/>
    <x v="1"/>
    <s v="GB"/>
    <s v="GBP"/>
    <n v="1450612740"/>
    <n v="1448040425"/>
    <b v="0"/>
    <n v="17"/>
    <b v="1"/>
    <s v="theater/plays"/>
    <n v="153.33333333333334"/>
    <n v="13.529411764705882"/>
    <x v="2"/>
    <s v="plays"/>
    <x v="3536"/>
    <d v="2015-12-20T11:59:00"/>
  </r>
  <r>
    <n v="3537"/>
    <s v="The Untold Tales of the Brothers Grimm"/>
    <s v="A fast-pace, zany comedy involving six actors performing seven usually untold Grimm Fairy Tales about giants, witches, demons and more!"/>
    <n v="675"/>
    <n v="1218"/>
    <x v="1"/>
    <s v="CA"/>
    <s v="CAD"/>
    <n v="1416211140"/>
    <n v="1413016216"/>
    <b v="0"/>
    <n v="28"/>
    <b v="1"/>
    <s v="theater/plays"/>
    <n v="180.44444444444446"/>
    <n v="43.5"/>
    <x v="2"/>
    <s v="plays"/>
    <x v="3537"/>
    <d v="2014-11-17T07:59:00"/>
  </r>
  <r>
    <n v="3538"/>
    <s v="'Mooring' - Vocal Point Theatre Project"/>
    <s v="A play about riverside homelessness, inspired by true events. Shows at Brunel Museum, 240 Project and similar community organisations."/>
    <n v="2000"/>
    <n v="2569"/>
    <x v="1"/>
    <s v="GB"/>
    <s v="GBP"/>
    <n v="1471428340"/>
    <n v="1469009140"/>
    <b v="0"/>
    <n v="83"/>
    <b v="1"/>
    <s v="theater/plays"/>
    <n v="128.44999999999999"/>
    <n v="30.951807228915662"/>
    <x v="2"/>
    <s v="plays"/>
    <x v="3538"/>
    <d v="2016-08-17T10:05:40"/>
  </r>
  <r>
    <n v="3539"/>
    <s v="Chokehold"/>
    <s v="A searing new play that takes  an unflinching look at the terrible costs of police shootings in the African American community."/>
    <n v="600"/>
    <n v="718"/>
    <x v="1"/>
    <s v="US"/>
    <s v="USD"/>
    <n v="1473358122"/>
    <n v="1471543722"/>
    <b v="0"/>
    <n v="13"/>
    <b v="1"/>
    <s v="theater/plays"/>
    <n v="119.66666666666667"/>
    <n v="55.230769230769234"/>
    <x v="2"/>
    <s v="plays"/>
    <x v="3539"/>
    <d v="2016-09-08T18:08:42"/>
  </r>
  <r>
    <n v="3540"/>
    <s v="The Silence at the Song's End"/>
    <s v="A brand new stage adaptation of the Libby Purves/Nicholas Heiney book. A new work involving music, poetry and fajitas. #timetochange"/>
    <n v="300"/>
    <n v="369"/>
    <x v="1"/>
    <s v="GB"/>
    <s v="GBP"/>
    <n v="1466899491"/>
    <n v="1464307491"/>
    <b v="0"/>
    <n v="8"/>
    <b v="1"/>
    <s v="theater/plays"/>
    <n v="123"/>
    <n v="46.125"/>
    <x v="2"/>
    <s v="plays"/>
    <x v="3540"/>
    <d v="2016-06-26T00:04:51"/>
  </r>
  <r>
    <n v="3541"/>
    <s v="Twelfth Night or What You Will"/>
    <s v="Yellowbelly Theatre needs your help to bring this incredible play of love, lust and mistaken identity to life in our debut performance!"/>
    <n v="1200"/>
    <n v="1260"/>
    <x v="1"/>
    <s v="GB"/>
    <s v="GBP"/>
    <n v="1441042275"/>
    <n v="1438882275"/>
    <b v="0"/>
    <n v="32"/>
    <b v="1"/>
    <s v="theater/plays"/>
    <n v="105"/>
    <n v="39.375"/>
    <x v="2"/>
    <s v="plays"/>
    <x v="3541"/>
    <d v="2015-08-31T17:31:15"/>
  </r>
  <r>
    <n v="3542"/>
    <s v="Gifts of War"/>
    <s v="Ancient Greece. Giddy, champagne soaked debauchery celebrating the Trojan War's end leads to a shocking and deadly surprise."/>
    <n v="5500"/>
    <n v="5623"/>
    <x v="1"/>
    <s v="US"/>
    <s v="USD"/>
    <n v="1410099822"/>
    <n v="1404915822"/>
    <b v="0"/>
    <n v="85"/>
    <b v="1"/>
    <s v="theater/plays"/>
    <n v="102.23636363636363"/>
    <n v="66.152941176470591"/>
    <x v="2"/>
    <s v="plays"/>
    <x v="3542"/>
    <d v="2014-09-07T14:23:42"/>
  </r>
  <r>
    <n v="3543"/>
    <s v="&quot;CIRQUE CAPRICIEUX, the greatest one woman show on earth&quot;"/>
    <s v="A circus theater show. An escaped carousel horse and a beautiful wire dancer let the fantasies run wild."/>
    <n v="1500"/>
    <n v="1570"/>
    <x v="1"/>
    <s v="DE"/>
    <s v="EUR"/>
    <n v="1435255659"/>
    <n v="1432663659"/>
    <b v="0"/>
    <n v="29"/>
    <b v="1"/>
    <s v="theater/plays"/>
    <n v="104.66666666666666"/>
    <n v="54.137931034482762"/>
    <x v="2"/>
    <s v="plays"/>
    <x v="3543"/>
    <d v="2015-06-25T18:07:39"/>
  </r>
  <r>
    <n v="3544"/>
    <s v="Gruoch, or Lady Macbeth"/>
    <s v="Death &amp; Pretzels presents the world premiere of Paul Pasulka's Gruoch, or Lady Macbeth"/>
    <n v="2500"/>
    <n v="2500"/>
    <x v="1"/>
    <s v="US"/>
    <s v="USD"/>
    <n v="1425758257"/>
    <n v="1423166257"/>
    <b v="0"/>
    <n v="24"/>
    <b v="1"/>
    <s v="theater/plays"/>
    <n v="100"/>
    <n v="104.16666666666667"/>
    <x v="2"/>
    <s v="plays"/>
    <x v="3544"/>
    <d v="2015-03-07T19:57:37"/>
  </r>
  <r>
    <n v="3545"/>
    <s v="Shakespeare!! To fund or not to fund, that is the Question?"/>
    <s v="FUND our teens in Shakespeare's comedy &quot;The Merchant of Venice&quot;. Donating pays for our venue/insurance located in Woodland, CA."/>
    <n v="250"/>
    <n v="251"/>
    <x v="1"/>
    <s v="US"/>
    <s v="USD"/>
    <n v="1428780159"/>
    <n v="1426188159"/>
    <b v="0"/>
    <n v="8"/>
    <b v="1"/>
    <s v="theater/plays"/>
    <n v="100.4"/>
    <n v="31.375"/>
    <x v="2"/>
    <s v="plays"/>
    <x v="3545"/>
    <d v="2015-04-11T19:22:39"/>
  </r>
  <r>
    <n v="3546"/>
    <s v="2015 Philadelphia Premier: Bonhoeffer's Cost"/>
    <s v="Help us produce this revealing play about Nazi-resistance member Dietrich Bonhoeffer and his final years of incarceration during WWII."/>
    <n v="1100"/>
    <n v="1125"/>
    <x v="1"/>
    <s v="US"/>
    <s v="USD"/>
    <n v="1427860740"/>
    <n v="1426002684"/>
    <b v="0"/>
    <n v="19"/>
    <b v="1"/>
    <s v="theater/plays"/>
    <n v="102.27272727272727"/>
    <n v="59.210526315789473"/>
    <x v="2"/>
    <s v="plays"/>
    <x v="3546"/>
    <d v="2015-04-01T03:59:00"/>
  </r>
  <r>
    <n v="3547"/>
    <s v="Tommy and Me by Ray Didinger - Theatre Exile"/>
    <s v="Help to bring this heart warming story of Ray Didinger's relationship with his boyhood hero Tommy McDonald to life."/>
    <n v="35000"/>
    <n v="40043.25"/>
    <x v="1"/>
    <s v="US"/>
    <s v="USD"/>
    <n v="1463198340"/>
    <n v="1461117201"/>
    <b v="0"/>
    <n v="336"/>
    <b v="1"/>
    <s v="theater/plays"/>
    <n v="114.40928571428573"/>
    <n v="119.17633928571429"/>
    <x v="2"/>
    <s v="plays"/>
    <x v="3547"/>
    <d v="2016-05-14T03:59:00"/>
  </r>
  <r>
    <n v="3548"/>
    <s v="THE UNDERSTUDY @ WORKING STAGE"/>
    <s v="We're putting together a production of THE UNDERSTUDY by Theresa Rebeck and hope you'll help us share this story."/>
    <n v="2100"/>
    <n v="2140"/>
    <x v="1"/>
    <s v="US"/>
    <s v="USD"/>
    <n v="1457139600"/>
    <n v="1455230214"/>
    <b v="0"/>
    <n v="13"/>
    <b v="1"/>
    <s v="theater/plays"/>
    <n v="101.9047619047619"/>
    <n v="164.61538461538461"/>
    <x v="2"/>
    <s v="plays"/>
    <x v="3548"/>
    <d v="2016-03-05T01:00:00"/>
  </r>
  <r>
    <n v="3549"/>
    <s v="The Munitionettes"/>
    <s v="Help us bring to life tales of hardship, danger and community of extraordinary women working in WW1 munitions factories."/>
    <n v="1000"/>
    <n v="1020"/>
    <x v="1"/>
    <s v="GB"/>
    <s v="GBP"/>
    <n v="1441358873"/>
    <n v="1438939673"/>
    <b v="0"/>
    <n v="42"/>
    <b v="1"/>
    <s v="theater/plays"/>
    <n v="102"/>
    <n v="24.285714285714285"/>
    <x v="2"/>
    <s v="plays"/>
    <x v="3549"/>
    <d v="2015-09-04T09:27:53"/>
  </r>
  <r>
    <n v="3550"/>
    <s v="MOONFACE"/>
    <s v="MOONFACE explores the formative f***k-ups of adolescence. Fresh, incisive new writing. Monologue, movement and striking naturalism."/>
    <n v="2500"/>
    <n v="2620"/>
    <x v="1"/>
    <s v="GB"/>
    <s v="GBP"/>
    <n v="1462224398"/>
    <n v="1459632398"/>
    <b v="0"/>
    <n v="64"/>
    <b v="1"/>
    <s v="theater/plays"/>
    <n v="104.80000000000001"/>
    <n v="40.9375"/>
    <x v="2"/>
    <s v="plays"/>
    <x v="3550"/>
    <d v="2016-05-02T21:26:38"/>
  </r>
  <r>
    <n v="3551"/>
    <s v="2014 UASPA Theatre Showcase"/>
    <s v="UASPA is a performing arts high school producing its 2014 Theatre Showcase featuring our strongest performances and original work."/>
    <n v="1500"/>
    <n v="1527.5"/>
    <x v="1"/>
    <s v="US"/>
    <s v="USD"/>
    <n v="1400796420"/>
    <n v="1398342170"/>
    <b v="0"/>
    <n v="25"/>
    <b v="1"/>
    <s v="theater/plays"/>
    <n v="101.83333333333333"/>
    <n v="61.1"/>
    <x v="2"/>
    <s v="plays"/>
    <x v="3551"/>
    <d v="2014-05-22T22:07:00"/>
  </r>
  <r>
    <n v="3552"/>
    <s v="Lock&amp;Key Theatre present 'Timon of Athens'"/>
    <s v="Support Lock&amp;Key Theatre's 'Timon of Athens' by donating to our printing! Every penny goes to posters, programmes, flyers and scripts."/>
    <n v="773"/>
    <n v="773"/>
    <x v="1"/>
    <s v="GB"/>
    <s v="GBP"/>
    <n v="1403964324"/>
    <n v="1401372324"/>
    <b v="0"/>
    <n v="20"/>
    <b v="1"/>
    <s v="theater/plays"/>
    <n v="100"/>
    <n v="38.65"/>
    <x v="2"/>
    <s v="plays"/>
    <x v="3552"/>
    <d v="2014-06-28T14:05:24"/>
  </r>
  <r>
    <n v="3553"/>
    <s v="Coming Home"/>
    <s v="Professional actors bring to life the true stories of 5 African-Americans struggling with mental health and their search for healing."/>
    <n v="5500"/>
    <n v="5845"/>
    <x v="1"/>
    <s v="US"/>
    <s v="USD"/>
    <n v="1439337600"/>
    <n v="1436575280"/>
    <b v="0"/>
    <n v="104"/>
    <b v="1"/>
    <s v="theater/plays"/>
    <n v="106.27272727272728"/>
    <n v="56.20192307692308"/>
    <x v="2"/>
    <s v="plays"/>
    <x v="3553"/>
    <d v="2015-08-12T00:00:00"/>
  </r>
  <r>
    <n v="3554"/>
    <s v="MASKS: Off-Broadway Debut"/>
    <s v="MASKS is a dramedy dealing with what it means to be alive, the reliability of identity, and what it means to suffer."/>
    <n v="5000"/>
    <n v="5671.11"/>
    <x v="1"/>
    <s v="US"/>
    <s v="USD"/>
    <n v="1423674000"/>
    <n v="1421025159"/>
    <b v="0"/>
    <n v="53"/>
    <b v="1"/>
    <s v="theater/plays"/>
    <n v="113.42219999999999"/>
    <n v="107.00207547169811"/>
    <x v="2"/>
    <s v="plays"/>
    <x v="3554"/>
    <d v="2015-02-11T17:00:00"/>
  </r>
  <r>
    <n v="3555"/>
    <s v="Free Theatre for Kids: Baby Living Room"/>
    <s v="Baby Living Room is a project created by Spazio Farma Mestre for children: free theatre for kids as sustainable education for families"/>
    <n v="2400"/>
    <n v="2400"/>
    <x v="1"/>
    <s v="IT"/>
    <s v="EUR"/>
    <n v="1479382594"/>
    <n v="1476786994"/>
    <b v="0"/>
    <n v="14"/>
    <b v="1"/>
    <s v="theater/plays"/>
    <n v="100"/>
    <n v="171.42857142857142"/>
    <x v="2"/>
    <s v="plays"/>
    <x v="3555"/>
    <d v="2016-11-17T11:36:34"/>
  </r>
  <r>
    <n v="3556"/>
    <s v="Immortal"/>
    <s v="'Immortal', a play about five English Air Bombers in WW2, is an exciting first project for the brand new Production Company, GreanTea."/>
    <n v="2200"/>
    <n v="2210"/>
    <x v="1"/>
    <s v="GB"/>
    <s v="GBP"/>
    <n v="1408289724"/>
    <n v="1403105724"/>
    <b v="0"/>
    <n v="20"/>
    <b v="1"/>
    <s v="theater/plays"/>
    <n v="100.45454545454547"/>
    <n v="110.5"/>
    <x v="2"/>
    <s v="plays"/>
    <x v="3556"/>
    <d v="2014-08-17T15:35:24"/>
  </r>
  <r>
    <n v="3557"/>
    <s v="Good Bread Alley"/>
    <s v="A play by April Yvette Thompson. A Gullah Healer Woman and an Afro-Cuban Priest forge a new world of magic &amp; dreams in Jim Crow Miami."/>
    <n v="100000"/>
    <n v="100036"/>
    <x v="1"/>
    <s v="US"/>
    <s v="USD"/>
    <n v="1399271911"/>
    <n v="1396334311"/>
    <b v="0"/>
    <n v="558"/>
    <b v="1"/>
    <s v="theater/plays"/>
    <n v="100.03599999999999"/>
    <n v="179.27598566308242"/>
    <x v="2"/>
    <s v="plays"/>
    <x v="3557"/>
    <d v="2014-05-05T06:38:31"/>
  </r>
  <r>
    <n v="3558"/>
    <s v="SPILL - A verbatim show about sex"/>
    <s v="We're making a show about sex. Because it's important, everyone wants to talk about it and it's at the start of everything."/>
    <n v="350"/>
    <n v="504"/>
    <x v="1"/>
    <s v="GB"/>
    <s v="GBP"/>
    <n v="1435352400"/>
    <n v="1431718575"/>
    <b v="0"/>
    <n v="22"/>
    <b v="1"/>
    <s v="theater/plays"/>
    <n v="144"/>
    <n v="22.90909090909091"/>
    <x v="2"/>
    <s v="plays"/>
    <x v="3558"/>
    <d v="2015-06-26T21:00:00"/>
  </r>
  <r>
    <n v="3559"/>
    <s v="Let's Launch Disco Turtle Productions"/>
    <s v="A theatre company designed to help young people to come out of their shell. Offering workshops and original shows directly to schools."/>
    <n v="1000"/>
    <n v="1035"/>
    <x v="1"/>
    <s v="AU"/>
    <s v="AUD"/>
    <n v="1438333080"/>
    <n v="1436408308"/>
    <b v="0"/>
    <n v="24"/>
    <b v="1"/>
    <s v="theater/plays"/>
    <n v="103.49999999999999"/>
    <n v="43.125"/>
    <x v="2"/>
    <s v="plays"/>
    <x v="3559"/>
    <d v="2015-07-31T08:58:00"/>
  </r>
  <r>
    <n v="3560"/>
    <s v="Book Club: A Comedy"/>
    <s v="The world premiere of an endearing play about love, friendship, men's styling putty, Dungeons &amp; Dragons &amp; our capacity for forbearance."/>
    <n v="3200"/>
    <n v="3470"/>
    <x v="1"/>
    <s v="CA"/>
    <s v="CAD"/>
    <n v="1432694700"/>
    <n v="1429651266"/>
    <b v="0"/>
    <n v="74"/>
    <b v="1"/>
    <s v="theater/plays"/>
    <n v="108.43750000000001"/>
    <n v="46.891891891891895"/>
    <x v="2"/>
    <s v="plays"/>
    <x v="3560"/>
    <d v="2015-05-27T02:45:00"/>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s v="theater/plays"/>
    <n v="102.4"/>
    <n v="47.407407407407405"/>
    <x v="2"/>
    <s v="plays"/>
    <x v="3561"/>
    <d v="2015-08-05T18:36:00"/>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s v="theater/plays"/>
    <n v="148.88888888888889"/>
    <n v="15.129032258064516"/>
    <x v="2"/>
    <s v="plays"/>
    <x v="3562"/>
    <d v="2016-03-13T22:00:00"/>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s v="theater/plays"/>
    <n v="105.49000000000002"/>
    <n v="21.098000000000003"/>
    <x v="2"/>
    <s v="plays"/>
    <x v="3563"/>
    <d v="2016-08-01T19:00:00"/>
  </r>
  <r>
    <n v="3564"/>
    <s v="The Pillowman Aberdeen"/>
    <s v="Multi Award-Winng play THE PILLOWMAN coming to the Arts Centre Theatre, Aberdeen"/>
    <n v="1000"/>
    <n v="1005"/>
    <x v="1"/>
    <s v="GB"/>
    <s v="GBP"/>
    <n v="1444060800"/>
    <n v="1440082649"/>
    <b v="0"/>
    <n v="17"/>
    <b v="1"/>
    <s v="theater/plays"/>
    <n v="100.49999999999999"/>
    <n v="59.117647058823529"/>
    <x v="2"/>
    <s v="plays"/>
    <x v="3564"/>
    <d v="2015-10-05T16:00:00"/>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s v="theater/plays"/>
    <n v="130.55555555555557"/>
    <n v="97.916666666666671"/>
    <x v="2"/>
    <s v="plays"/>
    <x v="3565"/>
    <d v="2014-12-31T17:50:08"/>
  </r>
  <r>
    <n v="3566"/>
    <s v="VANITY BITES BACK by Helen Duff"/>
    <s v="A &quot;bold, subversive and very funny&quot; clown cookery show about searching for self worth in a cheesecake - VAULT Festival &amp; Tour 2015"/>
    <n v="2000"/>
    <n v="2095"/>
    <x v="1"/>
    <s v="GB"/>
    <s v="GBP"/>
    <n v="1422015083"/>
    <n v="1419423083"/>
    <b v="0"/>
    <n v="38"/>
    <b v="1"/>
    <s v="theater/plays"/>
    <n v="104.75000000000001"/>
    <n v="55.131578947368418"/>
    <x v="2"/>
    <s v="plays"/>
    <x v="3566"/>
    <d v="2015-01-23T12:11:23"/>
  </r>
  <r>
    <n v="3567"/>
    <s v="Back To Blackbrick- A new play with live music"/>
    <s v="First stage adaptation of Sarah Moore Fitzgerald's beautiful novel about Alzheimer's and time travel with a live folk score."/>
    <n v="1000"/>
    <n v="1088"/>
    <x v="1"/>
    <s v="GB"/>
    <s v="GBP"/>
    <n v="1433964444"/>
    <n v="1431372444"/>
    <b v="0"/>
    <n v="41"/>
    <b v="1"/>
    <s v="theater/plays"/>
    <n v="108.80000000000001"/>
    <n v="26.536585365853657"/>
    <x v="2"/>
    <s v="plays"/>
    <x v="3567"/>
    <d v="2015-06-10T19:27:24"/>
  </r>
  <r>
    <n v="3568"/>
    <s v="The Fairy Tale: A Little Daylight"/>
    <s v="GK. Jr (for student actors 12 and under) will bring George Macdonald's story to life. 10+ speaking parts &amp; many non-speaking parts!"/>
    <n v="1000"/>
    <n v="1110"/>
    <x v="1"/>
    <s v="US"/>
    <s v="USD"/>
    <n v="1410975994"/>
    <n v="1408383994"/>
    <b v="0"/>
    <n v="19"/>
    <b v="1"/>
    <s v="theater/plays"/>
    <n v="111.00000000000001"/>
    <n v="58.421052631578945"/>
    <x v="2"/>
    <s v="plays"/>
    <x v="3568"/>
    <d v="2014-09-17T17:46:34"/>
  </r>
  <r>
    <n v="3569"/>
    <s v="Green Light Productions produces theatre created by women"/>
    <s v="In 2015, Green Light is producing 3 shows of new plays exclusively written, directed and created by women- help make it happen!"/>
    <n v="5000"/>
    <n v="5024"/>
    <x v="1"/>
    <s v="US"/>
    <s v="USD"/>
    <n v="1420734696"/>
    <n v="1418142696"/>
    <b v="0"/>
    <n v="41"/>
    <b v="1"/>
    <s v="theater/plays"/>
    <n v="100.47999999999999"/>
    <n v="122.53658536585365"/>
    <x v="2"/>
    <s v="plays"/>
    <x v="3569"/>
    <d v="2015-01-08T16:31:36"/>
  </r>
  <r>
    <n v="3570"/>
    <s v="The Lower Depths"/>
    <s v="Theatre Machine presents an all-new adaptation of Maxim Gorky's classic of Russian theatre, The Lower Depths."/>
    <n v="2000"/>
    <n v="2287"/>
    <x v="1"/>
    <s v="US"/>
    <s v="USD"/>
    <n v="1420009200"/>
    <n v="1417593483"/>
    <b v="0"/>
    <n v="26"/>
    <b v="1"/>
    <s v="theater/plays"/>
    <n v="114.35"/>
    <n v="87.961538461538467"/>
    <x v="2"/>
    <s v="plays"/>
    <x v="3570"/>
    <d v="2014-12-31T07:00:00"/>
  </r>
  <r>
    <n v="3571"/>
    <s v="Cans at Theatre503"/>
    <s v="Support Kuleshovâ€™s first full length production; help to build the set and bring a fierce and important new play to life"/>
    <n v="1500"/>
    <n v="1831"/>
    <x v="1"/>
    <s v="GB"/>
    <s v="GBP"/>
    <n v="1414701413"/>
    <n v="1412109413"/>
    <b v="0"/>
    <n v="25"/>
    <b v="1"/>
    <s v="theater/plays"/>
    <n v="122.06666666666666"/>
    <n v="73.239999999999995"/>
    <x v="2"/>
    <s v="plays"/>
    <x v="3571"/>
    <d v="2014-10-30T20:36:53"/>
  </r>
  <r>
    <n v="3572"/>
    <s v="Monster"/>
    <s v="A darkly comic one woman show by Abram Rooney as part of The Camden Fringe 2015."/>
    <n v="500"/>
    <n v="500"/>
    <x v="1"/>
    <s v="GB"/>
    <s v="GBP"/>
    <n v="1434894082"/>
    <n v="1432302082"/>
    <b v="0"/>
    <n v="9"/>
    <b v="1"/>
    <s v="theater/plays"/>
    <n v="100"/>
    <n v="55.555555555555557"/>
    <x v="2"/>
    <s v="plays"/>
    <x v="3572"/>
    <d v="2015-06-21T13:41:22"/>
  </r>
  <r>
    <n v="3573"/>
    <s v="Licensed To Ill"/>
    <s v="London based theatre makers collaborating to create a new show about the history of HipHop."/>
    <n v="3000"/>
    <n v="3084"/>
    <x v="1"/>
    <s v="GB"/>
    <s v="GBP"/>
    <n v="1415440846"/>
    <n v="1412845246"/>
    <b v="0"/>
    <n v="78"/>
    <b v="1"/>
    <s v="theater/plays"/>
    <n v="102.8"/>
    <n v="39.53846153846154"/>
    <x v="2"/>
    <s v="plays"/>
    <x v="3573"/>
    <d v="2014-11-08T10:00:46"/>
  </r>
  <r>
    <n v="3574"/>
    <s v="Galli Theater Fresh Start Fundraiser"/>
    <s v="Help Galli Theater continue to bring fairytales to children in English &amp; German in our theater and to institutions serving children."/>
    <n v="5800"/>
    <n v="6155"/>
    <x v="1"/>
    <s v="US"/>
    <s v="USD"/>
    <n v="1415921848"/>
    <n v="1413326248"/>
    <b v="0"/>
    <n v="45"/>
    <b v="1"/>
    <s v="theater/plays"/>
    <n v="106.12068965517241"/>
    <n v="136.77777777777777"/>
    <x v="2"/>
    <s v="plays"/>
    <x v="3574"/>
    <d v="2014-11-13T23:37:28"/>
  </r>
  <r>
    <n v="3575"/>
    <s v="AnaiÌˆs Nin Goes to Hell"/>
    <s v="An island in hell. Cleopatra, Joan of Arc, &amp; Queen Victoria wait, trapped in the memory of who they were... until AnaiÌˆs Nin shows up."/>
    <n v="10000"/>
    <n v="10133"/>
    <x v="1"/>
    <s v="US"/>
    <s v="USD"/>
    <n v="1470887940"/>
    <n v="1468176527"/>
    <b v="0"/>
    <n v="102"/>
    <b v="1"/>
    <s v="theater/plays"/>
    <n v="101.33000000000001"/>
    <n v="99.343137254901961"/>
    <x v="2"/>
    <s v="plays"/>
    <x v="3575"/>
    <d v="2016-08-11T03:59:00"/>
  </r>
  <r>
    <n v="3576"/>
    <s v="Vote for Next Season's Shows!"/>
    <s v="Vote here for whatever show you want to see next year! No gimmick, no stretch goals, just a simple vote and a free ticket."/>
    <n v="100"/>
    <n v="100"/>
    <x v="1"/>
    <s v="US"/>
    <s v="USD"/>
    <n v="1480947054"/>
    <n v="1475759454"/>
    <b v="0"/>
    <n v="5"/>
    <b v="1"/>
    <s v="theater/plays"/>
    <n v="100"/>
    <n v="20"/>
    <x v="2"/>
    <s v="plays"/>
    <x v="3576"/>
    <d v="2016-12-05T14:10:54"/>
  </r>
  <r>
    <n v="3577"/>
    <s v="The Laramie Project in Utah County"/>
    <s v="Our goal is to bring this story of one town's processing of tragedy and their own community identity to Utah County."/>
    <n v="600"/>
    <n v="780"/>
    <x v="1"/>
    <s v="US"/>
    <s v="USD"/>
    <n v="1430029680"/>
    <n v="1427741583"/>
    <b v="0"/>
    <n v="27"/>
    <b v="1"/>
    <s v="theater/plays"/>
    <n v="130"/>
    <n v="28.888888888888889"/>
    <x v="2"/>
    <s v="plays"/>
    <x v="3577"/>
    <d v="2015-04-26T06:28:00"/>
  </r>
  <r>
    <n v="3578"/>
    <s v="Home"/>
    <s v="An unsparing, slightly surreal look at the effects of the private rented sector on two young women. Based on real events."/>
    <n v="1500"/>
    <n v="1500.2"/>
    <x v="1"/>
    <s v="GB"/>
    <s v="GBP"/>
    <n v="1462037777"/>
    <n v="1459445777"/>
    <b v="0"/>
    <n v="37"/>
    <b v="1"/>
    <s v="theater/plays"/>
    <n v="100.01333333333334"/>
    <n v="40.545945945945945"/>
    <x v="2"/>
    <s v="plays"/>
    <x v="3578"/>
    <d v="2016-04-30T17:36:17"/>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s v="theater/plays"/>
    <n v="100"/>
    <n v="35.714285714285715"/>
    <x v="2"/>
    <s v="plays"/>
    <x v="3579"/>
    <d v="2016-03-31T17:17:36"/>
  </r>
  <r>
    <n v="3580"/>
    <s v="Annabel Lost"/>
    <s v="Annabel Lost combines visual art and performance poetry to tell the story of two orphaned refugees, Quetzal and Rhime."/>
    <n v="900"/>
    <n v="1025"/>
    <x v="1"/>
    <s v="US"/>
    <s v="USD"/>
    <n v="1425185940"/>
    <n v="1421900022"/>
    <b v="0"/>
    <n v="27"/>
    <b v="1"/>
    <s v="theater/plays"/>
    <n v="113.88888888888889"/>
    <n v="37.962962962962962"/>
    <x v="2"/>
    <s v="plays"/>
    <x v="3580"/>
    <d v="2015-03-01T04:59:00"/>
  </r>
  <r>
    <n v="3581"/>
    <s v="Get FREAK to the Edinburgh Fringe"/>
    <s v="An extraordinary, punchy and provocative new play, providing a voice for women to address their sexuality and self worth. #EDFREAK"/>
    <n v="1500"/>
    <n v="1500"/>
    <x v="1"/>
    <s v="GB"/>
    <s v="GBP"/>
    <n v="1406719110"/>
    <n v="1405509510"/>
    <b v="0"/>
    <n v="45"/>
    <b v="1"/>
    <s v="theater/plays"/>
    <n v="100"/>
    <n v="33.333333333333336"/>
    <x v="2"/>
    <s v="plays"/>
    <x v="3581"/>
    <d v="2014-07-30T11:18:30"/>
  </r>
  <r>
    <n v="3582"/>
    <s v="REALLY REALLY"/>
    <s v="A contemporary American play touching on the scorching realities of growing up in the Millennial generation."/>
    <n v="1000"/>
    <n v="2870"/>
    <x v="1"/>
    <s v="US"/>
    <s v="USD"/>
    <n v="1459822682"/>
    <n v="1458613082"/>
    <b v="0"/>
    <n v="49"/>
    <b v="1"/>
    <s v="theater/plays"/>
    <n v="287"/>
    <n v="58.571428571428569"/>
    <x v="2"/>
    <s v="plays"/>
    <x v="3582"/>
    <d v="2016-04-05T02:18:02"/>
  </r>
  <r>
    <n v="3583"/>
    <s v="The Tragedy of Mario and Juliet"/>
    <s v="Bumbling architect Romeo and handsome contractor Mario meet their match while building a balcony for Verona, NJ siren, Juliet."/>
    <n v="3000"/>
    <n v="3255"/>
    <x v="1"/>
    <s v="US"/>
    <s v="USD"/>
    <n v="1460970805"/>
    <n v="1455790405"/>
    <b v="0"/>
    <n v="24"/>
    <b v="1"/>
    <s v="theater/plays"/>
    <n v="108.5"/>
    <n v="135.625"/>
    <x v="2"/>
    <s v="plays"/>
    <x v="3583"/>
    <d v="2016-04-18T09:13:25"/>
  </r>
  <r>
    <n v="3584"/>
    <s v="Pramkicker - Edinburgh and Beyond"/>
    <s v="Critically-acclaimed Old Trunk are back with their new play. _x000a_PRAMKICKER. _x000a__x000a_Written by Sadie Hasler &amp; directed by Sarah Mayhew."/>
    <n v="3000"/>
    <n v="3465"/>
    <x v="1"/>
    <s v="GB"/>
    <s v="GBP"/>
    <n v="1436772944"/>
    <n v="1434180944"/>
    <b v="0"/>
    <n v="112"/>
    <b v="1"/>
    <s v="theater/plays"/>
    <n v="115.5"/>
    <n v="30.9375"/>
    <x v="2"/>
    <s v="plays"/>
    <x v="3584"/>
    <d v="2015-07-13T07:35:44"/>
  </r>
  <r>
    <n v="3585"/>
    <s v="The Lost Boy (a play)"/>
    <s v="The world premiere of a play, a true story about love, loss, and a man reaching back in time as the only way to move forward."/>
    <n v="3400"/>
    <n v="4050"/>
    <x v="1"/>
    <s v="US"/>
    <s v="USD"/>
    <n v="1419181890"/>
    <n v="1416589890"/>
    <b v="0"/>
    <n v="23"/>
    <b v="1"/>
    <s v="theater/plays"/>
    <n v="119.11764705882352"/>
    <n v="176.08695652173913"/>
    <x v="2"/>
    <s v="plays"/>
    <x v="3585"/>
    <d v="2014-12-21T17:11:30"/>
  </r>
  <r>
    <n v="3586"/>
    <s v="Actors &amp; Musicians who are Blind or Autistic"/>
    <s v="See Theatre In A New Light"/>
    <n v="7500"/>
    <n v="8207"/>
    <x v="1"/>
    <s v="US"/>
    <s v="USD"/>
    <n v="1474649070"/>
    <n v="1469465070"/>
    <b v="0"/>
    <n v="54"/>
    <b v="1"/>
    <s v="theater/plays"/>
    <n v="109.42666666666668"/>
    <n v="151.9814814814815"/>
    <x v="2"/>
    <s v="plays"/>
    <x v="3586"/>
    <d v="2016-09-23T16:44:30"/>
  </r>
  <r>
    <n v="3587"/>
    <s v="Blue Stockings @ The Cockpit Theatre"/>
    <s v="The GSA BA (Hons) Acting class of 2016 are taking a transfer of their GSA Production to The Cockpit Theatre in London"/>
    <n v="500"/>
    <n v="633"/>
    <x v="1"/>
    <s v="GB"/>
    <s v="GBP"/>
    <n v="1467054000"/>
    <n v="1463144254"/>
    <b v="0"/>
    <n v="28"/>
    <b v="1"/>
    <s v="theater/plays"/>
    <n v="126.6"/>
    <n v="22.607142857142858"/>
    <x v="2"/>
    <s v="plays"/>
    <x v="3587"/>
    <d v="2016-06-27T19:00:00"/>
  </r>
  <r>
    <n v="3588"/>
    <s v="MENTAL Play short-tour 2015!"/>
    <s v="Touring the fast-paced, playful and poignant story of three twenty-somethings in a mental-health support group."/>
    <n v="200"/>
    <n v="201"/>
    <x v="1"/>
    <s v="GB"/>
    <s v="GBP"/>
    <n v="1430348400"/>
    <n v="1428436410"/>
    <b v="0"/>
    <n v="11"/>
    <b v="1"/>
    <s v="theater/plays"/>
    <n v="100.49999999999999"/>
    <n v="18.272727272727273"/>
    <x v="2"/>
    <s v="plays"/>
    <x v="3588"/>
    <d v="2015-04-29T23:00:00"/>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s v="theater/plays"/>
    <n v="127.49999999999999"/>
    <n v="82.258064516129039"/>
    <x v="2"/>
    <s v="plays"/>
    <x v="3589"/>
    <d v="2015-05-26T15:32:27"/>
  </r>
  <r>
    <n v="3590"/>
    <s v="The Glasshouse"/>
    <s v="Two men on trial for desertion, confined within a Glasshouse. How long can friendship last? How much can a man stand before he breaks?"/>
    <n v="5000"/>
    <n v="5003"/>
    <x v="1"/>
    <s v="GB"/>
    <s v="GBP"/>
    <n v="1413792034"/>
    <n v="1411200034"/>
    <b v="0"/>
    <n v="73"/>
    <b v="1"/>
    <s v="theater/plays"/>
    <n v="100.05999999999999"/>
    <n v="68.534246575342465"/>
    <x v="2"/>
    <s v="plays"/>
    <x v="3590"/>
    <d v="2014-10-20T08:00:34"/>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s v="theater/plays"/>
    <n v="175"/>
    <n v="68.055555555555557"/>
    <x v="2"/>
    <s v="plays"/>
    <x v="3591"/>
    <d v="2015-01-24T04:59:00"/>
  </r>
  <r>
    <n v="3592"/>
    <s v="boom- a play by Peter Sinn Nachtrieb"/>
    <s v="Sex. Fish. A COMET THAT DESTROYS THE WORLD. boom a play by Peter Sinn Nachtrieb- Feb 19-21 at The Bridge in NYC."/>
    <n v="2000"/>
    <n v="2545"/>
    <x v="1"/>
    <s v="US"/>
    <s v="USD"/>
    <n v="1423630740"/>
    <n v="1418673307"/>
    <b v="0"/>
    <n v="35"/>
    <b v="1"/>
    <s v="theater/plays"/>
    <n v="127.25"/>
    <n v="72.714285714285708"/>
    <x v="2"/>
    <s v="plays"/>
    <x v="3592"/>
    <d v="2015-02-11T04:59:00"/>
  </r>
  <r>
    <n v="3593"/>
    <s v="&quot;Lucy &amp; Vincente&quot; A New Play about Lucille Ball"/>
    <s v="A staged reading for &quot;Lucy &amp; Vincente&quot; in NYC. A new play about Lucille Ball &amp; Vincente Minnelli in Hollywood, 1953."/>
    <n v="3000"/>
    <n v="3319"/>
    <x v="1"/>
    <s v="US"/>
    <s v="USD"/>
    <n v="1420489560"/>
    <n v="1417469639"/>
    <b v="0"/>
    <n v="43"/>
    <b v="1"/>
    <s v="theater/plays"/>
    <n v="110.63333333333334"/>
    <n v="77.186046511627907"/>
    <x v="2"/>
    <s v="plays"/>
    <x v="3593"/>
    <d v="2015-01-05T20:26:00"/>
  </r>
  <r>
    <n v="3594"/>
    <s v="HEDDA"/>
    <s v="An adaptation that realizes the internal struggle of Ibsenâ€™s most renowned protagonist as she traverses a claustrophobic social world"/>
    <n v="1600"/>
    <n v="2015"/>
    <x v="1"/>
    <s v="US"/>
    <s v="USD"/>
    <n v="1472952982"/>
    <n v="1470792982"/>
    <b v="0"/>
    <n v="36"/>
    <b v="1"/>
    <s v="theater/plays"/>
    <n v="125.93749999999999"/>
    <n v="55.972222222222221"/>
    <x v="2"/>
    <s v="plays"/>
    <x v="3594"/>
    <d v="2016-09-04T01:36:22"/>
  </r>
  <r>
    <n v="3595"/>
    <s v="The Flu Season"/>
    <s v="A new theatre company staging Will Eno's The Flu Season in Seattle"/>
    <n v="2600"/>
    <n v="3081"/>
    <x v="1"/>
    <s v="US"/>
    <s v="USD"/>
    <n v="1426229940"/>
    <n v="1423959123"/>
    <b v="0"/>
    <n v="62"/>
    <b v="1"/>
    <s v="theater/plays"/>
    <n v="118.5"/>
    <n v="49.693548387096776"/>
    <x v="2"/>
    <s v="plays"/>
    <x v="3595"/>
    <d v="2015-03-13T06:59:00"/>
  </r>
  <r>
    <n v="3596"/>
    <s v="SHADFLY - NEW PLAY AT THE ARTS PROJECT"/>
    <s v="A play about the last eight years of the life of Egon Schiele, one of the most influential Austrian Expressionist artists."/>
    <n v="1100"/>
    <n v="1185"/>
    <x v="1"/>
    <s v="CA"/>
    <s v="CAD"/>
    <n v="1409072982"/>
    <n v="1407258582"/>
    <b v="0"/>
    <n v="15"/>
    <b v="1"/>
    <s v="theater/plays"/>
    <n v="107.72727272727273"/>
    <n v="79"/>
    <x v="2"/>
    <s v="plays"/>
    <x v="3596"/>
    <d v="2014-08-26T17:09:42"/>
  </r>
  <r>
    <n v="3597"/>
    <s v="Akvavit Theatre presents NOTHING OF ME by Arne Lygre"/>
    <s v="&quot;I think that I have my own will. I can stop this, I tell myself. But it's not true.&quot;"/>
    <n v="2500"/>
    <n v="2565"/>
    <x v="1"/>
    <s v="US"/>
    <s v="USD"/>
    <n v="1456984740"/>
    <n v="1455717790"/>
    <b v="0"/>
    <n v="33"/>
    <b v="1"/>
    <s v="theater/plays"/>
    <n v="102.60000000000001"/>
    <n v="77.727272727272734"/>
    <x v="2"/>
    <s v="plays"/>
    <x v="3597"/>
    <d v="2016-03-03T05:59:00"/>
  </r>
  <r>
    <n v="3598"/>
    <s v="Cinderella"/>
    <s v="River City Theatre Company needs your support as we embark on our thirteenth production, CINDERELLA!"/>
    <n v="1000"/>
    <n v="1101"/>
    <x v="1"/>
    <s v="US"/>
    <s v="USD"/>
    <n v="1409720340"/>
    <n v="1408129822"/>
    <b v="0"/>
    <n v="27"/>
    <b v="1"/>
    <s v="theater/plays"/>
    <n v="110.1"/>
    <n v="40.777777777777779"/>
    <x v="2"/>
    <s v="plays"/>
    <x v="3598"/>
    <d v="2014-09-03T04:59:00"/>
  </r>
  <r>
    <n v="3599"/>
    <s v="Promised Land"/>
    <s v="Help Chrysalis get this production off the ground!  An original play, we only need $500 to get this production on its feet!"/>
    <n v="500"/>
    <n v="1010"/>
    <x v="1"/>
    <s v="US"/>
    <s v="USD"/>
    <n v="1440892800"/>
    <n v="1438715077"/>
    <b v="0"/>
    <n v="17"/>
    <b v="1"/>
    <s v="theater/plays"/>
    <n v="202"/>
    <n v="59.411764705882355"/>
    <x v="2"/>
    <s v="plays"/>
    <x v="3599"/>
    <d v="2015-08-30T00:00:00"/>
  </r>
  <r>
    <n v="3600"/>
    <s v="Pariah"/>
    <s v="The First Play From The Man Who Brought You The Black James Bond!"/>
    <n v="10"/>
    <n v="13"/>
    <x v="1"/>
    <s v="US"/>
    <s v="USD"/>
    <n v="1476390164"/>
    <n v="1473970964"/>
    <b v="0"/>
    <n v="4"/>
    <b v="1"/>
    <s v="theater/plays"/>
    <n v="130"/>
    <n v="3.25"/>
    <x v="2"/>
    <s v="plays"/>
    <x v="3600"/>
    <d v="2016-10-13T20:22:44"/>
  </r>
  <r>
    <n v="3601"/>
    <s v="Pink Confetti at The Courtyard Theatre, Hoxton"/>
    <s v="New play 'Pink Confetti' by Paul Roberts at The Courtyard Theatre produced by Etch and directed by Oliver Dawe."/>
    <n v="2000"/>
    <n v="2087"/>
    <x v="1"/>
    <s v="GB"/>
    <s v="GBP"/>
    <n v="1421452682"/>
    <n v="1418860682"/>
    <b v="0"/>
    <n v="53"/>
    <b v="1"/>
    <s v="theater/plays"/>
    <n v="104.35000000000001"/>
    <n v="39.377358490566039"/>
    <x v="2"/>
    <s v="plays"/>
    <x v="3601"/>
    <d v="2015-01-16T23:58:02"/>
  </r>
  <r>
    <n v="3602"/>
    <s v="Red Lion Theatre Presents Shakespeare's Macbeth"/>
    <s v="A student directed and student performed production of Shakespeare's Macbeth in Milwaukee's beautiful Lake Park on June 3rd &amp; 4th"/>
    <n v="4000"/>
    <n v="4002"/>
    <x v="1"/>
    <s v="US"/>
    <s v="USD"/>
    <n v="1463520479"/>
    <n v="1458336479"/>
    <b v="0"/>
    <n v="49"/>
    <b v="1"/>
    <s v="theater/plays"/>
    <n v="100.05"/>
    <n v="81.673469387755105"/>
    <x v="2"/>
    <s v="plays"/>
    <x v="3602"/>
    <d v="2016-05-17T21:27:59"/>
  </r>
  <r>
    <n v="3603"/>
    <s v="Thank You For Waiting"/>
    <s v="Help produce &quot;Thank You For Waiting,&quot; a new play that explores friendship, loss, and mental illness, at the 2016 Frigid Festival!"/>
    <n v="1500"/>
    <n v="2560"/>
    <x v="1"/>
    <s v="US"/>
    <s v="USD"/>
    <n v="1446759880"/>
    <n v="1444164280"/>
    <b v="0"/>
    <n v="57"/>
    <b v="1"/>
    <s v="theater/plays"/>
    <n v="170.66666666666669"/>
    <n v="44.912280701754383"/>
    <x v="2"/>
    <s v="plays"/>
    <x v="3603"/>
    <d v="2015-11-05T21:44:40"/>
  </r>
  <r>
    <n v="3604"/>
    <s v="Suddenly Split &amp; Swiping Over"/>
    <s v="â€œSuddenly Split &amp; Swiping Overâ€ is a sassy and heartfelt one-woman show about ending a longterm relationship and starting over."/>
    <n v="3000"/>
    <n v="3385"/>
    <x v="1"/>
    <s v="US"/>
    <s v="USD"/>
    <n v="1461913140"/>
    <n v="1461370956"/>
    <b v="0"/>
    <n v="69"/>
    <b v="1"/>
    <s v="theater/plays"/>
    <n v="112.83333333333334"/>
    <n v="49.05797101449275"/>
    <x v="2"/>
    <s v="plays"/>
    <x v="3604"/>
    <d v="2016-04-29T06:59:00"/>
  </r>
  <r>
    <n v="3605"/>
    <s v="Amateur production of The Blue Room by David Hare"/>
    <s v="We are a new Theatre Company who are fundraising to put on a new production of the play 'The Blue Room' in High Wycombe and Maidenhead"/>
    <n v="250"/>
    <n v="460"/>
    <x v="1"/>
    <s v="GB"/>
    <s v="GBP"/>
    <n v="1455390126"/>
    <n v="1452798126"/>
    <b v="0"/>
    <n v="15"/>
    <b v="1"/>
    <s v="theater/plays"/>
    <n v="184"/>
    <n v="30.666666666666668"/>
    <x v="2"/>
    <s v="plays"/>
    <x v="3605"/>
    <d v="2016-02-13T19:02:06"/>
  </r>
  <r>
    <n v="3606"/>
    <s v="Critical Ambition - BLINK by Phil Porter"/>
    <s v="Support Swansea's youngest theatre company Critical Ambition, in their co-production of BLINK with Volcano and The Other Room."/>
    <n v="3000"/>
    <n v="3908"/>
    <x v="1"/>
    <s v="GB"/>
    <s v="GBP"/>
    <n v="1471185057"/>
    <n v="1468593057"/>
    <b v="0"/>
    <n v="64"/>
    <b v="1"/>
    <s v="theater/plays"/>
    <n v="130.26666666666665"/>
    <n v="61.0625"/>
    <x v="2"/>
    <s v="plays"/>
    <x v="3606"/>
    <d v="2016-08-14T14:30:57"/>
  </r>
  <r>
    <n v="3607"/>
    <s v="E15 at The Pleasance and CPT"/>
    <s v="'E15' is a verbatim project that looks at the story of the Focus E15 Campaign"/>
    <n v="550"/>
    <n v="580"/>
    <x v="1"/>
    <s v="GB"/>
    <s v="GBP"/>
    <n v="1450137600"/>
    <n v="1448924882"/>
    <b v="0"/>
    <n v="20"/>
    <b v="1"/>
    <s v="theater/plays"/>
    <n v="105.45454545454544"/>
    <n v="29"/>
    <x v="2"/>
    <s v="plays"/>
    <x v="3607"/>
    <d v="2015-12-15T00:00:00"/>
  </r>
  <r>
    <n v="3608"/>
    <s v="Petrification"/>
    <s v="Help us get the show on the road! Petrification is a new play about home, memory and identity and we need your help to tour."/>
    <n v="800"/>
    <n v="800"/>
    <x v="1"/>
    <s v="GB"/>
    <s v="GBP"/>
    <n v="1466172000"/>
    <n v="1463418090"/>
    <b v="0"/>
    <n v="27"/>
    <b v="1"/>
    <s v="theater/plays"/>
    <n v="100"/>
    <n v="29.62962962962963"/>
    <x v="2"/>
    <s v="plays"/>
    <x v="3608"/>
    <d v="2016-06-17T14:00:00"/>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s v="theater/plays"/>
    <n v="153.31632653061226"/>
    <n v="143.0952380952381"/>
    <x v="2"/>
    <s v="plays"/>
    <x v="3609"/>
    <d v="2016-03-30T22:48:05"/>
  </r>
  <r>
    <n v="3610"/>
    <s v="The Florence Company presents 'America'"/>
    <s v="The Florence Company premieres its first stage play at the Chelsea Theatre in London with an original piece of writing"/>
    <n v="1000"/>
    <n v="1623"/>
    <x v="1"/>
    <s v="GB"/>
    <s v="GBP"/>
    <n v="1439806936"/>
    <n v="1437214936"/>
    <b v="0"/>
    <n v="31"/>
    <b v="1"/>
    <s v="theater/plays"/>
    <n v="162.30000000000001"/>
    <n v="52.354838709677416"/>
    <x v="2"/>
    <s v="plays"/>
    <x v="3610"/>
    <d v="2015-08-17T10:22:16"/>
  </r>
  <r>
    <n v="3611"/>
    <s v="Xavier Project: Leftovers"/>
    <s v="How do you retain a sense identity after losing your home, your family and your country? Leftovers is a play about refugees in Nairobi."/>
    <n v="2500"/>
    <n v="3400"/>
    <x v="1"/>
    <s v="GB"/>
    <s v="GBP"/>
    <n v="1428483201"/>
    <n v="1425891201"/>
    <b v="0"/>
    <n v="51"/>
    <b v="1"/>
    <s v="theater/plays"/>
    <n v="136"/>
    <n v="66.666666666666671"/>
    <x v="2"/>
    <s v="plays"/>
    <x v="3611"/>
    <d v="2015-04-08T08:53:21"/>
  </r>
  <r>
    <n v="3612"/>
    <s v="Welcome Back To Harlem: A Hellfighter's Story"/>
    <s v="A Harlem Hellfighter struggles to re-integrate into his community after heroically fighting for his country in WW1."/>
    <n v="5000"/>
    <n v="7220"/>
    <x v="1"/>
    <s v="CA"/>
    <s v="CAD"/>
    <n v="1402334811"/>
    <n v="1401470811"/>
    <b v="0"/>
    <n v="57"/>
    <b v="1"/>
    <s v="theater/plays"/>
    <n v="144.4"/>
    <n v="126.66666666666667"/>
    <x v="2"/>
    <s v="plays"/>
    <x v="3612"/>
    <d v="2014-06-09T17:26:51"/>
  </r>
  <r>
    <n v="3613"/>
    <s v="HIS NAME IS ARTHUR HOLMBERG"/>
    <s v="a woman walks into a bar except she looks like a man and no one's serving drinks. one night only"/>
    <n v="1250"/>
    <n v="1250"/>
    <x v="1"/>
    <s v="US"/>
    <s v="USD"/>
    <n v="1403964574"/>
    <n v="1401372574"/>
    <b v="0"/>
    <n v="20"/>
    <b v="1"/>
    <s v="theater/plays"/>
    <n v="100"/>
    <n v="62.5"/>
    <x v="2"/>
    <s v="plays"/>
    <x v="3613"/>
    <d v="2014-06-28T14:09:34"/>
  </r>
  <r>
    <n v="3614"/>
    <s v="Gruesome Playground Injuries"/>
    <s v="A production of &quot;Gruesome Playground Injuries&quot; by Rajiv Joseph July 24th-August 9th at The Bakery in Denver, CO."/>
    <n v="2500"/>
    <n v="2520"/>
    <x v="1"/>
    <s v="US"/>
    <s v="USD"/>
    <n v="1434675616"/>
    <n v="1432083616"/>
    <b v="0"/>
    <n v="71"/>
    <b v="1"/>
    <s v="theater/plays"/>
    <n v="100.8"/>
    <n v="35.492957746478872"/>
    <x v="2"/>
    <s v="plays"/>
    <x v="3614"/>
    <d v="2015-06-19T01:00:16"/>
  </r>
  <r>
    <n v="3615"/>
    <s v="See Bob Run by Daniel MacIvor"/>
    <s v="Bob is on the road. Bob is on the run. But from what? Will she make it to her destination and what will she find whens she gets there?"/>
    <n v="2500"/>
    <n v="2670"/>
    <x v="1"/>
    <s v="GB"/>
    <s v="GBP"/>
    <n v="1449756896"/>
    <n v="1447164896"/>
    <b v="0"/>
    <n v="72"/>
    <b v="1"/>
    <s v="theater/plays"/>
    <n v="106.80000000000001"/>
    <n v="37.083333333333336"/>
    <x v="2"/>
    <s v="plays"/>
    <x v="3615"/>
    <d v="2015-12-10T14:14:56"/>
  </r>
  <r>
    <n v="3616"/>
    <s v="Taming of the Shrew - New Wimbledon Theatre"/>
    <s v="A vibrant, gender-inverted film-noir adaptation of Shakespeare's brutal comedy Taming of the Shrew, a visceral physical spectacle."/>
    <n v="2500"/>
    <n v="3120"/>
    <x v="1"/>
    <s v="GB"/>
    <s v="GBP"/>
    <n v="1426801664"/>
    <n v="1424213264"/>
    <b v="0"/>
    <n v="45"/>
    <b v="1"/>
    <s v="theater/plays"/>
    <n v="124.8"/>
    <n v="69.333333333333329"/>
    <x v="2"/>
    <s v="plays"/>
    <x v="3616"/>
    <d v="2015-03-19T21:47:44"/>
  </r>
  <r>
    <n v="3617"/>
    <s v="One Good Night by Aisling Caffrey"/>
    <s v="Venue hire and payment of designer for a darkly comic, all female play about power - losing it, wanting it and fighting to get it back"/>
    <n v="740"/>
    <n v="880"/>
    <x v="1"/>
    <s v="GB"/>
    <s v="GBP"/>
    <n v="1488240000"/>
    <n v="1486996729"/>
    <b v="0"/>
    <n v="51"/>
    <b v="1"/>
    <s v="theater/plays"/>
    <n v="118.91891891891892"/>
    <n v="17.254901960784313"/>
    <x v="2"/>
    <s v="plays"/>
    <x v="3617"/>
    <d v="2017-02-28T00:00:00"/>
  </r>
  <r>
    <n v="3618"/>
    <s v="Checkpoint 22"/>
    <s v="The play yet to be described as &quot;A surefire Edinburgh Fringe Festival Cult Hit&quot;. Coming to the Underbelly, Edinburgh, 5th-30th August."/>
    <n v="2000"/>
    <n v="2020"/>
    <x v="1"/>
    <s v="GB"/>
    <s v="GBP"/>
    <n v="1433343850"/>
    <n v="1430751850"/>
    <b v="0"/>
    <n v="56"/>
    <b v="1"/>
    <s v="theater/plays"/>
    <n v="101"/>
    <n v="36.071428571428569"/>
    <x v="2"/>
    <s v="plays"/>
    <x v="3618"/>
    <d v="2015-06-03T15:04:10"/>
  </r>
  <r>
    <n v="3619"/>
    <s v="VST presents Sincerity Forever"/>
    <s v="We are a fledgling theatre company based in Atlanta looking to fund our first show, Sincerity Forever by playwright Mac Wellman."/>
    <n v="1000"/>
    <n v="1130"/>
    <x v="1"/>
    <s v="US"/>
    <s v="USD"/>
    <n v="1479592800"/>
    <n v="1476760226"/>
    <b v="0"/>
    <n v="17"/>
    <b v="1"/>
    <s v="theater/plays"/>
    <n v="112.99999999999999"/>
    <n v="66.470588235294116"/>
    <x v="2"/>
    <s v="plays"/>
    <x v="3619"/>
    <d v="2016-11-19T22:00:00"/>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s v="theater/plays"/>
    <n v="105.19047619047619"/>
    <n v="56.065989847715734"/>
    <x v="2"/>
    <s v="plays"/>
    <x v="3620"/>
    <d v="2015-03-05T04:00:00"/>
  </r>
  <r>
    <n v="3621"/>
    <s v="EverScape"/>
    <s v="Bare Theatre and Sonorous Road collaborate on the NC debut of  Allan Maule's gamer fantasy play that was extended in New York."/>
    <n v="3000"/>
    <n v="3292"/>
    <x v="1"/>
    <s v="US"/>
    <s v="USD"/>
    <n v="1475269200"/>
    <n v="1473200844"/>
    <b v="0"/>
    <n v="70"/>
    <b v="1"/>
    <s v="theater/plays"/>
    <n v="109.73333333333332"/>
    <n v="47.028571428571432"/>
    <x v="2"/>
    <s v="plays"/>
    <x v="3621"/>
    <d v="2016-09-30T21:00:00"/>
  </r>
  <r>
    <n v="3622"/>
    <s v="Shakespeare's Pericles, Prince of Tyre"/>
    <s v="5 actors. 39 characters. 1 epic adventure. Presented by the Cradle Theatre Company."/>
    <n v="1000"/>
    <n v="1000.99"/>
    <x v="1"/>
    <s v="US"/>
    <s v="USD"/>
    <n v="1411874580"/>
    <n v="1409030371"/>
    <b v="0"/>
    <n v="21"/>
    <b v="1"/>
    <s v="theater/plays"/>
    <n v="100.099"/>
    <n v="47.666190476190479"/>
    <x v="2"/>
    <s v="plays"/>
    <x v="3622"/>
    <d v="2014-09-28T03:23:00"/>
  </r>
  <r>
    <n v="3623"/>
    <s v="Since I've Been Here"/>
    <s v="An original play exploring the complications of romantic relationships in all forms."/>
    <n v="2500"/>
    <n v="3000"/>
    <x v="1"/>
    <s v="US"/>
    <s v="USD"/>
    <n v="1406358000"/>
    <n v="1404841270"/>
    <b v="0"/>
    <n v="34"/>
    <b v="1"/>
    <s v="theater/plays"/>
    <n v="120"/>
    <n v="88.235294117647058"/>
    <x v="2"/>
    <s v="plays"/>
    <x v="3623"/>
    <d v="2014-07-26T07:00:00"/>
  </r>
  <r>
    <n v="3624"/>
    <s v="&quot;The Next Event&quot;"/>
    <s v="â€œThe Event of a Lifetimeâ€¦â€_x000a__x000a_After the books stopped selling, and family disappears..the next event is closer than expected for him."/>
    <n v="3000"/>
    <n v="3148"/>
    <x v="1"/>
    <s v="US"/>
    <s v="USD"/>
    <n v="1471977290"/>
    <n v="1466793290"/>
    <b v="0"/>
    <n v="39"/>
    <b v="1"/>
    <s v="theater/plays"/>
    <n v="104.93333333333332"/>
    <n v="80.717948717948715"/>
    <x v="2"/>
    <s v="plays"/>
    <x v="3624"/>
    <d v="2016-08-23T18:34:50"/>
  </r>
  <r>
    <n v="3625"/>
    <s v="Village Pub Theatre- FRINGE 2015"/>
    <s v="Help us run Leithâ€™s acclaimed, year round pub theatre VPT as part of Edinburgh Fringe 2015. Presenting 72 short plays over two weeks."/>
    <n v="3000"/>
    <n v="3080"/>
    <x v="1"/>
    <s v="GB"/>
    <s v="GBP"/>
    <n v="1435851577"/>
    <n v="1433259577"/>
    <b v="0"/>
    <n v="78"/>
    <b v="1"/>
    <s v="theater/plays"/>
    <n v="102.66666666666666"/>
    <n v="39.487179487179489"/>
    <x v="2"/>
    <s v="plays"/>
    <x v="3625"/>
    <d v="2015-07-02T15:39:37"/>
  </r>
  <r>
    <n v="3626"/>
    <s v="These are your lives."/>
    <s v="The first four-week performance run for our dance-theatre company, Geste Records, to be performed at The Yard Theatre in September."/>
    <n v="4000"/>
    <n v="4073"/>
    <x v="1"/>
    <s v="GB"/>
    <s v="GBP"/>
    <n v="1408204857"/>
    <n v="1406390457"/>
    <b v="0"/>
    <n v="48"/>
    <b v="1"/>
    <s v="theater/plays"/>
    <n v="101.82500000000002"/>
    <n v="84.854166666666671"/>
    <x v="2"/>
    <s v="plays"/>
    <x v="3626"/>
    <d v="2014-08-16T16:00:57"/>
  </r>
  <r>
    <n v="3627"/>
    <s v="One Shot Theatre Company"/>
    <s v="One Shot Theatre Company is an organization that promotes youth theatre for social change, putting on shows that open a social dialogue"/>
    <n v="2000"/>
    <n v="2000"/>
    <x v="1"/>
    <s v="US"/>
    <s v="USD"/>
    <n v="1463803140"/>
    <n v="1459446487"/>
    <b v="0"/>
    <n v="29"/>
    <b v="1"/>
    <s v="theater/plays"/>
    <n v="100"/>
    <n v="68.965517241379317"/>
    <x v="2"/>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2"/>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2"/>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2"/>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2"/>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2"/>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2"/>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2"/>
    <s v="musical"/>
    <x v="3634"/>
    <d v="2017-01-14T03:59:00"/>
  </r>
  <r>
    <n v="3635"/>
    <s v="Mary's Son"/>
    <s v="Mary's Son is a pop opera about Jesus and the hope he brings to all people."/>
    <n v="3500"/>
    <n v="1276"/>
    <x v="2"/>
    <s v="US"/>
    <s v="USD"/>
    <n v="1461186676"/>
    <n v="1458594676"/>
    <b v="0"/>
    <n v="10"/>
    <b v="0"/>
    <s v="theater/musical"/>
    <n v="36.457142857142856"/>
    <n v="127.6"/>
    <x v="2"/>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2"/>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2"/>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2"/>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2"/>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2"/>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2"/>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2"/>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2"/>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2"/>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2"/>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2"/>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2"/>
    <s v="musical"/>
    <x v="3647"/>
    <d v="2016-09-30T17:58:47"/>
  </r>
  <r>
    <n v="3648"/>
    <s v="Moth Theater Lives"/>
    <s v="Help Moth Live! Support Moth and its artist collective to achieve its 2014/15 season."/>
    <n v="40000"/>
    <n v="40153"/>
    <x v="1"/>
    <s v="US"/>
    <s v="USD"/>
    <n v="1412492445"/>
    <n v="1409900445"/>
    <b v="0"/>
    <n v="73"/>
    <b v="1"/>
    <s v="theater/plays"/>
    <n v="100.38249999999999"/>
    <n v="550.04109589041093"/>
    <x v="2"/>
    <s v="plays"/>
    <x v="3648"/>
    <d v="2014-10-05T07:00:45"/>
  </r>
  <r>
    <n v="3649"/>
    <s v="Honest Aesop's Fables - Tall tales for short people"/>
    <s v="Monies raised will help offset production costs of  transportation of set and actors, theatre rental and advertising costs."/>
    <n v="750"/>
    <n v="780"/>
    <x v="1"/>
    <s v="CA"/>
    <s v="CAD"/>
    <n v="1402938394"/>
    <n v="1400691994"/>
    <b v="0"/>
    <n v="8"/>
    <b v="1"/>
    <s v="theater/plays"/>
    <n v="104"/>
    <n v="97.5"/>
    <x v="2"/>
    <s v="plays"/>
    <x v="3649"/>
    <d v="2014-06-16T17:06:34"/>
  </r>
  <r>
    <n v="3650"/>
    <s v="Weald at The Finborough Theatre"/>
    <s v="A terse and delicate dissection of male emotions from a rural perspective: fathers and sons, legacy and heritage, molasses and mud."/>
    <n v="500"/>
    <n v="500"/>
    <x v="1"/>
    <s v="GB"/>
    <s v="GBP"/>
    <n v="1454412584"/>
    <n v="1452598184"/>
    <b v="0"/>
    <n v="17"/>
    <b v="1"/>
    <s v="theater/plays"/>
    <n v="100"/>
    <n v="29.411764705882351"/>
    <x v="2"/>
    <s v="plays"/>
    <x v="3650"/>
    <d v="2016-02-02T11:29:44"/>
  </r>
  <r>
    <n v="3651"/>
    <s v="Staged Reading of &quot;The Rise and Fall of Little Voice&quot;"/>
    <s v="A Chicago staged reading of Jim Cartwright's 1992 play-with-music, &quot;The Rise and Fall of Little Voice.&quot;"/>
    <n v="500"/>
    <n v="520"/>
    <x v="1"/>
    <s v="US"/>
    <s v="USD"/>
    <n v="1407686340"/>
    <n v="1404833442"/>
    <b v="0"/>
    <n v="9"/>
    <b v="1"/>
    <s v="theater/plays"/>
    <n v="104"/>
    <n v="57.777777777777779"/>
    <x v="2"/>
    <s v="plays"/>
    <x v="3651"/>
    <d v="2014-08-10T15:59:00"/>
  </r>
  <r>
    <n v="3652"/>
    <s v="A Midsummer Night's Dream"/>
    <s v="A new take on a classic. Under the direction of Rosanna Saracino, We are exploring the darker elements of A Midsummer Night's Dream."/>
    <n v="300"/>
    <n v="752"/>
    <x v="1"/>
    <s v="CA"/>
    <s v="CAD"/>
    <n v="1472097540"/>
    <n v="1471188502"/>
    <b v="0"/>
    <n v="17"/>
    <b v="1"/>
    <s v="theater/plays"/>
    <n v="250.66666666666669"/>
    <n v="44.235294117647058"/>
    <x v="2"/>
    <s v="plays"/>
    <x v="3652"/>
    <d v="2016-08-25T03:59:00"/>
  </r>
  <r>
    <n v="3653"/>
    <s v="ALLIE"/>
    <s v="ALLIE is a new dark comedy play which will premiere at the Edinburgh Festival Fringe 2015. Written and produced by Ruaraidh Murray."/>
    <n v="2000"/>
    <n v="2010"/>
    <x v="1"/>
    <s v="GB"/>
    <s v="GBP"/>
    <n v="1438764207"/>
    <n v="1436172207"/>
    <b v="0"/>
    <n v="33"/>
    <b v="1"/>
    <s v="theater/plays"/>
    <n v="100.49999999999999"/>
    <n v="60.909090909090907"/>
    <x v="2"/>
    <s v="plays"/>
    <x v="3653"/>
    <d v="2015-08-05T08:43:27"/>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s v="theater/plays"/>
    <n v="174.4"/>
    <n v="68.84210526315789"/>
    <x v="2"/>
    <s v="plays"/>
    <x v="3654"/>
    <d v="2016-04-03T17:00:00"/>
  </r>
  <r>
    <n v="3655"/>
    <s v="The Tumbleweed Zephyr"/>
    <s v="All aboard for the world premiere of a new steampunk-inspired train adventure play, written by Maggie Lee and directed by Amy Poisson!"/>
    <n v="5000"/>
    <n v="5813"/>
    <x v="1"/>
    <s v="US"/>
    <s v="USD"/>
    <n v="1437202740"/>
    <n v="1434654998"/>
    <b v="0"/>
    <n v="79"/>
    <b v="1"/>
    <s v="theater/plays"/>
    <n v="116.26"/>
    <n v="73.582278481012665"/>
    <x v="2"/>
    <s v="plays"/>
    <x v="3655"/>
    <d v="2015-07-18T06:59:00"/>
  </r>
  <r>
    <n v="3656"/>
    <s v="AG Theater RÃ¤mibÃ¼hl Projekt 2017"/>
    <s v="Auch dieses Jahr soll wieder unter der Leitung von Christian Seiler &amp; Bruno Catalano ein Projekt der AG Theater stattfinden."/>
    <n v="5000"/>
    <n v="5291"/>
    <x v="1"/>
    <s v="CH"/>
    <s v="CHF"/>
    <n v="1485989940"/>
    <n v="1483393836"/>
    <b v="0"/>
    <n v="46"/>
    <b v="1"/>
    <s v="theater/plays"/>
    <n v="105.82000000000001"/>
    <n v="115.02173913043478"/>
    <x v="2"/>
    <s v="plays"/>
    <x v="3656"/>
    <d v="2017-02-01T22:59:00"/>
  </r>
  <r>
    <n v="3657"/>
    <s v="Teaterforestilling: Shakespeare patchwork"/>
    <s v="Vi mindes 400-Ã¥ret for Shakespeares dÃ¸d ved at producere en forestilling, som indeholder alt det, som vi kender Shakespeare for."/>
    <n v="2000"/>
    <n v="2215"/>
    <x v="1"/>
    <s v="DK"/>
    <s v="DKK"/>
    <n v="1464817320"/>
    <n v="1462806419"/>
    <b v="0"/>
    <n v="20"/>
    <b v="1"/>
    <s v="theater/plays"/>
    <n v="110.75"/>
    <n v="110.75"/>
    <x v="2"/>
    <s v="plays"/>
    <x v="3657"/>
    <d v="2016-06-01T21:42:00"/>
  </r>
  <r>
    <n v="3658"/>
    <s v="Mr. Marmalade"/>
    <s v="Life is hard when your own imaginary friend can't make time for you."/>
    <n v="1500"/>
    <n v="1510"/>
    <x v="1"/>
    <s v="US"/>
    <s v="USD"/>
    <n v="1404273540"/>
    <n v="1400272580"/>
    <b v="0"/>
    <n v="20"/>
    <b v="1"/>
    <s v="theater/plays"/>
    <n v="100.66666666666666"/>
    <n v="75.5"/>
    <x v="2"/>
    <s v="plays"/>
    <x v="3658"/>
    <d v="2014-07-02T03:59:00"/>
  </r>
  <r>
    <n v="3659"/>
    <s v="Reality of Love Remix (Love in Disguise)"/>
    <s v="We want you to analyze while we dramatize if people who romanticize can recognize true love in a disguise."/>
    <n v="3000"/>
    <n v="3061"/>
    <x v="1"/>
    <s v="US"/>
    <s v="USD"/>
    <n v="1426775940"/>
    <n v="1424414350"/>
    <b v="0"/>
    <n v="13"/>
    <b v="1"/>
    <s v="theater/plays"/>
    <n v="102.03333333333333"/>
    <n v="235.46153846153845"/>
    <x v="2"/>
    <s v="plays"/>
    <x v="3659"/>
    <d v="2015-03-19T14:39:00"/>
  </r>
  <r>
    <n v="3660"/>
    <s v="ThÃ©rÃ¨se Raquin at The Courtyard Theatre"/>
    <s v="We are a young company who have been accepted to put on our play at The Courtyard Theatre. We need Â£250 for flyers, props and costume!"/>
    <n v="250"/>
    <n v="250"/>
    <x v="1"/>
    <s v="GB"/>
    <s v="GBP"/>
    <n v="1419368925"/>
    <n v="1417208925"/>
    <b v="0"/>
    <n v="22"/>
    <b v="1"/>
    <s v="theater/plays"/>
    <n v="100"/>
    <n v="11.363636363636363"/>
    <x v="2"/>
    <s v="plays"/>
    <x v="3660"/>
    <d v="2014-12-23T21:08:45"/>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s v="theater/plays"/>
    <n v="111.00000000000001"/>
    <n v="92.5"/>
    <x v="2"/>
    <s v="plays"/>
    <x v="3661"/>
    <d v="2016-04-10T04:00:00"/>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s v="theater/plays"/>
    <n v="101.42500000000001"/>
    <n v="202.85"/>
    <x v="2"/>
    <s v="plays"/>
    <x v="3662"/>
    <d v="2015-03-31T04:16:54"/>
  </r>
  <r>
    <n v="3663"/>
    <s v="IHDC's 2017 Pantomime - Jack and the Beanstalk"/>
    <s v="Each year our community comes together to put on a fun and funny family show. We need your help to keep our annual event going."/>
    <n v="225"/>
    <n v="234"/>
    <x v="1"/>
    <s v="GB"/>
    <s v="GBP"/>
    <n v="1482321030"/>
    <n v="1477133430"/>
    <b v="0"/>
    <n v="9"/>
    <b v="1"/>
    <s v="theater/plays"/>
    <n v="104"/>
    <n v="26"/>
    <x v="2"/>
    <s v="plays"/>
    <x v="3663"/>
    <d v="2016-12-21T11:50:30"/>
  </r>
  <r>
    <n v="3664"/>
    <s v="Cubs: an Original Work"/>
    <s v="An Original Short Play: two young women search for answers about sexuality, the history they are taught, and their animal instincts."/>
    <n v="800"/>
    <n v="875"/>
    <x v="1"/>
    <s v="US"/>
    <s v="USD"/>
    <n v="1466056689"/>
    <n v="1464847089"/>
    <b v="0"/>
    <n v="19"/>
    <b v="1"/>
    <s v="theater/plays"/>
    <n v="109.375"/>
    <n v="46.05263157894737"/>
    <x v="2"/>
    <s v="plays"/>
    <x v="3664"/>
    <d v="2016-06-16T05:58:09"/>
  </r>
  <r>
    <n v="3665"/>
    <s v="Napoleon in Scotland / NapolÃ©on en Ecosse"/>
    <s v="A Fantastic creation about Napoleon, through his words and letters, sublimated by a musical score of rare beauty. Magnificent poetry!"/>
    <n v="620"/>
    <n v="714"/>
    <x v="1"/>
    <s v="FR"/>
    <s v="EUR"/>
    <n v="1446062040"/>
    <n v="1445109822"/>
    <b v="0"/>
    <n v="14"/>
    <b v="1"/>
    <s v="theater/plays"/>
    <n v="115.16129032258064"/>
    <n v="51"/>
    <x v="2"/>
    <s v="plays"/>
    <x v="3665"/>
    <d v="2015-10-28T19:54:00"/>
  </r>
  <r>
    <n v="3666"/>
    <s v="Israel LÃ³pez @ Ojai Playwrights Conference"/>
    <s v="Artistic Internship @ Ojai Playwrights Conference"/>
    <n v="1200"/>
    <n v="1200"/>
    <x v="1"/>
    <s v="US"/>
    <s v="USD"/>
    <n v="1406185200"/>
    <n v="1404337382"/>
    <b v="0"/>
    <n v="38"/>
    <b v="1"/>
    <s v="theater/plays"/>
    <n v="100"/>
    <n v="31.578947368421051"/>
    <x v="2"/>
    <s v="plays"/>
    <x v="3666"/>
    <d v="2014-07-24T07:00:00"/>
  </r>
  <r>
    <n v="3667"/>
    <s v="The Stolen Inches, Edinburgh 2015"/>
    <s v="A short man takes his tall family to court for stealing his height. Help Small Things Theatre take this big story to EdFringe 2015!"/>
    <n v="3000"/>
    <n v="3095.11"/>
    <x v="1"/>
    <s v="GB"/>
    <s v="GBP"/>
    <n v="1437261419"/>
    <n v="1434669419"/>
    <b v="0"/>
    <n v="58"/>
    <b v="1"/>
    <s v="theater/plays"/>
    <n v="103.17033333333335"/>
    <n v="53.363965517241382"/>
    <x v="2"/>
    <s v="plays"/>
    <x v="3667"/>
    <d v="2015-07-18T23:16:59"/>
  </r>
  <r>
    <n v="3668"/>
    <s v="Lemming Theatrical's Smell of the Kill"/>
    <s v="A stunning production of Michele Lowe's biting play, The Smell of the Kill.  Brought to you by Michael Sheeks and his friends &amp; heroes."/>
    <n v="1000"/>
    <n v="1035"/>
    <x v="1"/>
    <s v="US"/>
    <s v="USD"/>
    <n v="1437676380"/>
    <n v="1435670452"/>
    <b v="0"/>
    <n v="28"/>
    <b v="1"/>
    <s v="theater/plays"/>
    <n v="103.49999999999999"/>
    <n v="36.964285714285715"/>
    <x v="2"/>
    <s v="plays"/>
    <x v="3668"/>
    <d v="2015-07-23T18:33:00"/>
  </r>
  <r>
    <n v="3669"/>
    <s v="Prowl Theatre Company"/>
    <s v="Prowl Theatre Company is brand new. We are putting on our first play 'Sexual perversity in Chicago', from the 10th to the 16th August"/>
    <n v="1000"/>
    <n v="1382"/>
    <x v="1"/>
    <s v="GB"/>
    <s v="GBP"/>
    <n v="1434039137"/>
    <n v="1431447137"/>
    <b v="0"/>
    <n v="17"/>
    <b v="1"/>
    <s v="theater/plays"/>
    <n v="138.19999999999999"/>
    <n v="81.294117647058826"/>
    <x v="2"/>
    <s v="plays"/>
    <x v="3669"/>
    <d v="2015-06-11T16:12:17"/>
  </r>
  <r>
    <n v="3670"/>
    <s v="Royal Holloway's Drama Society Presents 'Posh'"/>
    <s v="Debauchery, laughter, violence and politics. Why wouldn't you want help Drama Soc's production of 'Posh' be the best it can be?"/>
    <n v="220"/>
    <n v="241"/>
    <x v="1"/>
    <s v="GB"/>
    <s v="GBP"/>
    <n v="1433113200"/>
    <n v="1431951611"/>
    <b v="0"/>
    <n v="12"/>
    <b v="1"/>
    <s v="theater/plays"/>
    <n v="109.54545454545455"/>
    <n v="20.083333333333332"/>
    <x v="2"/>
    <s v="plays"/>
    <x v="3670"/>
    <d v="2015-05-31T23:00:00"/>
  </r>
  <r>
    <n v="3671"/>
    <s v="Kylie for President"/>
    <s v="Bring a touring character education play about making wise choices to elementary students in Kentuckiana. Vote Kylie for President!"/>
    <n v="3500"/>
    <n v="3530"/>
    <x v="1"/>
    <s v="US"/>
    <s v="USD"/>
    <n v="1405915140"/>
    <n v="1404140667"/>
    <b v="0"/>
    <n v="40"/>
    <b v="1"/>
    <s v="theater/plays"/>
    <n v="100.85714285714286"/>
    <n v="88.25"/>
    <x v="2"/>
    <s v="plays"/>
    <x v="3671"/>
    <d v="2014-07-21T03:59:00"/>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s v="theater/plays"/>
    <n v="101.53333333333335"/>
    <n v="53.438596491228068"/>
    <x v="2"/>
    <s v="plays"/>
    <x v="3672"/>
    <d v="2014-09-26T22:43:04"/>
  </r>
  <r>
    <n v="3673"/>
    <s v="CHILD Z"/>
    <s v="Zoe is a teenage girl growing up in a deeply disturbing society. If those paid to protect her aren't listening, then who is?"/>
    <n v="4000"/>
    <n v="4545"/>
    <x v="1"/>
    <s v="GB"/>
    <s v="GBP"/>
    <n v="1415191920"/>
    <n v="1412233497"/>
    <b v="0"/>
    <n v="114"/>
    <b v="1"/>
    <s v="theater/plays"/>
    <n v="113.625"/>
    <n v="39.868421052631582"/>
    <x v="2"/>
    <s v="plays"/>
    <x v="3673"/>
    <d v="2014-11-05T12:52:00"/>
  </r>
  <r>
    <n v="3674"/>
    <s v="FAUST.hier und jetzt"/>
    <s v="Theaterprojekt 12. Kl. Waldorfschule Essen. 2 junge Regisseure bringen volles Engagement &amp; Zeit ein. FÃ¼r ihre Finanzierung sammeln wir."/>
    <n v="4500"/>
    <n v="4500"/>
    <x v="1"/>
    <s v="DE"/>
    <s v="EUR"/>
    <n v="1472936229"/>
    <n v="1467752229"/>
    <b v="0"/>
    <n v="31"/>
    <b v="1"/>
    <s v="theater/plays"/>
    <n v="100"/>
    <n v="145.16129032258064"/>
    <x v="2"/>
    <s v="plays"/>
    <x v="3674"/>
    <d v="2016-09-03T20:57:09"/>
  </r>
  <r>
    <n v="3675"/>
    <s v="Memoir of a Forgotten Past"/>
    <s v="3 decades, 3 generations, 3 friends, one house. Real Eyes Theatre explore how our lives are influenced by the decades we grow up in."/>
    <n v="50"/>
    <n v="70"/>
    <x v="1"/>
    <s v="GB"/>
    <s v="GBP"/>
    <n v="1463353200"/>
    <n v="1462285182"/>
    <b v="0"/>
    <n v="3"/>
    <b v="1"/>
    <s v="theater/plays"/>
    <n v="140"/>
    <n v="23.333333333333332"/>
    <x v="2"/>
    <s v="plays"/>
    <x v="3675"/>
    <d v="2016-05-15T23:00:00"/>
  </r>
  <r>
    <n v="3676"/>
    <s v="The Black and White Theatre Company Inc."/>
    <s v="The Black and White Theatre Company Inc. is a small company who loves to perform and entertain, but needs your support to succeed!"/>
    <n v="800"/>
    <n v="1030"/>
    <x v="1"/>
    <s v="US"/>
    <s v="USD"/>
    <n v="1410550484"/>
    <n v="1408995284"/>
    <b v="0"/>
    <n v="16"/>
    <b v="1"/>
    <s v="theater/plays"/>
    <n v="128.75"/>
    <n v="64.375"/>
    <x v="2"/>
    <s v="plays"/>
    <x v="3676"/>
    <d v="2014-09-12T19:34:44"/>
  </r>
  <r>
    <n v="3677"/>
    <s v="Goldfish Memory Productions"/>
    <s v="Goldfish Memory Productions seeks at least $12,000 to begin their first 3 professional projects."/>
    <n v="12000"/>
    <n v="12348.5"/>
    <x v="1"/>
    <s v="US"/>
    <s v="USD"/>
    <n v="1404359940"/>
    <n v="1402580818"/>
    <b v="0"/>
    <n v="199"/>
    <b v="1"/>
    <s v="theater/plays"/>
    <n v="102.90416666666667"/>
    <n v="62.052763819095475"/>
    <x v="2"/>
    <s v="plays"/>
    <x v="3677"/>
    <d v="2014-07-03T03:59:00"/>
  </r>
  <r>
    <n v="3678"/>
    <s v="Some big Some bang"/>
    <s v="The Ugly Collective takes Some big Some bang to the Underbelly Venues at the Edinburgh Fringe!"/>
    <n v="2000"/>
    <n v="2050"/>
    <x v="1"/>
    <s v="GB"/>
    <s v="GBP"/>
    <n v="1433076298"/>
    <n v="1430052298"/>
    <b v="0"/>
    <n v="31"/>
    <b v="1"/>
    <s v="theater/plays"/>
    <n v="102.49999999999999"/>
    <n v="66.129032258064512"/>
    <x v="2"/>
    <s v="plays"/>
    <x v="3678"/>
    <d v="2015-05-31T12:44:58"/>
  </r>
  <r>
    <n v="3679"/>
    <s v="DOG SEES GOD: Confessions of a Teenage Blockhead"/>
    <s v="Bert V. Royal makes a strong statement about drug use, suicide, teen violence, rebellion and sexual identity in this powerful play."/>
    <n v="2000"/>
    <n v="2202"/>
    <x v="1"/>
    <s v="US"/>
    <s v="USD"/>
    <n v="1404190740"/>
    <n v="1401214581"/>
    <b v="0"/>
    <n v="30"/>
    <b v="1"/>
    <s v="theater/plays"/>
    <n v="110.1"/>
    <n v="73.400000000000006"/>
    <x v="2"/>
    <s v="plays"/>
    <x v="3679"/>
    <d v="2014-07-01T04:59:00"/>
  </r>
  <r>
    <n v="3680"/>
    <s v="Loading Dock Theatre Presents: The Dudleys! A Family Game"/>
    <s v="In The Dudleys! family memories are brought to life as a malfunctioning 8-bit video game. Press Start."/>
    <n v="3000"/>
    <n v="3383"/>
    <x v="1"/>
    <s v="US"/>
    <s v="USD"/>
    <n v="1475664834"/>
    <n v="1473850434"/>
    <b v="0"/>
    <n v="34"/>
    <b v="1"/>
    <s v="theater/plays"/>
    <n v="112.76666666666667"/>
    <n v="99.5"/>
    <x v="2"/>
    <s v="plays"/>
    <x v="3680"/>
    <d v="2016-10-05T10:53:54"/>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s v="theater/plays"/>
    <n v="111.9"/>
    <n v="62.166666666666664"/>
    <x v="2"/>
    <s v="plays"/>
    <x v="3681"/>
    <d v="2016-01-15T15:38:10"/>
  </r>
  <r>
    <n v="3682"/>
    <s v="&quot;Unexpectedly Expecting&quot; - A One-Woman Show"/>
    <s v="My one-woman show invites audiences to join me on my path to pregnancy as I share my neuroses, challenges and revelations."/>
    <n v="3000"/>
    <n v="4176"/>
    <x v="1"/>
    <s v="US"/>
    <s v="USD"/>
    <n v="1402901940"/>
    <n v="1399998418"/>
    <b v="0"/>
    <n v="67"/>
    <b v="1"/>
    <s v="theater/plays"/>
    <n v="139.19999999999999"/>
    <n v="62.328358208955223"/>
    <x v="2"/>
    <s v="plays"/>
    <x v="3682"/>
    <d v="2014-06-16T06:59:00"/>
  </r>
  <r>
    <n v="3683"/>
    <s v="A Krumpus Story - World Premiere"/>
    <s v="A Krumpus Story is a dark holiday comedy for anyone who wants a little more spice in their holiday fare."/>
    <n v="3500"/>
    <n v="3880"/>
    <x v="1"/>
    <s v="US"/>
    <s v="USD"/>
    <n v="1476931696"/>
    <n v="1474339696"/>
    <b v="0"/>
    <n v="66"/>
    <b v="1"/>
    <s v="theater/plays"/>
    <n v="110.85714285714286"/>
    <n v="58.787878787878789"/>
    <x v="2"/>
    <s v="plays"/>
    <x v="3683"/>
    <d v="2016-10-20T02:48:16"/>
  </r>
  <r>
    <n v="3684"/>
    <s v="Cassiopeia"/>
    <s v="Thespis Theater Festival presents Cassiopeia: A romantic tale of a bride finding her way to her unknown groom before it is too late."/>
    <n v="750"/>
    <n v="1043"/>
    <x v="1"/>
    <s v="US"/>
    <s v="USD"/>
    <n v="1441167586"/>
    <n v="1438575586"/>
    <b v="0"/>
    <n v="23"/>
    <b v="1"/>
    <s v="theater/plays"/>
    <n v="139.06666666666666"/>
    <n v="45.347826086956523"/>
    <x v="2"/>
    <s v="plays"/>
    <x v="3684"/>
    <d v="2015-09-02T04:19:46"/>
  </r>
  <r>
    <n v="3685"/>
    <s v="Two Noble Kinsmen: Fire &amp; Shadows"/>
    <s v="Bare Theatre &amp; Cirque de Vol Studios are back for another outdoor adventure in the amphitheatre at Raleigh Little Theatre!"/>
    <n v="5000"/>
    <n v="5285"/>
    <x v="1"/>
    <s v="US"/>
    <s v="USD"/>
    <n v="1400533200"/>
    <n v="1398348859"/>
    <b v="0"/>
    <n v="126"/>
    <b v="1"/>
    <s v="theater/plays"/>
    <n v="105.69999999999999"/>
    <n v="41.944444444444443"/>
    <x v="2"/>
    <s v="plays"/>
    <x v="3685"/>
    <d v="2014-05-19T21:00:00"/>
  </r>
  <r>
    <n v="3686"/>
    <s v="Dog sees God by Bert V. Royal @ FSU"/>
    <s v="This October, in association with Rogue Productions at FSU, I will be directing a production of Dog sees God."/>
    <n v="350"/>
    <n v="355"/>
    <x v="1"/>
    <s v="US"/>
    <s v="USD"/>
    <n v="1440820740"/>
    <n v="1439567660"/>
    <b v="0"/>
    <n v="6"/>
    <b v="1"/>
    <s v="theater/plays"/>
    <n v="101.42857142857142"/>
    <n v="59.166666666666664"/>
    <x v="2"/>
    <s v="plays"/>
    <x v="3686"/>
    <d v="2015-08-29T03:59:00"/>
  </r>
  <r>
    <n v="3687"/>
    <s v="death (and straight boys)"/>
    <s v="&quot;death (and straight boys)&quot; is a 5 play cycle, loosely founded on the KÃ¼bler-Ross model, more commonly known as the 5 stages of grief."/>
    <n v="5000"/>
    <n v="5012.25"/>
    <x v="1"/>
    <s v="US"/>
    <s v="USD"/>
    <n v="1403846055"/>
    <n v="1401254055"/>
    <b v="0"/>
    <n v="25"/>
    <b v="1"/>
    <s v="theater/plays"/>
    <n v="100.245"/>
    <n v="200.49"/>
    <x v="2"/>
    <s v="plays"/>
    <x v="3687"/>
    <d v="2014-06-27T05:14:15"/>
  </r>
  <r>
    <n v="3688"/>
    <s v="The Tulip Tree 2014"/>
    <s v="The Tulip Tree is a project I have been passionate about for 5 years. It is an unforgettable story that has never been told."/>
    <n v="3000"/>
    <n v="3275"/>
    <x v="1"/>
    <s v="GB"/>
    <s v="GBP"/>
    <n v="1407524004"/>
    <n v="1404932004"/>
    <b v="0"/>
    <n v="39"/>
    <b v="1"/>
    <s v="theater/plays"/>
    <n v="109.16666666666666"/>
    <n v="83.974358974358978"/>
    <x v="2"/>
    <s v="plays"/>
    <x v="3688"/>
    <d v="2014-08-08T18:53:24"/>
  </r>
  <r>
    <n v="3689"/>
    <s v="Random Us"/>
    <s v="A humorous, touching play about the joys and challenges of a married couple's tender, yet intense relationship &quot;Love is never random&quot;"/>
    <n v="3000"/>
    <n v="3550"/>
    <x v="1"/>
    <s v="US"/>
    <s v="USD"/>
    <n v="1434925500"/>
    <n v="1432410639"/>
    <b v="0"/>
    <n v="62"/>
    <b v="1"/>
    <s v="theater/plays"/>
    <n v="118.33333333333333"/>
    <n v="57.258064516129032"/>
    <x v="2"/>
    <s v="plays"/>
    <x v="3689"/>
    <d v="2015-06-21T22:25:00"/>
  </r>
  <r>
    <n v="3690"/>
    <s v="We Rise"/>
    <s v="A play honoring the lives and legacies of the activists and those remembered at the 1992 ACT UP Ashes Action at The White House"/>
    <n v="1500"/>
    <n v="1800"/>
    <x v="1"/>
    <s v="US"/>
    <s v="USD"/>
    <n v="1417101683"/>
    <n v="1414506083"/>
    <b v="0"/>
    <n v="31"/>
    <b v="1"/>
    <s v="theater/plays"/>
    <n v="120"/>
    <n v="58.064516129032256"/>
    <x v="2"/>
    <s v="plays"/>
    <x v="3690"/>
    <d v="2014-11-27T15:21:23"/>
  </r>
  <r>
    <n v="3691"/>
    <s v="Most Dangerous Man in America (WEB DuBois) by Amiri  Baraka"/>
    <s v="World Premiere of last play written by Amiri Baraka"/>
    <n v="40000"/>
    <n v="51184"/>
    <x v="1"/>
    <s v="US"/>
    <s v="USD"/>
    <n v="1425272340"/>
    <n v="1421426929"/>
    <b v="0"/>
    <n v="274"/>
    <b v="1"/>
    <s v="theater/plays"/>
    <n v="127.96000000000001"/>
    <n v="186.80291970802921"/>
    <x v="2"/>
    <s v="plays"/>
    <x v="3691"/>
    <d v="2015-03-02T04:59:00"/>
  </r>
  <r>
    <n v="3692"/>
    <s v="An Evening With Durang"/>
    <s v="Help us independently produce two great comedies by Christopher Durang."/>
    <n v="1000"/>
    <n v="1260"/>
    <x v="1"/>
    <s v="US"/>
    <s v="USD"/>
    <n v="1411084800"/>
    <n v="1410304179"/>
    <b v="0"/>
    <n v="17"/>
    <b v="1"/>
    <s v="theater/plays"/>
    <n v="126"/>
    <n v="74.117647058823536"/>
    <x v="2"/>
    <s v="plays"/>
    <x v="3692"/>
    <d v="2014-09-19T00:00:00"/>
  </r>
  <r>
    <n v="3693"/>
    <s v="Jason (Georgia on My Mind)"/>
    <s v="Jason (Georgia on My Mind), a solo play about a modern quest to the Republic of Georgia in the ancient steps of Jason &amp; the Argonauts"/>
    <n v="333"/>
    <n v="430"/>
    <x v="1"/>
    <s v="GB"/>
    <s v="GBP"/>
    <n v="1448922600"/>
    <n v="1446352529"/>
    <b v="0"/>
    <n v="14"/>
    <b v="1"/>
    <s v="theater/plays"/>
    <n v="129.12912912912913"/>
    <n v="30.714285714285715"/>
    <x v="2"/>
    <s v="plays"/>
    <x v="3693"/>
    <d v="2015-11-30T22:30:00"/>
  </r>
  <r>
    <n v="3694"/>
    <s v="Three Christs - Presented at Dixon Place"/>
    <s v="A new play exploring themes of reverence, belief, and certainty. _x000a_&quot;Because what is is, and what is cannot not be...&quot;"/>
    <n v="3500"/>
    <n v="3760"/>
    <x v="1"/>
    <s v="US"/>
    <s v="USD"/>
    <n v="1465178400"/>
    <n v="1461985967"/>
    <b v="0"/>
    <n v="60"/>
    <b v="1"/>
    <s v="theater/plays"/>
    <n v="107.42857142857143"/>
    <n v="62.666666666666664"/>
    <x v="2"/>
    <s v="plays"/>
    <x v="3694"/>
    <d v="2016-06-06T02:00:00"/>
  </r>
  <r>
    <n v="3695"/>
    <s v="The History Boys at USC"/>
    <s v="Tony-Award Winning Play, The History Boys brought to you by the Independent Student Production Company Narrative Series: Page to Stage!"/>
    <n v="4000"/>
    <n v="4005"/>
    <x v="1"/>
    <s v="US"/>
    <s v="USD"/>
    <n v="1421009610"/>
    <n v="1419281610"/>
    <b v="0"/>
    <n v="33"/>
    <b v="1"/>
    <s v="theater/plays"/>
    <n v="100.125"/>
    <n v="121.36363636363636"/>
    <x v="2"/>
    <s v="plays"/>
    <x v="3695"/>
    <d v="2015-01-11T20:53:30"/>
  </r>
  <r>
    <n v="3696"/>
    <s v="&quot;Lifted&quot; - The Theatre Shed's 10 Year Anniversary Show"/>
    <s v="We are 10 years old - please help us celebrate the last 10 years and secure our future for the next 10 years."/>
    <n v="2000"/>
    <n v="3100"/>
    <x v="1"/>
    <s v="GB"/>
    <s v="GBP"/>
    <n v="1423838916"/>
    <n v="1418654916"/>
    <b v="0"/>
    <n v="78"/>
    <b v="1"/>
    <s v="theater/plays"/>
    <n v="155"/>
    <n v="39.743589743589745"/>
    <x v="2"/>
    <s v="plays"/>
    <x v="3696"/>
    <d v="2015-02-13T14:48:36"/>
  </r>
  <r>
    <n v="3697"/>
    <s v="Sid the tour 2016"/>
    <s v="With your support this one-man show will tour various theatres in the UK - it's a story of hero worship and love beyond the grave."/>
    <n v="2000"/>
    <n v="2160"/>
    <x v="1"/>
    <s v="GB"/>
    <s v="GBP"/>
    <n v="1462878648"/>
    <n v="1461064248"/>
    <b v="0"/>
    <n v="30"/>
    <b v="1"/>
    <s v="theater/plays"/>
    <n v="108"/>
    <n v="72"/>
    <x v="2"/>
    <s v="plays"/>
    <x v="3697"/>
    <d v="2016-05-10T11:10:48"/>
  </r>
  <r>
    <n v="3698"/>
    <s v="CORIOLANUS | THE NORMAL HEART @ The Lab Theater"/>
    <s v="Two great political plays, separated in authorship by four hundred years but united in their urgency."/>
    <n v="5000"/>
    <n v="5526"/>
    <x v="1"/>
    <s v="US"/>
    <s v="USD"/>
    <n v="1456946487"/>
    <n v="1454354487"/>
    <b v="0"/>
    <n v="136"/>
    <b v="1"/>
    <s v="theater/plays"/>
    <n v="110.52"/>
    <n v="40.632352941176471"/>
    <x v="2"/>
    <s v="plays"/>
    <x v="3698"/>
    <d v="2016-03-02T19:21:27"/>
  </r>
  <r>
    <n v="3699"/>
    <s v="Tell Me That You Love Me"/>
    <s v="Tell Me That You Love Me, a new play about the love affair between Actress and Writer, with the novel Arch of Triumph as the backdrop"/>
    <n v="2500"/>
    <n v="2520"/>
    <x v="1"/>
    <s v="US"/>
    <s v="USD"/>
    <n v="1413383216"/>
    <n v="1410791216"/>
    <b v="0"/>
    <n v="40"/>
    <b v="1"/>
    <s v="theater/plays"/>
    <n v="100.8"/>
    <n v="63"/>
    <x v="2"/>
    <s v="plays"/>
    <x v="3699"/>
    <d v="2014-10-15T14:26:56"/>
  </r>
  <r>
    <n v="3700"/>
    <s v="Generations (Senior Project)"/>
    <s v="Help me produce the play I have written for my senior project!"/>
    <n v="500"/>
    <n v="606"/>
    <x v="1"/>
    <s v="US"/>
    <s v="USD"/>
    <n v="1412092800"/>
    <n v="1409493800"/>
    <b v="0"/>
    <n v="18"/>
    <b v="1"/>
    <s v="theater/plays"/>
    <n v="121.2"/>
    <n v="33.666666666666664"/>
    <x v="2"/>
    <s v="plays"/>
    <x v="3700"/>
    <d v="2014-09-30T16:00:00"/>
  </r>
  <r>
    <n v="3701"/>
    <s v="Dog Show"/>
    <s v="Part-silent film, part-thriller, Dog Show sees four actors play a community of dogs and their owners. One autumn, a killer strikes."/>
    <n v="1500"/>
    <n v="1505"/>
    <x v="1"/>
    <s v="GB"/>
    <s v="GBP"/>
    <n v="1433422793"/>
    <n v="1430830793"/>
    <b v="0"/>
    <n v="39"/>
    <b v="1"/>
    <s v="theater/plays"/>
    <n v="100.33333333333334"/>
    <n v="38.589743589743591"/>
    <x v="2"/>
    <s v="plays"/>
    <x v="3701"/>
    <d v="2015-06-04T12:59:53"/>
  </r>
  <r>
    <n v="3702"/>
    <s v="SANKARA"/>
    <s v="Shakespeare's &quot;Julius Caesar&quot; inspires the unforgettable story of the &quot;African Che Guevara&quot; Thomas Sankara, President of Burkina Faso."/>
    <n v="3000"/>
    <n v="3275"/>
    <x v="1"/>
    <s v="GB"/>
    <s v="GBP"/>
    <n v="1468191540"/>
    <n v="1464958484"/>
    <b v="0"/>
    <n v="21"/>
    <b v="1"/>
    <s v="theater/plays"/>
    <n v="109.16666666666666"/>
    <n v="155.95238095238096"/>
    <x v="2"/>
    <s v="plays"/>
    <x v="3702"/>
    <d v="2016-07-10T22:59:00"/>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s v="theater/plays"/>
    <n v="123.42857142857142"/>
    <n v="43.2"/>
    <x v="2"/>
    <s v="plays"/>
    <x v="3703"/>
    <d v="2016-08-13T06:59:00"/>
  </r>
  <r>
    <n v="3704"/>
    <s v="Constellations by Nick Payne at the Nottingham New Theatre"/>
    <s v="The award-winning Nottingham New Theatre presents an exciting experimental play about the multi-universe theory and love."/>
    <n v="300"/>
    <n v="409.01"/>
    <x v="1"/>
    <s v="GB"/>
    <s v="GBP"/>
    <n v="1464712394"/>
    <n v="1459528394"/>
    <b v="0"/>
    <n v="27"/>
    <b v="1"/>
    <s v="theater/plays"/>
    <n v="136.33666666666667"/>
    <n v="15.148518518518518"/>
    <x v="2"/>
    <s v="plays"/>
    <x v="3704"/>
    <d v="2016-05-31T16:33:14"/>
  </r>
  <r>
    <n v="3705"/>
    <s v="Pennywinkle: A New Chicago Comedy"/>
    <s v="The play satirizes the Chicago improvisation scene exposing the rules of the craft and the eccentricities of its participants"/>
    <n v="2827"/>
    <n v="2925"/>
    <x v="1"/>
    <s v="US"/>
    <s v="USD"/>
    <n v="1403546400"/>
    <n v="1401714114"/>
    <b v="0"/>
    <n v="35"/>
    <b v="1"/>
    <s v="theater/plays"/>
    <n v="103.46657233816768"/>
    <n v="83.571428571428569"/>
    <x v="2"/>
    <s v="plays"/>
    <x v="3705"/>
    <d v="2014-06-23T18:00:00"/>
  </r>
  <r>
    <n v="3706"/>
    <s v="The Drama Factory presents : The Magic Flute"/>
    <s v="Our original dramatic adaption of this Mozart opera is staged to create visually stunning fun with live music."/>
    <n v="1500"/>
    <n v="1820"/>
    <x v="1"/>
    <s v="US"/>
    <s v="USD"/>
    <n v="1410558949"/>
    <n v="1409262949"/>
    <b v="0"/>
    <n v="13"/>
    <b v="1"/>
    <s v="theater/plays"/>
    <n v="121.33333333333334"/>
    <n v="140"/>
    <x v="2"/>
    <s v="plays"/>
    <x v="3706"/>
    <d v="2014-09-12T21:55:49"/>
  </r>
  <r>
    <n v="3707"/>
    <s v="A KC Fringe World Premiere: DESPERATE ACTS"/>
    <s v="Support this collection of new plays by Kansas City writers and the artists who are bringing it to life!"/>
    <n v="1000"/>
    <n v="1860"/>
    <x v="1"/>
    <s v="US"/>
    <s v="USD"/>
    <n v="1469165160"/>
    <n v="1467335378"/>
    <b v="0"/>
    <n v="23"/>
    <b v="1"/>
    <s v="theater/plays"/>
    <n v="186"/>
    <n v="80.869565217391298"/>
    <x v="2"/>
    <s v="plays"/>
    <x v="3707"/>
    <d v="2016-07-22T05:26:00"/>
  </r>
  <r>
    <n v="3708"/>
    <s v="Much Ado About Nothing"/>
    <s v="Dear Stone Theater Company brings its inaugural production of Much Ado About Nothing to Logan Square, Chicago. Thanks for watching!"/>
    <n v="700"/>
    <n v="2100"/>
    <x v="1"/>
    <s v="US"/>
    <s v="USD"/>
    <n v="1404444286"/>
    <n v="1403234686"/>
    <b v="0"/>
    <n v="39"/>
    <b v="1"/>
    <s v="theater/plays"/>
    <n v="300"/>
    <n v="53.846153846153847"/>
    <x v="2"/>
    <s v="plays"/>
    <x v="3708"/>
    <d v="2014-07-04T03:24:46"/>
  </r>
  <r>
    <n v="3709"/>
    <s v="The Ruby Darlings Show"/>
    <s v="The filthily talented Ruby and Darling, take you on a raunch-tastic musical discovery of life with a vagina. #sayno"/>
    <n v="1000"/>
    <n v="1082.5"/>
    <x v="1"/>
    <s v="GB"/>
    <s v="GBP"/>
    <n v="1403715546"/>
    <n v="1401123546"/>
    <b v="0"/>
    <n v="35"/>
    <b v="1"/>
    <s v="theater/plays"/>
    <n v="108.25"/>
    <n v="30.928571428571427"/>
    <x v="2"/>
    <s v="plays"/>
    <x v="3709"/>
    <d v="2014-06-25T16:59:06"/>
  </r>
  <r>
    <n v="3710"/>
    <s v="&quot;Loving Alanis&quot; Rocky Mountain Regional Premier"/>
    <s v="A comedy about, life, death, men, women, and the power of a good Kegel."/>
    <n v="1300"/>
    <n v="1835"/>
    <x v="1"/>
    <s v="US"/>
    <s v="USD"/>
    <n v="1428068988"/>
    <n v="1425908988"/>
    <b v="0"/>
    <n v="27"/>
    <b v="1"/>
    <s v="theater/plays"/>
    <n v="141.15384615384616"/>
    <n v="67.962962962962962"/>
    <x v="2"/>
    <s v="plays"/>
    <x v="3710"/>
    <d v="2015-04-03T13:49:48"/>
  </r>
  <r>
    <n v="3711"/>
    <s v="The Youth Shakespeare Project 2014"/>
    <s v="Two teachers and twenty kids bring one of Shakespeare's plays to life!"/>
    <n v="500"/>
    <n v="570"/>
    <x v="1"/>
    <s v="US"/>
    <s v="USD"/>
    <n v="1402848000"/>
    <n v="1400606573"/>
    <b v="0"/>
    <n v="21"/>
    <b v="1"/>
    <s v="theater/plays"/>
    <n v="113.99999999999999"/>
    <n v="27.142857142857142"/>
    <x v="2"/>
    <s v="plays"/>
    <x v="3711"/>
    <d v="2014-06-15T16:00:00"/>
  </r>
  <r>
    <n v="3712"/>
    <s v="IT'S JUST MY LIFE"/>
    <s v="Married, Single, Divorced, Straight, Gay, Transgendered, Birth Mother, Adoptive Mother.... Everyone has a story.  These are ours."/>
    <n v="7500"/>
    <n v="11530"/>
    <x v="1"/>
    <s v="US"/>
    <s v="USD"/>
    <n v="1433055540"/>
    <n v="1431230867"/>
    <b v="0"/>
    <n v="104"/>
    <b v="1"/>
    <s v="theater/plays"/>
    <n v="153.73333333333335"/>
    <n v="110.86538461538461"/>
    <x v="2"/>
    <s v="plays"/>
    <x v="3712"/>
    <d v="2015-05-31T06:59:00"/>
  </r>
  <r>
    <n v="3713"/>
    <s v="Bring Matt Fotis's Nights on the Couch to NYC!"/>
    <s v="Matt Fotis's play, Nights on the Couch, was accepted to the 28th Annual Strawberry One Act Festival! Show your support!"/>
    <n v="2000"/>
    <n v="2030"/>
    <x v="1"/>
    <s v="US"/>
    <s v="USD"/>
    <n v="1465062166"/>
    <n v="1463334166"/>
    <b v="0"/>
    <n v="19"/>
    <b v="1"/>
    <s v="theater/plays"/>
    <n v="101.49999999999999"/>
    <n v="106.84210526315789"/>
    <x v="2"/>
    <s v="plays"/>
    <x v="3713"/>
    <d v="2016-06-04T17:42:46"/>
  </r>
  <r>
    <n v="3714"/>
    <s v="Expedition (to NYC)"/>
    <s v="This summer, help some of the top high school theater students from across the country come to NYC to create a world premiere play."/>
    <n v="10000"/>
    <n v="10235"/>
    <x v="1"/>
    <s v="US"/>
    <s v="USD"/>
    <n v="1432612740"/>
    <n v="1429881667"/>
    <b v="0"/>
    <n v="97"/>
    <b v="1"/>
    <s v="theater/plays"/>
    <n v="102.35000000000001"/>
    <n v="105.51546391752578"/>
    <x v="2"/>
    <s v="plays"/>
    <x v="3714"/>
    <d v="2015-05-26T03:59:00"/>
  </r>
  <r>
    <n v="3715"/>
    <s v="The Inspectors Call"/>
    <s v="Vibrant contemporary political theatre, exploring the professional and human impact of the growing corporate culture in education."/>
    <n v="3500"/>
    <n v="3590"/>
    <x v="1"/>
    <s v="GB"/>
    <s v="GBP"/>
    <n v="1427806320"/>
    <n v="1422834819"/>
    <b v="0"/>
    <n v="27"/>
    <b v="1"/>
    <s v="theater/plays"/>
    <n v="102.57142857142858"/>
    <n v="132.96296296296296"/>
    <x v="2"/>
    <s v="plays"/>
    <x v="3715"/>
    <d v="2015-03-31T12:52:00"/>
  </r>
  <r>
    <n v="3716"/>
    <s v="Sylvia (a benefit show)"/>
    <s v="I am raising money to pay for the rights to produce Sylvia by A.R. Gurney. The show will be a fundraiser for Wayside Waifs."/>
    <n v="800"/>
    <n v="1246"/>
    <x v="1"/>
    <s v="US"/>
    <s v="USD"/>
    <n v="1453411109"/>
    <n v="1450819109"/>
    <b v="0"/>
    <n v="24"/>
    <b v="1"/>
    <s v="theater/plays"/>
    <n v="155.75"/>
    <n v="51.916666666666664"/>
    <x v="2"/>
    <s v="plays"/>
    <x v="3716"/>
    <d v="2016-01-21T21:18:29"/>
  </r>
  <r>
    <n v="3717"/>
    <s v="Told Look Younger at Jermyn Street Theatre"/>
    <s v="A heart-warming comedy by award-winning writer about Love, Sex, Friendship of three old gay men in their 60s'!"/>
    <n v="4000"/>
    <n v="4030"/>
    <x v="1"/>
    <s v="GB"/>
    <s v="GBP"/>
    <n v="1431204449"/>
    <n v="1428526049"/>
    <b v="0"/>
    <n v="13"/>
    <b v="1"/>
    <s v="theater/plays"/>
    <n v="100.75"/>
    <n v="310"/>
    <x v="2"/>
    <s v="plays"/>
    <x v="3717"/>
    <d v="2015-05-09T20:47:29"/>
  </r>
  <r>
    <n v="3718"/>
    <s v="PUNK ROCK"/>
    <s v="William Carlisle has the world at his feet but its weight on his shoulders. He is intelligent, articulate and fucked."/>
    <n v="500"/>
    <n v="1197"/>
    <x v="1"/>
    <s v="GB"/>
    <s v="GBP"/>
    <n v="1425057075"/>
    <n v="1422465075"/>
    <b v="0"/>
    <n v="46"/>
    <b v="1"/>
    <s v="theater/plays"/>
    <n v="239.4"/>
    <n v="26.021739130434781"/>
    <x v="2"/>
    <s v="plays"/>
    <x v="3718"/>
    <d v="2015-02-27T17:11:15"/>
  </r>
  <r>
    <n v="3719"/>
    <s v="Corium"/>
    <s v="A new piece of physical theatre about love, regret and longing."/>
    <n v="200"/>
    <n v="420"/>
    <x v="1"/>
    <s v="GB"/>
    <s v="GBP"/>
    <n v="1434994266"/>
    <n v="1432402266"/>
    <b v="0"/>
    <n v="4"/>
    <b v="1"/>
    <s v="theater/plays"/>
    <n v="210"/>
    <n v="105"/>
    <x v="2"/>
    <s v="plays"/>
    <x v="3719"/>
    <d v="2015-06-22T17:31:06"/>
  </r>
  <r>
    <n v="3720"/>
    <s v="Lakotas and the American Theatre"/>
    <s v="Breaking the American Indian stereotype in the American Theatre."/>
    <n v="3300"/>
    <n v="3449"/>
    <x v="1"/>
    <s v="US"/>
    <s v="USD"/>
    <n v="1435881006"/>
    <n v="1433980206"/>
    <b v="0"/>
    <n v="40"/>
    <b v="1"/>
    <s v="theater/plays"/>
    <n v="104.51515151515152"/>
    <n v="86.224999999999994"/>
    <x v="2"/>
    <s v="plays"/>
    <x v="3720"/>
    <d v="2015-07-02T23:50:06"/>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s v="theater/plays"/>
    <n v="100.8"/>
    <n v="114.54545454545455"/>
    <x v="2"/>
    <s v="plays"/>
    <x v="3721"/>
    <d v="2014-11-05T23:28:04"/>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s v="theater/plays"/>
    <n v="111.20000000000002"/>
    <n v="47.657142857142858"/>
    <x v="2"/>
    <s v="plays"/>
    <x v="3722"/>
    <d v="2016-02-11T22:59:00"/>
  </r>
  <r>
    <n v="3723"/>
    <s v="Beauty and the Beast"/>
    <s v="Saltmine Theatre Company present Beauty and the Beast:"/>
    <n v="4500"/>
    <n v="4592"/>
    <x v="1"/>
    <s v="GB"/>
    <s v="GBP"/>
    <n v="1417374262"/>
    <n v="1414778662"/>
    <b v="0"/>
    <n v="63"/>
    <b v="1"/>
    <s v="theater/plays"/>
    <n v="102.04444444444445"/>
    <n v="72.888888888888886"/>
    <x v="2"/>
    <s v="plays"/>
    <x v="3723"/>
    <d v="2014-11-30T19:04:22"/>
  </r>
  <r>
    <n v="3724"/>
    <s v="Send 'Bin Laden: The One Man Show' to Hollywood!"/>
    <s v="One man, one monster, one unforgettable act of violence. This is the story of the worldâ€™s most notorious terrorist. It is going to USA"/>
    <n v="4300"/>
    <n v="4409.55"/>
    <x v="1"/>
    <s v="GB"/>
    <s v="GBP"/>
    <n v="1462402800"/>
    <n v="1459856860"/>
    <b v="0"/>
    <n v="89"/>
    <b v="1"/>
    <s v="theater/plays"/>
    <n v="102.54767441860466"/>
    <n v="49.545505617977533"/>
    <x v="2"/>
    <s v="plays"/>
    <x v="3724"/>
    <d v="2016-05-04T23:00:00"/>
  </r>
  <r>
    <n v="3725"/>
    <s v="Mine by Polly Teale A Paper Parachutes Production"/>
    <s v="A small theatre company taking 'Mine' on tour in early 2016. 'Mine' is a modern play and we hope to break on to the stage with a bang."/>
    <n v="300"/>
    <n v="381"/>
    <x v="1"/>
    <s v="GB"/>
    <s v="GBP"/>
    <n v="1455831000"/>
    <n v="1454366467"/>
    <b v="0"/>
    <n v="15"/>
    <b v="1"/>
    <s v="theater/plays"/>
    <n v="127"/>
    <n v="25.4"/>
    <x v="2"/>
    <s v="plays"/>
    <x v="3725"/>
    <d v="2016-02-18T21:30:00"/>
  </r>
  <r>
    <n v="3726"/>
    <s v="Howard's End 3.0"/>
    <s v="A week of rehearsal culminating in a staged reading of our three-actor adaptation of &quot;Howards End,&quot; for potential producers."/>
    <n v="850"/>
    <n v="2879"/>
    <x v="1"/>
    <s v="US"/>
    <s v="USD"/>
    <n v="1461963600"/>
    <n v="1459567371"/>
    <b v="0"/>
    <n v="46"/>
    <b v="1"/>
    <s v="theater/plays"/>
    <n v="338.70588235294122"/>
    <n v="62.586956521739133"/>
    <x v="2"/>
    <s v="plays"/>
    <x v="3726"/>
    <d v="2016-04-29T21:00:00"/>
  </r>
  <r>
    <n v="3727"/>
    <s v="Star-Spangled Sitcoms: Huzzah &amp; John Adams"/>
    <s v="It's exactly what you think it is: a historical parody of your favorite sitcom about a bar and its psychiatrist spinoff!"/>
    <n v="2000"/>
    <n v="2015"/>
    <x v="1"/>
    <s v="US"/>
    <s v="USD"/>
    <n v="1476939300"/>
    <n v="1474273294"/>
    <b v="0"/>
    <n v="33"/>
    <b v="1"/>
    <s v="theater/plays"/>
    <n v="100.75"/>
    <n v="61.060606060606062"/>
    <x v="2"/>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2"/>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2"/>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2"/>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2"/>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2"/>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2"/>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2"/>
    <s v="plays"/>
    <x v="3734"/>
    <d v="2015-05-25T21:38:16"/>
  </r>
  <r>
    <n v="3735"/>
    <s v="Women Beware Women"/>
    <s v="Young Actor's taking on a Jacobean tragedy. Family, betrayal, love, lust, sex and death."/>
    <n v="150"/>
    <n v="20"/>
    <x v="2"/>
    <s v="GB"/>
    <s v="GBP"/>
    <n v="1432831089"/>
    <n v="1430239089"/>
    <b v="0"/>
    <n v="2"/>
    <b v="0"/>
    <s v="theater/plays"/>
    <n v="13.333333333333334"/>
    <n v="10"/>
    <x v="2"/>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2"/>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2"/>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2"/>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2"/>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2"/>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2"/>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2"/>
    <s v="plays"/>
    <x v="3742"/>
    <d v="2014-09-06T05:09:04"/>
  </r>
  <r>
    <n v="3743"/>
    <s v="Down the Mississippi"/>
    <s v="I'm taking the Adventures of Huckleberry Finn puppet show down the Mississippi River!"/>
    <n v="2200"/>
    <n v="0"/>
    <x v="2"/>
    <s v="US"/>
    <s v="USD"/>
    <n v="1404406964"/>
    <n v="1401814964"/>
    <b v="0"/>
    <n v="0"/>
    <b v="0"/>
    <s v="theater/plays"/>
    <n v="0"/>
    <e v="#DIV/0!"/>
    <x v="2"/>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2"/>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2"/>
    <s v="plays"/>
    <x v="3745"/>
    <d v="2014-08-10T16:45:02"/>
  </r>
  <r>
    <n v="3746"/>
    <s v="Stage Play Production - &quot;I Love You to Death&quot;"/>
    <s v="Generational curses CAN be broken...right?"/>
    <n v="8500"/>
    <n v="202"/>
    <x v="2"/>
    <s v="US"/>
    <s v="USD"/>
    <n v="1475918439"/>
    <n v="1473326439"/>
    <b v="0"/>
    <n v="1"/>
    <b v="0"/>
    <s v="theater/plays"/>
    <n v="2.3764705882352941"/>
    <n v="202"/>
    <x v="2"/>
    <s v="plays"/>
    <x v="3746"/>
    <d v="2016-10-08T09:20:39"/>
  </r>
  <r>
    <n v="3747"/>
    <s v="Counting Stars"/>
    <s v="The world premiere of an astonishing new play by acclaimed writer Atiha Sen Gupta."/>
    <n v="2500"/>
    <n v="25"/>
    <x v="2"/>
    <s v="GB"/>
    <s v="GBP"/>
    <n v="1436137140"/>
    <n v="1433833896"/>
    <b v="0"/>
    <n v="1"/>
    <b v="0"/>
    <s v="theater/plays"/>
    <n v="1"/>
    <n v="25"/>
    <x v="2"/>
    <s v="plays"/>
    <x v="3747"/>
    <d v="2015-07-05T22:59:00"/>
  </r>
  <r>
    <n v="3748"/>
    <s v="CAUCUS! THE MUSICAL"/>
    <s v="An irreverent look at the Iowa Caucuses and the oversized role this undersized state plays in the presidential election process."/>
    <n v="5000"/>
    <n v="5176"/>
    <x v="1"/>
    <s v="US"/>
    <s v="USD"/>
    <n v="1455602340"/>
    <n v="1453827436"/>
    <b v="0"/>
    <n v="52"/>
    <b v="1"/>
    <s v="theater/musical"/>
    <n v="103.52"/>
    <n v="99.538461538461533"/>
    <x v="2"/>
    <s v="musical"/>
    <x v="3748"/>
    <d v="2016-02-16T05:59:00"/>
  </r>
  <r>
    <n v="3749"/>
    <s v="Dante's Capstone Project: Who am I?"/>
    <s v="A night of music, fellowship, and a reflection of my experiences over the past 4 years at Ball State University."/>
    <n v="500"/>
    <n v="525"/>
    <x v="1"/>
    <s v="US"/>
    <s v="USD"/>
    <n v="1461902340"/>
    <n v="1459220588"/>
    <b v="0"/>
    <n v="7"/>
    <b v="1"/>
    <s v="theater/musical"/>
    <n v="105"/>
    <n v="75"/>
    <x v="2"/>
    <s v="musical"/>
    <x v="3749"/>
    <d v="2016-04-29T03:59:00"/>
  </r>
  <r>
    <n v="3750"/>
    <s v="Stars on Stage, Kids be Heard!"/>
    <s v="Stars on Stage children's theatre program is in need of 6 new wireless body microphones!_x000a__x000a_#soskidsbeheard   _x000a__x000a_www.apatheplace.org"/>
    <n v="6000"/>
    <n v="6027"/>
    <x v="1"/>
    <s v="US"/>
    <s v="USD"/>
    <n v="1423555140"/>
    <n v="1421105608"/>
    <b v="0"/>
    <n v="28"/>
    <b v="1"/>
    <s v="theater/musical"/>
    <n v="100.44999999999999"/>
    <n v="215.25"/>
    <x v="2"/>
    <s v="musical"/>
    <x v="3750"/>
    <d v="2015-02-10T07:59:00"/>
  </r>
  <r>
    <n v="3751"/>
    <s v="GGC Productions 2016"/>
    <s v="I will be performing in TWO productions to kick off the 2016 season. NEED HELP TO FUND THESE GREAT SHOWS!"/>
    <n v="1000"/>
    <n v="1326"/>
    <x v="1"/>
    <s v="US"/>
    <s v="USD"/>
    <n v="1459641073"/>
    <n v="1454460673"/>
    <b v="0"/>
    <n v="11"/>
    <b v="1"/>
    <s v="theater/musical"/>
    <n v="132.6"/>
    <n v="120.54545454545455"/>
    <x v="2"/>
    <s v="musical"/>
    <x v="3751"/>
    <d v="2016-04-02T23:51:13"/>
  </r>
  <r>
    <n v="3752"/>
    <s v="POP! Community Cabaret Presents..."/>
    <s v="Welcome to POP! Community Cabaret: the &quot;friendliest mad bunch ever&quot;!_x000a_We are a cabaret group run by our community for our community."/>
    <n v="500"/>
    <n v="565"/>
    <x v="1"/>
    <s v="GB"/>
    <s v="GBP"/>
    <n v="1476651600"/>
    <n v="1473189335"/>
    <b v="0"/>
    <n v="15"/>
    <b v="1"/>
    <s v="theater/musical"/>
    <n v="112.99999999999999"/>
    <n v="37.666666666666664"/>
    <x v="2"/>
    <s v="musical"/>
    <x v="3752"/>
    <d v="2016-10-16T21:00:00"/>
  </r>
  <r>
    <n v="3753"/>
    <s v="Wagner in English"/>
    <s v="An English-language production of the opera TannhÃ¤user. Some of the greatest songs ever composed, now with lyrics we can understand."/>
    <n v="5000"/>
    <n v="5167"/>
    <x v="1"/>
    <s v="US"/>
    <s v="USD"/>
    <n v="1433289600"/>
    <n v="1430768800"/>
    <b v="0"/>
    <n v="30"/>
    <b v="1"/>
    <s v="theater/musical"/>
    <n v="103.34"/>
    <n v="172.23333333333332"/>
    <x v="2"/>
    <s v="musical"/>
    <x v="3753"/>
    <d v="2015-06-03T00:00:00"/>
  </r>
  <r>
    <n v="3754"/>
    <s v="Little Shop of Horrors"/>
    <s v="CitÃ© des Arts needs your help in funding their fall production of the hit musical comedy &quot;Little Shop of Horrors.&quot;"/>
    <n v="2500"/>
    <n v="3000"/>
    <x v="1"/>
    <s v="US"/>
    <s v="USD"/>
    <n v="1406350740"/>
    <n v="1403125737"/>
    <b v="0"/>
    <n v="27"/>
    <b v="1"/>
    <s v="theater/musical"/>
    <n v="120"/>
    <n v="111.11111111111111"/>
    <x v="2"/>
    <s v="musical"/>
    <x v="3754"/>
    <d v="2014-07-26T04:59:00"/>
  </r>
  <r>
    <n v="3755"/>
    <s v="Retro Rhapsody"/>
    <s v="We have formed an innovative company that aims to create musical comedic performances suitable for a range of venues."/>
    <n v="550"/>
    <n v="713"/>
    <x v="1"/>
    <s v="GB"/>
    <s v="GBP"/>
    <n v="1460753307"/>
    <n v="1458161307"/>
    <b v="0"/>
    <n v="28"/>
    <b v="1"/>
    <s v="theater/musical"/>
    <n v="129.63636363636363"/>
    <n v="25.464285714285715"/>
    <x v="2"/>
    <s v="musical"/>
    <x v="3755"/>
    <d v="2016-04-15T20:48:27"/>
  </r>
  <r>
    <n v="3756"/>
    <s v="the purple light theatre company's Into the Woods"/>
    <s v="&quot;Into the Woods, it's time to go!&quot; purple light presents a reimagined take on Sondheim and Lapine's musical masterwork."/>
    <n v="4500"/>
    <n v="4550"/>
    <x v="1"/>
    <s v="US"/>
    <s v="USD"/>
    <n v="1402515198"/>
    <n v="1399923198"/>
    <b v="0"/>
    <n v="17"/>
    <b v="1"/>
    <s v="theater/musical"/>
    <n v="101.11111111111111"/>
    <n v="267.64705882352939"/>
    <x v="2"/>
    <s v="musical"/>
    <x v="3756"/>
    <d v="2014-06-11T19:33:18"/>
  </r>
  <r>
    <n v="3757"/>
    <s v="Anti-Bullying Musicalâ€¦ &quot;It's Easy!&quot;"/>
    <s v="New Anti-Bullying Musical's cast of 30 kids is ready to &quot;speak up and reach out&quot; to the world by recording a show CD!"/>
    <n v="3500"/>
    <n v="3798"/>
    <x v="1"/>
    <s v="US"/>
    <s v="USD"/>
    <n v="1417465515"/>
    <n v="1415737515"/>
    <b v="0"/>
    <n v="50"/>
    <b v="1"/>
    <s v="theater/musical"/>
    <n v="108.51428571428572"/>
    <n v="75.959999999999994"/>
    <x v="2"/>
    <s v="musical"/>
    <x v="3757"/>
    <d v="2014-12-01T20:25:15"/>
  </r>
  <r>
    <n v="3758"/>
    <s v="Luigi's Ladies"/>
    <s v="LUIGI'S LADIES: an original one-woman musical comedy"/>
    <n v="1500"/>
    <n v="1535"/>
    <x v="1"/>
    <s v="US"/>
    <s v="USD"/>
    <n v="1400475600"/>
    <n v="1397819938"/>
    <b v="0"/>
    <n v="26"/>
    <b v="1"/>
    <s v="theater/musical"/>
    <n v="102.33333333333334"/>
    <n v="59.03846153846154"/>
    <x v="2"/>
    <s v="musical"/>
    <x v="3758"/>
    <d v="2014-05-19T05:00:00"/>
  </r>
  <r>
    <n v="3759"/>
    <s v="Pared Down Productions"/>
    <s v="A production company specializing in small-scale musicals"/>
    <n v="4000"/>
    <n v="4409.7700000000004"/>
    <x v="1"/>
    <s v="US"/>
    <s v="USD"/>
    <n v="1440556553"/>
    <n v="1435372553"/>
    <b v="0"/>
    <n v="88"/>
    <b v="1"/>
    <s v="theater/musical"/>
    <n v="110.24425000000002"/>
    <n v="50.111022727272733"/>
    <x v="2"/>
    <s v="musical"/>
    <x v="3759"/>
    <d v="2015-08-26T02:35:53"/>
  </r>
  <r>
    <n v="3760"/>
    <s v="Song of the Sea"/>
    <s v="Two Shows: SIRENS and The Girl From Bare Cove. A community of artists determined to give voice to survivors of sexual violence."/>
    <n v="5000"/>
    <n v="5050.7700000000004"/>
    <x v="1"/>
    <s v="US"/>
    <s v="USD"/>
    <n v="1399293386"/>
    <n v="1397133386"/>
    <b v="0"/>
    <n v="91"/>
    <b v="1"/>
    <s v="theater/musical"/>
    <n v="101.0154"/>
    <n v="55.502967032967035"/>
    <x v="2"/>
    <s v="musical"/>
    <x v="3760"/>
    <d v="2014-05-05T12:36:26"/>
  </r>
  <r>
    <n v="3761"/>
    <s v="MARSHA - a girl who does bad things"/>
    <s v="liveartshow returns with a new work at the Arcola this summer. Marsha is a story combining opera, dance and theatre... with a unicorn"/>
    <n v="500"/>
    <n v="500"/>
    <x v="1"/>
    <s v="GB"/>
    <s v="GBP"/>
    <n v="1439247600"/>
    <n v="1434625937"/>
    <b v="0"/>
    <n v="3"/>
    <b v="1"/>
    <s v="theater/musical"/>
    <n v="100"/>
    <n v="166.66666666666666"/>
    <x v="2"/>
    <s v="musical"/>
    <x v="3761"/>
    <d v="2015-08-10T23:00:00"/>
  </r>
  <r>
    <n v="3762"/>
    <s v="iolite the musical"/>
    <s v="We are trying to raise money to perform a musical we have written, called &quot;Iolite&quot;, at the Edinburgh Fringe in 2015."/>
    <n v="1250"/>
    <n v="1328"/>
    <x v="1"/>
    <s v="GB"/>
    <s v="GBP"/>
    <n v="1438543889"/>
    <n v="1436383889"/>
    <b v="0"/>
    <n v="28"/>
    <b v="1"/>
    <s v="theater/musical"/>
    <n v="106.24"/>
    <n v="47.428571428571431"/>
    <x v="2"/>
    <s v="musical"/>
    <x v="3762"/>
    <d v="2015-08-02T19:31:29"/>
  </r>
  <r>
    <n v="3763"/>
    <s v="[title of show] â€” The Chicago Storefront Premiere"/>
    <s v="A musical about two guys writing a musical about...two guys writing a musical."/>
    <n v="5000"/>
    <n v="5000"/>
    <x v="1"/>
    <s v="US"/>
    <s v="USD"/>
    <n v="1427907626"/>
    <n v="1425319226"/>
    <b v="0"/>
    <n v="77"/>
    <b v="1"/>
    <s v="theater/musical"/>
    <n v="100"/>
    <n v="64.935064935064929"/>
    <x v="2"/>
    <s v="musical"/>
    <x v="3763"/>
    <d v="2015-04-01T17:00:26"/>
  </r>
  <r>
    <n v="3764"/>
    <s v="Agape Performing Arts Company, a Ministry of OLG"/>
    <s v="Talented, hard-working performers for Into the Woods JR need your help in renting microphones for our show!"/>
    <n v="1500"/>
    <n v="1500"/>
    <x v="1"/>
    <s v="US"/>
    <s v="USD"/>
    <n v="1464482160"/>
    <n v="1462824832"/>
    <b v="0"/>
    <n v="27"/>
    <b v="1"/>
    <s v="theater/musical"/>
    <n v="100"/>
    <n v="55.555555555555557"/>
    <x v="2"/>
    <s v="musical"/>
    <x v="3764"/>
    <d v="2016-05-29T00:36:00"/>
  </r>
  <r>
    <n v="3765"/>
    <s v="Before and After"/>
    <s v="An new musical from Laura Grill &amp; Misha Chowdhury about relationships, Relationships, and the moments that change everything."/>
    <n v="7000"/>
    <n v="7942"/>
    <x v="1"/>
    <s v="US"/>
    <s v="USD"/>
    <n v="1406745482"/>
    <n v="1404153482"/>
    <b v="0"/>
    <n v="107"/>
    <b v="1"/>
    <s v="theater/musical"/>
    <n v="113.45714285714286"/>
    <n v="74.224299065420567"/>
    <x v="2"/>
    <s v="musical"/>
    <x v="3765"/>
    <d v="2014-07-30T18:38:02"/>
  </r>
  <r>
    <n v="3766"/>
    <s v="Held Momentarily The Musical Takes FringeNYC"/>
    <s v="Trapped on a stalled New York subway, seven strangers realize it's not just the train that's stuck."/>
    <n v="10000"/>
    <n v="10265.01"/>
    <x v="1"/>
    <s v="US"/>
    <s v="USD"/>
    <n v="1404360045"/>
    <n v="1401336045"/>
    <b v="0"/>
    <n v="96"/>
    <b v="1"/>
    <s v="theater/musical"/>
    <n v="102.65010000000001"/>
    <n v="106.9271875"/>
    <x v="2"/>
    <s v="musical"/>
    <x v="3766"/>
    <d v="2014-07-03T04:00:45"/>
  </r>
  <r>
    <n v="3767"/>
    <s v="Accidental Artists Lab"/>
    <s v="A ragtag crew collaborating on a live performance for the first time, with music as their medium and NYC as their inspiration."/>
    <n v="2000"/>
    <n v="2335"/>
    <x v="1"/>
    <s v="US"/>
    <s v="USD"/>
    <n v="1425185940"/>
    <n v="1423960097"/>
    <b v="0"/>
    <n v="56"/>
    <b v="1"/>
    <s v="theater/musical"/>
    <n v="116.75"/>
    <n v="41.696428571428569"/>
    <x v="2"/>
    <s v="musical"/>
    <x v="3767"/>
    <d v="2015-03-01T04:59:00"/>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s v="theater/musical"/>
    <n v="107.65274999999998"/>
    <n v="74.243275862068955"/>
    <x v="2"/>
    <s v="musical"/>
    <x v="3768"/>
    <d v="2014-06-12T17:28:10"/>
  </r>
  <r>
    <n v="3769"/>
    <s v="The Last Five Years Distinction Project"/>
    <s v="&quot;I wanted to tell the story of two people in love, who were never in the same place at the same time.&quot;- Jason Robert Brown"/>
    <n v="1100"/>
    <n v="1100"/>
    <x v="1"/>
    <s v="US"/>
    <s v="USD"/>
    <n v="1460730079"/>
    <n v="1458138079"/>
    <b v="0"/>
    <n v="15"/>
    <b v="1"/>
    <s v="theater/musical"/>
    <n v="100"/>
    <n v="73.333333333333329"/>
    <x v="2"/>
    <s v="musical"/>
    <x v="3769"/>
    <d v="2016-04-15T14:21:19"/>
  </r>
  <r>
    <n v="3770"/>
    <s v="The White Feather: a new musical"/>
    <s v="The incredible story of woman's fight to clear her brother from the charge of cowardice in the Great War, brought to life musically"/>
    <n v="2000"/>
    <n v="2000"/>
    <x v="1"/>
    <s v="GB"/>
    <s v="GBP"/>
    <n v="1434234010"/>
    <n v="1431642010"/>
    <b v="0"/>
    <n v="20"/>
    <b v="1"/>
    <s v="theater/musical"/>
    <n v="100"/>
    <n v="100"/>
    <x v="2"/>
    <s v="musical"/>
    <x v="3770"/>
    <d v="2015-06-13T22:20:10"/>
  </r>
  <r>
    <n v="3771"/>
    <s v="COME OUT SWINGIN'!"/>
    <s v="I would like to make a demo recording of six songs from COME OUT SWINGIN'!"/>
    <n v="1000"/>
    <n v="1460"/>
    <x v="1"/>
    <s v="US"/>
    <s v="USD"/>
    <n v="1463529600"/>
    <n v="1462307652"/>
    <b v="0"/>
    <n v="38"/>
    <b v="1"/>
    <s v="theater/musical"/>
    <n v="146"/>
    <n v="38.421052631578945"/>
    <x v="2"/>
    <s v="musical"/>
    <x v="3771"/>
    <d v="2016-05-18T00:00:00"/>
  </r>
  <r>
    <n v="3772"/>
    <s v="Make &quot;Tonya and Nancy&quot; a Rock Opera!"/>
    <s v="A dark comedy about two girls, one knee, and the 1994 Olympics. Help us make sure &quot;Tonya and Nancy&quot; rocks!"/>
    <n v="5000"/>
    <n v="5510"/>
    <x v="1"/>
    <s v="US"/>
    <s v="USD"/>
    <n v="1480399200"/>
    <n v="1478616506"/>
    <b v="0"/>
    <n v="33"/>
    <b v="1"/>
    <s v="theater/musical"/>
    <n v="110.2"/>
    <n v="166.96969696969697"/>
    <x v="2"/>
    <s v="musical"/>
    <x v="3772"/>
    <d v="2016-11-29T06:00:00"/>
  </r>
  <r>
    <n v="3773"/>
    <s v="Dundee: A Hip-Hopera"/>
    <s v="A dramatic hip-hopera, inspired from monologues written by the performers."/>
    <n v="5000"/>
    <n v="5410"/>
    <x v="1"/>
    <s v="US"/>
    <s v="USD"/>
    <n v="1479175680"/>
    <n v="1476317247"/>
    <b v="0"/>
    <n v="57"/>
    <b v="1"/>
    <s v="theater/musical"/>
    <n v="108.2"/>
    <n v="94.912280701754383"/>
    <x v="2"/>
    <s v="musical"/>
    <x v="3773"/>
    <d v="2016-11-15T02:08:00"/>
  </r>
  <r>
    <n v="3774"/>
    <s v="Mabel Moon Goes to Earth!"/>
    <s v="Mabel Moon and her co-pilot Silvertoes are coming to earth in the form of a 35 minute interactive and educational musical adventure  !"/>
    <n v="2500"/>
    <n v="2500"/>
    <x v="1"/>
    <s v="CA"/>
    <s v="CAD"/>
    <n v="1428606055"/>
    <n v="1427223655"/>
    <b v="0"/>
    <n v="25"/>
    <b v="1"/>
    <s v="theater/musical"/>
    <n v="100"/>
    <n v="100"/>
    <x v="2"/>
    <s v="musical"/>
    <x v="3774"/>
    <d v="2015-04-09T19:00:55"/>
  </r>
  <r>
    <n v="3775"/>
    <s v="TRAVIS KENT : MY FIRST TIME live and unprotected at 54 BELOW"/>
    <s v="Travis Kent joins forces with some of today's brightest contemporary composers for an evening full of firsts at 54 Below."/>
    <n v="2000"/>
    <n v="2005"/>
    <x v="1"/>
    <s v="US"/>
    <s v="USD"/>
    <n v="1428552000"/>
    <n v="1426199843"/>
    <b v="0"/>
    <n v="14"/>
    <b v="1"/>
    <s v="theater/musical"/>
    <n v="100.25"/>
    <n v="143.21428571428572"/>
    <x v="2"/>
    <s v="musical"/>
    <x v="3775"/>
    <d v="2015-04-09T04:00:00"/>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s v="theater/musical"/>
    <n v="106.71250000000001"/>
    <n v="90.819148936170208"/>
    <x v="2"/>
    <s v="musical"/>
    <x v="3776"/>
    <d v="2014-08-01T01:00:00"/>
  </r>
  <r>
    <n v="3777"/>
    <s v="The Musical Adventure of Mimi and the Ghosts"/>
    <s v="This musical adventure is a funny and heartwarming story of Mimi, a rebellious young girl who is spirited to Ghostlynd."/>
    <n v="2000"/>
    <n v="2864"/>
    <x v="1"/>
    <s v="US"/>
    <s v="USD"/>
    <n v="1411790400"/>
    <n v="1409884821"/>
    <b v="0"/>
    <n v="59"/>
    <b v="1"/>
    <s v="theater/musical"/>
    <n v="143.19999999999999"/>
    <n v="48.542372881355931"/>
    <x v="2"/>
    <s v="musical"/>
    <x v="3777"/>
    <d v="2014-09-27T04:00:00"/>
  </r>
  <r>
    <n v="3778"/>
    <s v="Give a Puppet a Hand"/>
    <s v="Sponsor an AVENUE Q puppet for The Barn Players April 2015 production."/>
    <n v="2400"/>
    <n v="2521"/>
    <x v="1"/>
    <s v="US"/>
    <s v="USD"/>
    <n v="1423942780"/>
    <n v="1418758780"/>
    <b v="0"/>
    <n v="36"/>
    <b v="1"/>
    <s v="theater/musical"/>
    <n v="105.04166666666667"/>
    <n v="70.027777777777771"/>
    <x v="2"/>
    <s v="musical"/>
    <x v="3778"/>
    <d v="2015-02-14T19:39:40"/>
  </r>
  <r>
    <n v="3779"/>
    <s v="&quot;The Last Adam&quot; A New Musical, NYC reading"/>
    <s v="A fresh, re-telling of the Jesus story for a new generation."/>
    <n v="15000"/>
    <n v="15597"/>
    <x v="1"/>
    <s v="US"/>
    <s v="USD"/>
    <n v="1459010340"/>
    <n v="1456421940"/>
    <b v="0"/>
    <n v="115"/>
    <b v="1"/>
    <s v="theater/musical"/>
    <n v="103.98"/>
    <n v="135.62608695652173"/>
    <x v="2"/>
    <s v="musical"/>
    <x v="3779"/>
    <d v="2016-03-26T16:39:00"/>
  </r>
  <r>
    <n v="3780"/>
    <s v="Melissa Youth OnSTAGE Season 5. Act Like you Mean it!"/>
    <s v="Melissa Youth OnSTAGE (MYO) provides kids in North Collin County with the very best in youth theatre opportunities."/>
    <n v="2500"/>
    <n v="3000"/>
    <x v="1"/>
    <s v="US"/>
    <s v="USD"/>
    <n v="1436817960"/>
    <n v="1433999785"/>
    <b v="0"/>
    <n v="30"/>
    <b v="1"/>
    <s v="theater/musical"/>
    <n v="120"/>
    <n v="100"/>
    <x v="2"/>
    <s v="musical"/>
    <x v="3780"/>
    <d v="2015-07-13T20:06:00"/>
  </r>
  <r>
    <n v="3781"/>
    <s v="I GOT FIRED - Keith and Jenny are back!"/>
    <s v="Support Keith in his journey from unemployment to Off-Broadway in the triumphant return of I GOT FIRED: A SORT-OF-TRUE REVENGE MUSICAL."/>
    <n v="4500"/>
    <n v="4935"/>
    <x v="1"/>
    <s v="US"/>
    <s v="USD"/>
    <n v="1410210685"/>
    <n v="1408050685"/>
    <b v="0"/>
    <n v="52"/>
    <b v="1"/>
    <s v="theater/musical"/>
    <n v="109.66666666666667"/>
    <n v="94.90384615384616"/>
    <x v="2"/>
    <s v="musical"/>
    <x v="3781"/>
    <d v="2014-09-08T21:11:25"/>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s v="theater/musical"/>
    <n v="101.75"/>
    <n v="75.370370370370367"/>
    <x v="2"/>
    <s v="musical"/>
    <x v="3782"/>
    <d v="2016-07-24T23:00:00"/>
  </r>
  <r>
    <n v="3783"/>
    <s v="Help DORO &amp; DIEGA find their way to the Orlando FRINGE 2016"/>
    <s v="Help fund Doro &amp; Diega's journey to the Orlando Fringe 2016. A brand new choose-your-own adventure musical!"/>
    <n v="1200"/>
    <n v="1547"/>
    <x v="1"/>
    <s v="US"/>
    <s v="USD"/>
    <n v="1458057600"/>
    <n v="1455938520"/>
    <b v="0"/>
    <n v="24"/>
    <b v="1"/>
    <s v="theater/musical"/>
    <n v="128.91666666666666"/>
    <n v="64.458333333333329"/>
    <x v="2"/>
    <s v="musical"/>
    <x v="3783"/>
    <d v="2016-03-15T16:00:00"/>
  </r>
  <r>
    <n v="3784"/>
    <s v="Whitehall Theatre Presents: Little Shop of Horrors"/>
    <s v="This year, we will be producing the cult classic Little Shop of Horrors with your proceeds going towards venue and production costs."/>
    <n v="1000"/>
    <n v="1150"/>
    <x v="1"/>
    <s v="CA"/>
    <s v="CAD"/>
    <n v="1468193532"/>
    <n v="1465601532"/>
    <b v="0"/>
    <n v="10"/>
    <b v="1"/>
    <s v="theater/musical"/>
    <n v="114.99999999999999"/>
    <n v="115"/>
    <x v="2"/>
    <s v="musical"/>
    <x v="3784"/>
    <d v="2016-07-10T23:32:12"/>
  </r>
  <r>
    <n v="3785"/>
    <s v="Send &quot;Pawn&quot; to Edinburgh!"/>
    <s v="Chess. Betrayal. Blueberry yoghurts. &quot;Pawn&quot; - a new musical by Oxford students - needs funding to go to the Edinburgh Fringe!"/>
    <n v="2000"/>
    <n v="3015"/>
    <x v="1"/>
    <s v="GB"/>
    <s v="GBP"/>
    <n v="1470132180"/>
    <n v="1467040769"/>
    <b v="0"/>
    <n v="30"/>
    <b v="1"/>
    <s v="theater/musical"/>
    <n v="150.75"/>
    <n v="100.5"/>
    <x v="2"/>
    <s v="musical"/>
    <x v="3785"/>
    <d v="2016-08-02T10:03:00"/>
  </r>
  <r>
    <n v="3786"/>
    <s v="Puberty the Musical: Original Cast Recording"/>
    <s v="The brainchild of Coleman Peterson and Janice Gilbert.  The funding will be used to professionally record the songs."/>
    <n v="6000"/>
    <n v="6658"/>
    <x v="1"/>
    <s v="US"/>
    <s v="USD"/>
    <n v="1464310475"/>
    <n v="1461718475"/>
    <b v="0"/>
    <n v="71"/>
    <b v="1"/>
    <s v="theater/musical"/>
    <n v="110.96666666666665"/>
    <n v="93.774647887323937"/>
    <x v="2"/>
    <s v="musical"/>
    <x v="3786"/>
    <d v="2016-05-27T00:54:35"/>
  </r>
  <r>
    <n v="3787"/>
    <s v="Happiest Show On Earth Production Sponsor"/>
    <s v="The Happiest Show on Earth is a Disney musical revue to benefit the Make-A-Wish foundation. Funds for production needed."/>
    <n v="350"/>
    <n v="351"/>
    <x v="1"/>
    <s v="US"/>
    <s v="USD"/>
    <n v="1436587140"/>
    <n v="1434113406"/>
    <b v="0"/>
    <n v="10"/>
    <b v="1"/>
    <s v="theater/musical"/>
    <n v="100.28571428571429"/>
    <n v="35.1"/>
    <x v="2"/>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2"/>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2"/>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2"/>
    <s v="musical"/>
    <x v="3790"/>
    <d v="2016-11-22T17:00:23"/>
  </r>
  <r>
    <n v="3791"/>
    <s v="Spin! at The Cumming Playhouse"/>
    <s v="Spin! is an original musical comedy-drama presented by Blue Palm Productions."/>
    <n v="1500"/>
    <n v="0"/>
    <x v="2"/>
    <s v="US"/>
    <s v="USD"/>
    <n v="1404664592"/>
    <n v="1399480592"/>
    <b v="0"/>
    <n v="0"/>
    <b v="0"/>
    <s v="theater/musical"/>
    <n v="0"/>
    <e v="#DIV/0!"/>
    <x v="2"/>
    <s v="musical"/>
    <x v="3791"/>
    <d v="2014-07-06T16:36:32"/>
  </r>
  <r>
    <n v="3792"/>
    <s v="BorikÃ©n: The Show"/>
    <s v="A cultural and historic journey through Puerto Rico's music and dance!"/>
    <n v="12500"/>
    <n v="35"/>
    <x v="2"/>
    <s v="US"/>
    <s v="USD"/>
    <n v="1436957022"/>
    <n v="1434365022"/>
    <b v="0"/>
    <n v="2"/>
    <b v="0"/>
    <s v="theater/musical"/>
    <n v="0.27999999999999997"/>
    <n v="17.5"/>
    <x v="2"/>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2"/>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2"/>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2"/>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2"/>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2"/>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2"/>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2"/>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2"/>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2"/>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2"/>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2"/>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2"/>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2"/>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2"/>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2"/>
    <s v="musical"/>
    <x v="3807"/>
    <d v="2015-04-03T21:48:59"/>
  </r>
  <r>
    <n v="3808"/>
    <s v="Time at the Bar! The road to Edinburgh"/>
    <s v="Following a sell-out run in Loughborough, Time at the Bar! is heading to this year's Fringe Festival... But we need your help!"/>
    <n v="1000"/>
    <n v="1000"/>
    <x v="1"/>
    <s v="GB"/>
    <s v="GBP"/>
    <n v="1429955619"/>
    <n v="1424775219"/>
    <b v="0"/>
    <n v="24"/>
    <b v="1"/>
    <s v="theater/plays"/>
    <n v="100"/>
    <n v="41.666666666666664"/>
    <x v="2"/>
    <s v="plays"/>
    <x v="3808"/>
    <d v="2015-04-25T09:53:39"/>
  </r>
  <r>
    <n v="3809"/>
    <s v="15% of The Seagull Flies to Edinburgh"/>
    <s v="The story of two women trying to produce their own version of Chekhov's The Seagull with limited resources and unfettered enthusiasm."/>
    <n v="2000"/>
    <n v="2025"/>
    <x v="1"/>
    <s v="GB"/>
    <s v="GBP"/>
    <n v="1406761200"/>
    <n v="1402403907"/>
    <b v="0"/>
    <n v="38"/>
    <b v="1"/>
    <s v="theater/plays"/>
    <n v="101.25"/>
    <n v="53.289473684210527"/>
    <x v="2"/>
    <s v="plays"/>
    <x v="3809"/>
    <d v="2014-07-30T23:00:00"/>
  </r>
  <r>
    <n v="3810"/>
    <s v="Romeo &amp; Juliet"/>
    <s v="Theater students of UMass present a large-scale theater collaboration that will revolutionize the way you see Shakespeare."/>
    <n v="1500"/>
    <n v="1826"/>
    <x v="1"/>
    <s v="US"/>
    <s v="USD"/>
    <n v="1426965758"/>
    <n v="1424377358"/>
    <b v="0"/>
    <n v="26"/>
    <b v="1"/>
    <s v="theater/plays"/>
    <n v="121.73333333333333"/>
    <n v="70.230769230769226"/>
    <x v="2"/>
    <s v="plays"/>
    <x v="3810"/>
    <d v="2015-03-21T19:22:38"/>
  </r>
  <r>
    <n v="3811"/>
    <s v="The Merchant of Venice"/>
    <s v="The University of Exeter Shakespeare Society is touring its acclaimed show The Merchant of Venice to Stratford-upon-Avon!"/>
    <n v="250"/>
    <n v="825"/>
    <x v="1"/>
    <s v="GB"/>
    <s v="GBP"/>
    <n v="1464692400"/>
    <n v="1461769373"/>
    <b v="0"/>
    <n v="19"/>
    <b v="1"/>
    <s v="theater/plays"/>
    <n v="330"/>
    <n v="43.421052631578945"/>
    <x v="2"/>
    <s v="plays"/>
    <x v="3811"/>
    <d v="2016-05-31T11:00:00"/>
  </r>
  <r>
    <n v="3812"/>
    <s v="Save &quot;The Stage Door&quot;"/>
    <s v="We are raising funds for our local theatre group &quot;The Stage Door&quot;. Funding required for lighting, stage equipment and productions."/>
    <n v="2000"/>
    <n v="2191"/>
    <x v="1"/>
    <s v="CA"/>
    <s v="CAD"/>
    <n v="1433131140"/>
    <n v="1429120908"/>
    <b v="0"/>
    <n v="11"/>
    <b v="1"/>
    <s v="theater/plays"/>
    <n v="109.55"/>
    <n v="199.18181818181819"/>
    <x v="2"/>
    <s v="plays"/>
    <x v="3812"/>
    <d v="2015-06-01T03:59:00"/>
  </r>
  <r>
    <n v="3813"/>
    <s v="SUCKIN INJUN"/>
    <s v="A comedic play about hillbilly vampires and the absurdity of judging by appearances. Wanna live forever? Better watch what you drink."/>
    <n v="2100"/>
    <n v="2119.9899999999998"/>
    <x v="1"/>
    <s v="US"/>
    <s v="USD"/>
    <n v="1465940580"/>
    <n v="1462603021"/>
    <b v="0"/>
    <n v="27"/>
    <b v="1"/>
    <s v="theater/plays"/>
    <n v="100.95190476190474"/>
    <n v="78.518148148148143"/>
    <x v="2"/>
    <s v="plays"/>
    <x v="3813"/>
    <d v="2016-06-14T21:43:00"/>
  </r>
  <r>
    <n v="3814"/>
    <s v="Eyes Shut. Door Open - A New Play by Cassie M. Seinuk"/>
    <s v="Wax Wings is proud to be presenting the premiere of EYES. SHUT DOOR OPEN, a new play by Boston playwright Cassie M. Seinuk."/>
    <n v="1500"/>
    <n v="2102"/>
    <x v="1"/>
    <s v="US"/>
    <s v="USD"/>
    <n v="1427860740"/>
    <n v="1424727712"/>
    <b v="0"/>
    <n v="34"/>
    <b v="1"/>
    <s v="theater/plays"/>
    <n v="140.13333333333333"/>
    <n v="61.823529411764703"/>
    <x v="2"/>
    <s v="plays"/>
    <x v="3814"/>
    <d v="2015-04-01T03:59:00"/>
  </r>
  <r>
    <n v="3815"/>
    <s v="The Canterbury Shakespeare Festival - first season"/>
    <s v="Come and help us make the Canterbury Shakespeare Festival a reality"/>
    <n v="1000"/>
    <n v="1000.01"/>
    <x v="1"/>
    <s v="GB"/>
    <s v="GBP"/>
    <n v="1440111600"/>
    <n v="1437545657"/>
    <b v="0"/>
    <n v="20"/>
    <b v="1"/>
    <s v="theater/plays"/>
    <n v="100.001"/>
    <n v="50.000500000000002"/>
    <x v="2"/>
    <s v="plays"/>
    <x v="3815"/>
    <d v="2015-08-20T23:00:00"/>
  </r>
  <r>
    <n v="3816"/>
    <s v="AFTER LIFE: Minnesota Fringe Festival 2014"/>
    <s v="A new play by Brandon Taitt._x000a_Presented by The Theatre Cosmic. _x000a_Premiering in August at the 2014 Minnesota Fringe Festival"/>
    <n v="1500"/>
    <n v="1788.57"/>
    <x v="1"/>
    <s v="US"/>
    <s v="USD"/>
    <n v="1405614823"/>
    <n v="1403022823"/>
    <b v="0"/>
    <n v="37"/>
    <b v="1"/>
    <s v="theater/plays"/>
    <n v="119.238"/>
    <n v="48.339729729729726"/>
    <x v="2"/>
    <s v="plays"/>
    <x v="3816"/>
    <d v="2014-07-17T16:33:43"/>
  </r>
  <r>
    <n v="3817"/>
    <s v="TWIST: adapted from the novel Oliver Twist"/>
    <s v="Using 9 actors, TWIST focuses on the horror and unjust in 1837 London.  Think Peter and the Starcatcher meets American Horror Story."/>
    <n v="2000"/>
    <n v="2145"/>
    <x v="1"/>
    <s v="US"/>
    <s v="USD"/>
    <n v="1445659140"/>
    <n v="1444236216"/>
    <b v="0"/>
    <n v="20"/>
    <b v="1"/>
    <s v="theater/plays"/>
    <n v="107.25"/>
    <n v="107.25"/>
    <x v="2"/>
    <s v="plays"/>
    <x v="3817"/>
    <d v="2015-10-24T03:59:00"/>
  </r>
  <r>
    <n v="3818"/>
    <s v="The AOA Presents: The Maiden of Orleans"/>
    <s v="The Arthurian Order of Avalon is attempting to raise funds to put on the annual Human Chessboard in March 2015!"/>
    <n v="250"/>
    <n v="570"/>
    <x v="1"/>
    <s v="US"/>
    <s v="USD"/>
    <n v="1426187582"/>
    <n v="1423599182"/>
    <b v="0"/>
    <n v="10"/>
    <b v="1"/>
    <s v="theater/plays"/>
    <n v="227.99999999999997"/>
    <n v="57"/>
    <x v="2"/>
    <s v="plays"/>
    <x v="3818"/>
    <d v="2015-03-12T19:13:02"/>
  </r>
  <r>
    <n v="3819"/>
    <s v="A Kansas City Fringe Festival premiere: &quot;The Art is a Lie&quot;"/>
    <s v="Support this collection of new plays by Kansas City writers and the artists who are bringing it to life!"/>
    <n v="1000"/>
    <n v="1064"/>
    <x v="1"/>
    <s v="US"/>
    <s v="USD"/>
    <n v="1437166920"/>
    <n v="1435554104"/>
    <b v="0"/>
    <n v="26"/>
    <b v="1"/>
    <s v="theater/plays"/>
    <n v="106.4"/>
    <n v="40.92307692307692"/>
    <x v="2"/>
    <s v="plays"/>
    <x v="3819"/>
    <d v="2015-07-17T21:02:00"/>
  </r>
  <r>
    <n v="3820"/>
    <s v="TUSENTACK THEATRE"/>
    <s v="Tusentack Theatre is a professional theatre company providing opportunities to adults who access Mental Health Services."/>
    <n v="300"/>
    <n v="430"/>
    <x v="1"/>
    <s v="GB"/>
    <s v="GBP"/>
    <n v="1436110717"/>
    <n v="1433518717"/>
    <b v="0"/>
    <n v="20"/>
    <b v="1"/>
    <s v="theater/plays"/>
    <n v="143.33333333333334"/>
    <n v="21.5"/>
    <x v="2"/>
    <s v="plays"/>
    <x v="3820"/>
    <d v="2015-07-05T15:38:37"/>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s v="theater/plays"/>
    <n v="104.54285714285714"/>
    <n v="79.543478260869563"/>
    <x v="2"/>
    <s v="plays"/>
    <x v="3821"/>
    <d v="2016-01-04T04:20:07"/>
  </r>
  <r>
    <n v="3822"/>
    <s v="Geschichten sollen leben"/>
    <s v="19 TheaterstÃ¼cke des Schnuppe Figurentheaters bei einem GroÃŸbrand zerstÃ¶rt - bitte unterstÃ¼tzt uns, den Wiederaufbau zu finanzieren"/>
    <n v="5000"/>
    <n v="5501"/>
    <x v="1"/>
    <s v="DE"/>
    <s v="EUR"/>
    <n v="1453244340"/>
    <n v="1448136417"/>
    <b v="0"/>
    <n v="76"/>
    <b v="1"/>
    <s v="theater/plays"/>
    <n v="110.02000000000001"/>
    <n v="72.381578947368425"/>
    <x v="2"/>
    <s v="plays"/>
    <x v="3822"/>
    <d v="2016-01-19T22:59:00"/>
  </r>
  <r>
    <n v="3823"/>
    <s v="FEED"/>
    <s v="Feed, a new play by Garrett Markgraf (based on the novel by M.T. Anderson), Directed by Anna Marck at Oakland University."/>
    <n v="2500"/>
    <n v="2650"/>
    <x v="1"/>
    <s v="US"/>
    <s v="USD"/>
    <n v="1437364740"/>
    <n v="1434405044"/>
    <b v="0"/>
    <n v="41"/>
    <b v="1"/>
    <s v="theater/plays"/>
    <n v="106"/>
    <n v="64.634146341463421"/>
    <x v="2"/>
    <s v="plays"/>
    <x v="3823"/>
    <d v="2015-07-20T03:59:00"/>
  </r>
  <r>
    <n v="3824"/>
    <s v="Count Your Blessings - A Verbatim Performance"/>
    <s v="the hardy presents a collaboration between Robbie Curran and Abram Rooney. Kemble House, 9th-14th August, every night at 8pm."/>
    <n v="250"/>
    <n v="270"/>
    <x v="1"/>
    <s v="GB"/>
    <s v="GBP"/>
    <n v="1470058860"/>
    <n v="1469026903"/>
    <b v="0"/>
    <n v="7"/>
    <b v="1"/>
    <s v="theater/plays"/>
    <n v="108"/>
    <n v="38.571428571428569"/>
    <x v="2"/>
    <s v="plays"/>
    <x v="3824"/>
    <d v="2016-08-01T13:41:00"/>
  </r>
  <r>
    <n v="3825"/>
    <s v="Help keep girls in school in Burkina Faso"/>
    <s v="A girl in Burkina Faso is more likely to marry than finish high school. Public theatre can promote the need for girls to stay in school"/>
    <n v="5000"/>
    <n v="5271"/>
    <x v="1"/>
    <s v="US"/>
    <s v="USD"/>
    <n v="1434505214"/>
    <n v="1432690814"/>
    <b v="0"/>
    <n v="49"/>
    <b v="1"/>
    <s v="theater/plays"/>
    <n v="105.42"/>
    <n v="107.57142857142857"/>
    <x v="2"/>
    <s v="plays"/>
    <x v="3825"/>
    <d v="2015-06-17T01:40:14"/>
  </r>
  <r>
    <n v="3826"/>
    <s v="DAY OF THE DOG by Blue Sparrow Theatre Company"/>
    <s v="This is the story about the Westons. One family who live with mental illness on a daily basis."/>
    <n v="600"/>
    <n v="715"/>
    <x v="1"/>
    <s v="GB"/>
    <s v="GBP"/>
    <n v="1430993394"/>
    <n v="1428401394"/>
    <b v="0"/>
    <n v="26"/>
    <b v="1"/>
    <s v="theater/plays"/>
    <n v="119.16666666666667"/>
    <n v="27.5"/>
    <x v="2"/>
    <s v="plays"/>
    <x v="3826"/>
    <d v="2015-05-07T10:09:54"/>
  </r>
  <r>
    <n v="3827"/>
    <s v="BROKEN BISCUITS EDINBURGH"/>
    <s v="IAM TRYING TO TAKE MY DEBUT PLAY BROKEN BISCUITS TO EDINGBURGH FESTIVAL 2015 AND REALLY NEED SOME FUNDING TO HELP ME ACHIEVE THIS GOAL"/>
    <n v="3000"/>
    <n v="4580"/>
    <x v="1"/>
    <s v="GB"/>
    <s v="GBP"/>
    <n v="1427414400"/>
    <n v="1422656201"/>
    <b v="0"/>
    <n v="65"/>
    <b v="1"/>
    <s v="theater/plays"/>
    <n v="152.66666666666666"/>
    <n v="70.461538461538467"/>
    <x v="2"/>
    <s v="plays"/>
    <x v="3827"/>
    <d v="2015-03-27T00:00:00"/>
  </r>
  <r>
    <n v="3828"/>
    <s v="A Few Brave Men: The Chosen Few"/>
    <s v="In 1942 three black and one Puerto Rican jazz musicians from Harlem join the segregated US Marines. We see &quot;Love In Time of War&quot;"/>
    <n v="5000"/>
    <n v="5000"/>
    <x v="1"/>
    <s v="US"/>
    <s v="USD"/>
    <n v="1420033187"/>
    <n v="1414845587"/>
    <b v="0"/>
    <n v="28"/>
    <b v="1"/>
    <s v="theater/plays"/>
    <n v="100"/>
    <n v="178.57142857142858"/>
    <x v="2"/>
    <s v="plays"/>
    <x v="3828"/>
    <d v="2014-12-31T13:39:47"/>
  </r>
  <r>
    <n v="3829"/>
    <s v="Returning Home."/>
    <s v="A play that illustrates the symptoms of PTSD, shows its effect on families, and demonstrates some of the difficulties of treating it."/>
    <n v="500"/>
    <n v="501"/>
    <x v="1"/>
    <s v="US"/>
    <s v="USD"/>
    <n v="1472676371"/>
    <n v="1470948371"/>
    <b v="0"/>
    <n v="8"/>
    <b v="1"/>
    <s v="theater/plays"/>
    <n v="100.2"/>
    <n v="62.625"/>
    <x v="2"/>
    <s v="plays"/>
    <x v="3829"/>
    <d v="2016-08-31T20:46:11"/>
  </r>
  <r>
    <n v="3830"/>
    <s v="Run Away"/>
    <s v="The Aeon Theatre company is producing another original play by Parker Hale at the Manhattan Reportory Theatre"/>
    <n v="100"/>
    <n v="225"/>
    <x v="1"/>
    <s v="US"/>
    <s v="USD"/>
    <n v="1464371211"/>
    <n v="1463161611"/>
    <b v="0"/>
    <n v="3"/>
    <b v="1"/>
    <s v="theater/plays"/>
    <n v="225"/>
    <n v="75"/>
    <x v="2"/>
    <s v="plays"/>
    <x v="3830"/>
    <d v="2016-05-27T17:46:51"/>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s v="theater/plays"/>
    <n v="106.02199999999999"/>
    <n v="58.901111111111113"/>
    <x v="2"/>
    <s v="plays"/>
    <x v="3831"/>
    <d v="2014-11-05T21:22:25"/>
  </r>
  <r>
    <n v="3832"/>
    <s v="SBYET 2016 Hairspray at the Lobero Theatre!"/>
    <s v="Santa Barbara Youth Ensemble is performing Hairspray at the Lobero. Help create beautiful memories for these kids by pledging today!"/>
    <n v="1200"/>
    <n v="1256"/>
    <x v="1"/>
    <s v="US"/>
    <s v="USD"/>
    <n v="1455936335"/>
    <n v="1452048335"/>
    <b v="0"/>
    <n v="9"/>
    <b v="1"/>
    <s v="theater/plays"/>
    <n v="104.66666666666666"/>
    <n v="139.55555555555554"/>
    <x v="2"/>
    <s v="plays"/>
    <x v="3832"/>
    <d v="2016-02-20T02:45:35"/>
  </r>
  <r>
    <n v="3833"/>
    <s v="Shakespeare is Boffo! Teachers' Edition"/>
    <s v="Get more kids to love Shakespeare by developing the fun &amp; effective Shakespeare is Boffo! course as an replicable program for teachers."/>
    <n v="1200"/>
    <n v="1400"/>
    <x v="1"/>
    <s v="CA"/>
    <s v="CAD"/>
    <n v="1417460940"/>
    <n v="1416516972"/>
    <b v="0"/>
    <n v="20"/>
    <b v="1"/>
    <s v="theater/plays"/>
    <n v="116.66666666666667"/>
    <n v="70"/>
    <x v="2"/>
    <s v="plays"/>
    <x v="3833"/>
    <d v="2014-12-01T19:09:00"/>
  </r>
  <r>
    <n v="3834"/>
    <s v="Better to Have Loved...?"/>
    <s v="About the impact of addiction on relationships; my play hopes to inspire &amp; support those affected to connect with their own creativity"/>
    <n v="3000"/>
    <n v="3271"/>
    <x v="1"/>
    <s v="GB"/>
    <s v="GBP"/>
    <n v="1434624067"/>
    <n v="1432032067"/>
    <b v="0"/>
    <n v="57"/>
    <b v="1"/>
    <s v="theater/plays"/>
    <n v="109.03333333333333"/>
    <n v="57.385964912280699"/>
    <x v="2"/>
    <s v="plays"/>
    <x v="3834"/>
    <d v="2015-06-18T10:41:07"/>
  </r>
  <r>
    <n v="3835"/>
    <s v="Support new theatre piece IT DOESN'T MATTER"/>
    <s v="IT DOESN'T MATTER is a new comedic piece of political theatre written by three enthusiastic students. Help us produce it at LIPA!"/>
    <n v="200"/>
    <n v="320"/>
    <x v="1"/>
    <s v="GB"/>
    <s v="GBP"/>
    <n v="1461278208"/>
    <n v="1459463808"/>
    <b v="0"/>
    <n v="8"/>
    <b v="1"/>
    <s v="theater/plays"/>
    <n v="160"/>
    <n v="40"/>
    <x v="2"/>
    <s v="plays"/>
    <x v="3835"/>
    <d v="2016-04-21T22:36:48"/>
  </r>
  <r>
    <n v="3836"/>
    <s v="Home (The Place Where My Stuff Resides)"/>
    <s v="&quot;The surveyor said the foundation was shaky&quot;. A woman finds what it means to rebuild her marriage."/>
    <n v="800"/>
    <n v="900"/>
    <x v="1"/>
    <s v="US"/>
    <s v="USD"/>
    <n v="1470197340"/>
    <n v="1467497652"/>
    <b v="0"/>
    <n v="14"/>
    <b v="1"/>
    <s v="theater/plays"/>
    <n v="112.5"/>
    <n v="64.285714285714292"/>
    <x v="2"/>
    <s v="plays"/>
    <x v="3836"/>
    <d v="2016-08-03T04:09:00"/>
  </r>
  <r>
    <n v="3837"/>
    <s v="Farcical Elements Presents Boeing-Boeing"/>
    <s v="A high-flying French farce with the thrust of a well-tuned jet engine"/>
    <n v="2000"/>
    <n v="2042"/>
    <x v="1"/>
    <s v="GB"/>
    <s v="GBP"/>
    <n v="1435947758"/>
    <n v="1432837358"/>
    <b v="0"/>
    <n v="17"/>
    <b v="1"/>
    <s v="theater/plays"/>
    <n v="102.1"/>
    <n v="120.11764705882354"/>
    <x v="2"/>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s v="theater/plays"/>
    <n v="100.824"/>
    <n v="1008.24"/>
    <x v="2"/>
    <s v="plays"/>
    <x v="3838"/>
    <d v="2015-05-22T17:03:29"/>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s v="theater/plays"/>
    <n v="101.25"/>
    <n v="63.28125"/>
    <x v="2"/>
    <s v="plays"/>
    <x v="3839"/>
    <d v="2015-07-30T03:25:24"/>
  </r>
  <r>
    <n v="3840"/>
    <s v="Tonight I'll be April"/>
    <s v="A gritty play looking at a modern day relationship, highlighting issues of mental health and abuse suffered by men."/>
    <n v="1"/>
    <n v="65"/>
    <x v="1"/>
    <s v="GB"/>
    <s v="GBP"/>
    <n v="1459180229"/>
    <n v="1457023829"/>
    <b v="0"/>
    <n v="3"/>
    <b v="1"/>
    <s v="theater/plays"/>
    <n v="6500"/>
    <n v="21.666666666666668"/>
    <x v="2"/>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2"/>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2"/>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2"/>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2"/>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2"/>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2"/>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2"/>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2"/>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2"/>
    <s v="plays"/>
    <x v="3849"/>
    <d v="2015-06-11T18:24:44"/>
  </r>
  <r>
    <n v="3850"/>
    <s v="The Vagina Monologues 2015"/>
    <s v="V-Day is a global activist movement to end violence against women and girls."/>
    <n v="1000"/>
    <n v="38"/>
    <x v="2"/>
    <s v="US"/>
    <s v="USD"/>
    <n v="1420081143"/>
    <n v="1417489143"/>
    <b v="1"/>
    <n v="4"/>
    <b v="0"/>
    <s v="theater/plays"/>
    <n v="3.8"/>
    <n v="9.5"/>
    <x v="2"/>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2"/>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2"/>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2"/>
    <s v="plays"/>
    <x v="3853"/>
    <d v="2014-09-01T20:09:38"/>
  </r>
  <r>
    <n v="3854"/>
    <s v="The Case Of Soghomon Tehlirian"/>
    <s v="A play dedicated to the 100th anniversary of the Armenian Genocide."/>
    <n v="11000"/>
    <n v="1788"/>
    <x v="2"/>
    <s v="US"/>
    <s v="USD"/>
    <n v="1431206058"/>
    <n v="1428614058"/>
    <b v="0"/>
    <n v="20"/>
    <b v="0"/>
    <s v="theater/plays"/>
    <n v="16.254545454545454"/>
    <n v="89.4"/>
    <x v="2"/>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2"/>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2"/>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2"/>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2"/>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2"/>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2"/>
    <s v="plays"/>
    <x v="3860"/>
    <d v="2014-08-12T15:51:50"/>
  </r>
  <r>
    <n v="3861"/>
    <s v="READY OR NOT HERE I COME"/>
    <s v="THE COMING OF THE LORD!"/>
    <n v="2000"/>
    <n v="100"/>
    <x v="2"/>
    <s v="US"/>
    <s v="USD"/>
    <n v="1415828820"/>
    <n v="1412258977"/>
    <b v="0"/>
    <n v="1"/>
    <b v="0"/>
    <s v="theater/plays"/>
    <n v="5"/>
    <n v="100"/>
    <x v="2"/>
    <s v="plays"/>
    <x v="3861"/>
    <d v="2014-11-12T21:47:00"/>
  </r>
  <r>
    <n v="3862"/>
    <s v="The Container Play"/>
    <s v="The hit immersive theatre experience of England comes to Corpus Christi!"/>
    <n v="7500"/>
    <n v="1"/>
    <x v="2"/>
    <s v="US"/>
    <s v="USD"/>
    <n v="1473699540"/>
    <n v="1472451356"/>
    <b v="0"/>
    <n v="1"/>
    <b v="0"/>
    <s v="theater/plays"/>
    <n v="1.3333333333333334E-2"/>
    <n v="1"/>
    <x v="2"/>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2"/>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2"/>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2"/>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2"/>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2"/>
    <s v="plays"/>
    <x v="3867"/>
    <d v="2016-06-18T19:32:19"/>
  </r>
  <r>
    <n v="3868"/>
    <s v="1000 words (Canceled)"/>
    <s v="New collection of music by Scott Evan Davis!"/>
    <n v="5000"/>
    <n v="10"/>
    <x v="3"/>
    <s v="GB"/>
    <s v="GBP"/>
    <n v="1410191405"/>
    <n v="1408031405"/>
    <b v="0"/>
    <n v="1"/>
    <b v="0"/>
    <s v="theater/musical"/>
    <n v="0.2"/>
    <n v="10"/>
    <x v="2"/>
    <s v="musical"/>
    <x v="3868"/>
    <d v="2014-09-08T15:50:05"/>
  </r>
  <r>
    <n v="3869"/>
    <s v="The Masturbation Musical (Canceled)"/>
    <s v="A Musical about 3 women who pursue their Pleasure and end up finding themselves."/>
    <n v="13111"/>
    <n v="452"/>
    <x v="3"/>
    <s v="US"/>
    <s v="USD"/>
    <n v="1426302660"/>
    <n v="1423761792"/>
    <b v="0"/>
    <n v="15"/>
    <b v="0"/>
    <s v="theater/musical"/>
    <n v="3.4474868431088401"/>
    <n v="30.133333333333333"/>
    <x v="2"/>
    <s v="musical"/>
    <x v="3869"/>
    <d v="2015-03-14T03:11:00"/>
  </r>
  <r>
    <n v="3870"/>
    <s v="MARTIN, LOVE, SEX &amp; RHYTHM The Musical Performance"/>
    <s v="M,L,S&amp;R it's a sexy rock/pop musical confronting contemporary gay issues with an all male cast singing and dancing to top 40 songs."/>
    <n v="10000"/>
    <n v="1500"/>
    <x v="3"/>
    <s v="US"/>
    <s v="USD"/>
    <n v="1404360478"/>
    <n v="1401768478"/>
    <b v="0"/>
    <n v="10"/>
    <b v="0"/>
    <s v="theater/musical"/>
    <n v="15"/>
    <n v="150"/>
    <x v="2"/>
    <s v="musical"/>
    <x v="3870"/>
    <d v="2014-07-03T04:07:58"/>
  </r>
  <r>
    <n v="3871"/>
    <s v="Pocket Monsters: A Musical Parody (Canceled)"/>
    <s v="Our musical is finally ready to come to life, and we're raising funds to help make that happen!"/>
    <n v="1500"/>
    <n v="40"/>
    <x v="3"/>
    <s v="US"/>
    <s v="USD"/>
    <n v="1490809450"/>
    <n v="1485629050"/>
    <b v="0"/>
    <n v="3"/>
    <b v="0"/>
    <s v="theater/musical"/>
    <n v="2.666666666666667"/>
    <n v="13.333333333333334"/>
    <x v="2"/>
    <s v="musical"/>
    <x v="3871"/>
    <d v="2017-03-29T17:44:10"/>
  </r>
  <r>
    <n v="3872"/>
    <s v="Shining Star Players (Canceled)"/>
    <s v="We are a brand new theatrical teen production company, and we need enough money to put on our first musical production."/>
    <n v="15000"/>
    <n v="0"/>
    <x v="3"/>
    <s v="US"/>
    <s v="USD"/>
    <n v="1439522996"/>
    <n v="1435202996"/>
    <b v="0"/>
    <n v="0"/>
    <b v="0"/>
    <s v="theater/musical"/>
    <n v="0"/>
    <e v="#DIV/0!"/>
    <x v="2"/>
    <s v="musical"/>
    <x v="3872"/>
    <d v="2015-08-14T03:29:56"/>
  </r>
  <r>
    <n v="3873"/>
    <s v="Dream Big, Work Hard Character Development Show Tour"/>
    <s v="Looking for $250 sponsors to help us provide in-house field trips to schools focusing on character development shows for children K-3."/>
    <n v="5500"/>
    <n v="0"/>
    <x v="3"/>
    <s v="US"/>
    <s v="USD"/>
    <n v="1444322535"/>
    <n v="1441730535"/>
    <b v="0"/>
    <n v="0"/>
    <b v="0"/>
    <s v="theater/musical"/>
    <n v="0"/>
    <e v="#DIV/0!"/>
    <x v="2"/>
    <s v="musical"/>
    <x v="3873"/>
    <d v="2015-10-08T16:42:15"/>
  </r>
  <r>
    <n v="3874"/>
    <s v="HEAL event - Selfless Acts of Love - Musical Extravaganza"/>
    <s v="An exploration of arts, dance, music and theater bought to you by a talented team of performing arts enthusiasts - a FUNdraising event"/>
    <n v="620"/>
    <n v="0"/>
    <x v="3"/>
    <s v="NZ"/>
    <s v="NZD"/>
    <n v="1422061200"/>
    <n v="1420244622"/>
    <b v="0"/>
    <n v="0"/>
    <b v="0"/>
    <s v="theater/musical"/>
    <n v="0"/>
    <e v="#DIV/0!"/>
    <x v="2"/>
    <s v="musical"/>
    <x v="3874"/>
    <d v="2015-01-24T01:00:00"/>
  </r>
  <r>
    <n v="3875"/>
    <s v="&quot;Sweeney Todd&quot; - NÃ¸rrebro Musicalteater (Canceled)"/>
    <s v="Det nystartede vÃ¦kstlagsteater NÃ¸rrebro Musicalteater's hÃ¥rrejsende opsÃ¦tning af horror-musicalen &quot;Sweeney Todd&quot;!"/>
    <n v="30000"/>
    <n v="0"/>
    <x v="3"/>
    <s v="DK"/>
    <s v="DKK"/>
    <n v="1472896800"/>
    <n v="1472804365"/>
    <b v="0"/>
    <n v="0"/>
    <b v="0"/>
    <s v="theater/musical"/>
    <n v="0"/>
    <e v="#DIV/0!"/>
    <x v="2"/>
    <s v="musical"/>
    <x v="3875"/>
    <d v="2016-09-03T10:00:00"/>
  </r>
  <r>
    <n v="3876"/>
    <s v="Drinking with Angelika - Marlowe Studio Canterbury May 2016"/>
    <s v="Hopefully a successful Campaign will bring this original musical back to the stage for performances on 26th, 27th and 28th May 2016."/>
    <n v="3900"/>
    <n v="2059"/>
    <x v="3"/>
    <s v="GB"/>
    <s v="GBP"/>
    <n v="1454425128"/>
    <n v="1451833128"/>
    <b v="0"/>
    <n v="46"/>
    <b v="0"/>
    <s v="theater/musical"/>
    <n v="52.794871794871788"/>
    <n v="44.760869565217391"/>
    <x v="2"/>
    <s v="musical"/>
    <x v="3876"/>
    <d v="2016-02-02T14:58:48"/>
  </r>
  <r>
    <n v="3877"/>
    <s v="Does NY Heart Me? The Musical (Canceled)"/>
    <s v="Help us record the concept album and stage grand concerts with a fantastic cast and orchestra. Get your tickets, music and more!"/>
    <n v="25000"/>
    <n v="1241"/>
    <x v="3"/>
    <s v="US"/>
    <s v="USD"/>
    <n v="1481213752"/>
    <n v="1478621752"/>
    <b v="0"/>
    <n v="14"/>
    <b v="0"/>
    <s v="theater/musical"/>
    <n v="4.9639999999999995"/>
    <n v="88.642857142857139"/>
    <x v="2"/>
    <s v="musical"/>
    <x v="3877"/>
    <d v="2016-12-08T16:15:52"/>
  </r>
  <r>
    <n v="3878"/>
    <s v="Boys In The Arts Scholarship Program (Canceled)"/>
    <s v="Encouraging young males to engage in vocational development in the art of musical theater and related dance classes."/>
    <n v="18000"/>
    <n v="10"/>
    <x v="3"/>
    <s v="US"/>
    <s v="USD"/>
    <n v="1435636740"/>
    <n v="1433014746"/>
    <b v="0"/>
    <n v="1"/>
    <b v="0"/>
    <s v="theater/musical"/>
    <n v="5.5555555555555552E-2"/>
    <n v="10"/>
    <x v="2"/>
    <s v="musical"/>
    <x v="3878"/>
    <d v="2015-06-30T03:59:00"/>
  </r>
  <r>
    <n v="3879"/>
    <s v="Theatre 'Portable' Royal (Canceled)"/>
    <s v="Theatre â€˜Portableâ€™ Royal is a portable, fully working, 40 seater theatre which will tour the UK and beyond!"/>
    <n v="15000"/>
    <n v="0"/>
    <x v="3"/>
    <s v="GB"/>
    <s v="GBP"/>
    <n v="1422218396"/>
    <n v="1419626396"/>
    <b v="0"/>
    <n v="0"/>
    <b v="0"/>
    <s v="theater/musical"/>
    <n v="0"/>
    <e v="#DIV/0!"/>
    <x v="2"/>
    <s v="musical"/>
    <x v="3879"/>
    <d v="2015-01-25T20:39:56"/>
  </r>
  <r>
    <n v="3880"/>
    <s v="Thoroughly Modern Millie (Canceled)"/>
    <s v="With Russell Grant as Mrs Meers, this classic musical taps into London's Theatro Technis 1-25 October 2014 for its UK fringe premiere!"/>
    <n v="7500"/>
    <n v="980"/>
    <x v="3"/>
    <s v="GB"/>
    <s v="GBP"/>
    <n v="1406761200"/>
    <n v="1403724820"/>
    <b v="0"/>
    <n v="17"/>
    <b v="0"/>
    <s v="theater/musical"/>
    <n v="13.066666666666665"/>
    <n v="57.647058823529413"/>
    <x v="2"/>
    <s v="musical"/>
    <x v="3880"/>
    <d v="2014-07-30T23:00:00"/>
  </r>
  <r>
    <n v="3881"/>
    <s v="My Real Mother's Name is... (Canceled)"/>
    <s v="A musical journey coming to the Blue Venue at the 2017 Orlando Fringe Festival!"/>
    <n v="500"/>
    <n v="25"/>
    <x v="3"/>
    <s v="US"/>
    <s v="USD"/>
    <n v="1487550399"/>
    <n v="1484958399"/>
    <b v="0"/>
    <n v="1"/>
    <b v="0"/>
    <s v="theater/musical"/>
    <n v="5"/>
    <n v="25"/>
    <x v="2"/>
    <s v="musical"/>
    <x v="3881"/>
    <d v="2017-02-20T00:26:39"/>
  </r>
  <r>
    <n v="3882"/>
    <s v="Mephistopheles by R. Garth &amp; The S.O.L. (Canceled)"/>
    <s v="A musical vision of the Faust tale... how he signed his soul to the devil Mephistopheles to find Lori, the love of his life."/>
    <n v="30000"/>
    <n v="0"/>
    <x v="3"/>
    <s v="AU"/>
    <s v="AUD"/>
    <n v="1454281380"/>
    <n v="1451950570"/>
    <b v="0"/>
    <n v="0"/>
    <b v="0"/>
    <s v="theater/musical"/>
    <n v="0"/>
    <e v="#DIV/0!"/>
    <x v="2"/>
    <s v="musical"/>
    <x v="3882"/>
    <d v="2016-01-31T23:03:00"/>
  </r>
  <r>
    <n v="3883"/>
    <s v="CAGED - A New Musical (Canceled)"/>
    <s v="CAGED - A New Musical is the story of One Passion, One Voice, One Dream. - One man's quest to become the woman he always wanted to be."/>
    <n v="15000"/>
    <n v="0"/>
    <x v="3"/>
    <s v="GB"/>
    <s v="GBP"/>
    <n v="1409668069"/>
    <n v="1407076069"/>
    <b v="0"/>
    <n v="0"/>
    <b v="0"/>
    <s v="theater/musical"/>
    <n v="0"/>
    <e v="#DIV/0!"/>
    <x v="2"/>
    <s v="musical"/>
    <x v="3883"/>
    <d v="2014-09-02T14:27:49"/>
  </r>
  <r>
    <n v="3884"/>
    <s v="Alive Portrait Of Christ in Pembroke Township, IL (Canceled)"/>
    <s v="The Group M3 is striving to give one of the poorest towns in the country hope again this Easter Holiday."/>
    <n v="10000"/>
    <n v="0"/>
    <x v="3"/>
    <s v="US"/>
    <s v="USD"/>
    <n v="1427479192"/>
    <n v="1425322792"/>
    <b v="0"/>
    <n v="0"/>
    <b v="0"/>
    <s v="theater/musical"/>
    <n v="0"/>
    <e v="#DIV/0!"/>
    <x v="2"/>
    <s v="musical"/>
    <x v="3884"/>
    <d v="2015-03-27T17:59:52"/>
  </r>
  <r>
    <n v="3885"/>
    <s v="THE SESSIONS - The Beatles at Abbey Road Studios (Canceled)"/>
    <s v="A LIVE musical spectacular theatrical experience of The Beatles recording sessions at Abbey Road Studios."/>
    <n v="375000"/>
    <n v="0"/>
    <x v="3"/>
    <s v="US"/>
    <s v="USD"/>
    <n v="1462834191"/>
    <n v="1460242191"/>
    <b v="0"/>
    <n v="0"/>
    <b v="0"/>
    <s v="theater/musical"/>
    <n v="0"/>
    <e v="#DIV/0!"/>
    <x v="2"/>
    <s v="musical"/>
    <x v="3885"/>
    <d v="2016-05-09T22:49:51"/>
  </r>
  <r>
    <n v="3886"/>
    <s v="a (Canceled)"/>
    <n v="1"/>
    <n v="10000"/>
    <n v="0"/>
    <x v="3"/>
    <s v="AU"/>
    <s v="AUD"/>
    <n v="1418275702"/>
    <n v="1415683702"/>
    <b v="0"/>
    <n v="0"/>
    <b v="0"/>
    <s v="theater/musical"/>
    <n v="0"/>
    <e v="#DIV/0!"/>
    <x v="2"/>
    <s v="musical"/>
    <x v="3886"/>
    <d v="2014-12-11T05:28:22"/>
  </r>
  <r>
    <n v="3887"/>
    <s v="SUPER!: An Original Musical (KC Fringe 2015) (Canceled)"/>
    <s v="&quot;SUPER!: An Original Musical&quot; is an original work written by Ryan Hruza. This campaign is to fund the production and pay the cast/crew!"/>
    <n v="2000"/>
    <n v="35"/>
    <x v="3"/>
    <s v="US"/>
    <s v="USD"/>
    <n v="1430517600"/>
    <n v="1426538129"/>
    <b v="0"/>
    <n v="2"/>
    <b v="0"/>
    <s v="theater/musical"/>
    <n v="1.7500000000000002"/>
    <n v="17.5"/>
    <x v="2"/>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2"/>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2"/>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2"/>
    <s v="plays"/>
    <x v="3890"/>
    <d v="2015-08-15T18:12:24"/>
  </r>
  <r>
    <n v="3891"/>
    <s v="Out of the Box: A Mime Story"/>
    <s v="A comedy about a mime who dreams of becoming a stand up comedian."/>
    <n v="800"/>
    <n v="260"/>
    <x v="2"/>
    <s v="US"/>
    <s v="USD"/>
    <n v="1427086740"/>
    <n v="1424488244"/>
    <b v="0"/>
    <n v="7"/>
    <b v="0"/>
    <s v="theater/plays"/>
    <n v="32.5"/>
    <n v="37.142857142857146"/>
    <x v="2"/>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2"/>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2"/>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2"/>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2"/>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2"/>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2"/>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2"/>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2"/>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2"/>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2"/>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2"/>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2"/>
    <s v="plays"/>
    <x v="3903"/>
    <d v="2015-08-14T19:38:00"/>
  </r>
  <r>
    <n v="3904"/>
    <s v="Black America from Prophets to Pimps"/>
    <s v="A play that will cover 4000 years of black history."/>
    <n v="10000"/>
    <n v="3"/>
    <x v="2"/>
    <s v="US"/>
    <s v="USD"/>
    <n v="1429074240"/>
    <n v="1427866200"/>
    <b v="0"/>
    <n v="2"/>
    <b v="0"/>
    <s v="theater/plays"/>
    <n v="0.03"/>
    <n v="1.5"/>
    <x v="2"/>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2"/>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2"/>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2"/>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2"/>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2"/>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2"/>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2"/>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2"/>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2"/>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2"/>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2"/>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2"/>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2"/>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2"/>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2"/>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2"/>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2"/>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2"/>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2"/>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2"/>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2"/>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2"/>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2"/>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2"/>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2"/>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2"/>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2"/>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2"/>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2"/>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2"/>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2"/>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2"/>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2"/>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2"/>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2"/>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2"/>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2"/>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2"/>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2"/>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2"/>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2"/>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2"/>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2"/>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2"/>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2"/>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2"/>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2"/>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2"/>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2"/>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2"/>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2"/>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2"/>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2"/>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2"/>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2"/>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2"/>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2"/>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2"/>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2"/>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2"/>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2"/>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2"/>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2"/>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2"/>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2"/>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2"/>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2"/>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2"/>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2"/>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2"/>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2"/>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2"/>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2"/>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2"/>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2"/>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2"/>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2"/>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2"/>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2"/>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2"/>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2"/>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2"/>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2"/>
    <s v="plays"/>
    <x v="3987"/>
    <d v="2014-05-16T22:11:30"/>
  </r>
  <r>
    <n v="3988"/>
    <s v="Folk-Tales: What Stories Do Your Folks Tell?"/>
    <s v="An evening of of stories based both in myth and truth."/>
    <n v="1500"/>
    <n v="32"/>
    <x v="2"/>
    <s v="US"/>
    <s v="USD"/>
    <n v="1440813413"/>
    <n v="1439517413"/>
    <b v="0"/>
    <n v="4"/>
    <b v="0"/>
    <s v="theater/plays"/>
    <n v="2.1333333333333333"/>
    <n v="8"/>
    <x v="2"/>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2"/>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2"/>
    <s v="plays"/>
    <x v="3990"/>
    <d v="2016-03-02T16:08:13"/>
  </r>
  <r>
    <n v="3991"/>
    <s v="NTACTheatre - North Texas Actor's Collaborative Theatre"/>
    <s v="North Texas first actor-driven theatre company needs your help"/>
    <n v="500"/>
    <n v="100"/>
    <x v="2"/>
    <s v="US"/>
    <s v="USD"/>
    <n v="1433086082"/>
    <n v="1430494082"/>
    <b v="0"/>
    <n v="1"/>
    <b v="0"/>
    <s v="theater/plays"/>
    <n v="20"/>
    <n v="100"/>
    <x v="2"/>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2"/>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2"/>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2"/>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2"/>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2"/>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2"/>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2"/>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2"/>
    <s v="plays"/>
    <x v="3999"/>
    <d v="2014-08-31T19:51:49"/>
  </r>
  <r>
    <n v="4000"/>
    <s v="The Escorts"/>
    <s v="An Enticing Trip into the World of Assisted Dying"/>
    <n v="8000"/>
    <n v="10"/>
    <x v="2"/>
    <s v="US"/>
    <s v="USD"/>
    <n v="1462631358"/>
    <n v="1457450958"/>
    <b v="0"/>
    <n v="1"/>
    <b v="0"/>
    <s v="theater/plays"/>
    <n v="0.125"/>
    <n v="10"/>
    <x v="2"/>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2"/>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2"/>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2"/>
    <s v="plays"/>
    <x v="4003"/>
    <d v="2015-02-15T14:05:47"/>
  </r>
  <r>
    <n v="4004"/>
    <s v="South Florida Tours"/>
    <s v="Help Launch The Queen Into South Florida!"/>
    <n v="500"/>
    <n v="1"/>
    <x v="2"/>
    <s v="US"/>
    <s v="USD"/>
    <n v="1412740457"/>
    <n v="1410148457"/>
    <b v="0"/>
    <n v="1"/>
    <b v="0"/>
    <s v="theater/plays"/>
    <n v="0.2"/>
    <n v="1"/>
    <x v="2"/>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2"/>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2"/>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2"/>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2"/>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2"/>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2"/>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2"/>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2"/>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2"/>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2"/>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2"/>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2"/>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2"/>
    <s v="plays"/>
    <x v="4017"/>
    <d v="2014-09-04T16:07:54"/>
  </r>
  <r>
    <n v="4018"/>
    <s v="Time Please Fringe"/>
    <s v="Funding for a production of Time Please at the Brighton Fringe 2017... and beyond."/>
    <n v="1500"/>
    <n v="130"/>
    <x v="2"/>
    <s v="GB"/>
    <s v="GBP"/>
    <n v="1475877108"/>
    <n v="1473285108"/>
    <b v="0"/>
    <n v="4"/>
    <b v="0"/>
    <s v="theater/plays"/>
    <n v="8.6666666666666679"/>
    <n v="32.5"/>
    <x v="2"/>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2"/>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2"/>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2"/>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2"/>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2"/>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2"/>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2"/>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2"/>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2"/>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2"/>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2"/>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2"/>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2"/>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2"/>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2"/>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2"/>
    <s v="plays"/>
    <x v="4034"/>
    <d v="2015-04-03T21:44:10"/>
  </r>
  <r>
    <n v="4035"/>
    <s v="The Lost Boy"/>
    <s v="&quot;Stories are where you go to look for the truth of your own life.&quot; (Frank Delaney)"/>
    <n v="10000"/>
    <n v="3685"/>
    <x v="2"/>
    <s v="US"/>
    <s v="USD"/>
    <n v="1413925887"/>
    <n v="1411333887"/>
    <b v="0"/>
    <n v="25"/>
    <b v="0"/>
    <s v="theater/plays"/>
    <n v="36.85"/>
    <n v="147.4"/>
    <x v="2"/>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2"/>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2"/>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2"/>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2"/>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2"/>
    <s v="plays"/>
    <x v="4040"/>
    <d v="2015-07-18T03:00:00"/>
  </r>
  <r>
    <n v="4041"/>
    <s v="In the Land of Gold"/>
    <s v="A bold, colouful, vibrant play centred around the last remaining monarchy of Africa."/>
    <n v="5000"/>
    <n v="21"/>
    <x v="2"/>
    <s v="GB"/>
    <s v="GBP"/>
    <n v="1473160954"/>
    <n v="1467976954"/>
    <b v="0"/>
    <n v="2"/>
    <b v="0"/>
    <s v="theater/plays"/>
    <n v="0.42"/>
    <n v="10.5"/>
    <x v="2"/>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2"/>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2"/>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2"/>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2"/>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2"/>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2"/>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2"/>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2"/>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2"/>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2"/>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2"/>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2"/>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2"/>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2"/>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2"/>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2"/>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2"/>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2"/>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2"/>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2"/>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2"/>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2"/>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2"/>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2"/>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2"/>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2"/>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2"/>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2"/>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2"/>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2"/>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2"/>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2"/>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2"/>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2"/>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2"/>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2"/>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2"/>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2"/>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2"/>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2"/>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2"/>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2"/>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2"/>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2"/>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2"/>
    <s v="plays"/>
    <x v="4086"/>
    <d v="2015-11-21T04:00:00"/>
  </r>
  <r>
    <n v="4087"/>
    <s v="Stage Production &quot;The Nail Shop&quot;"/>
    <s v="Comedy Stage Play"/>
    <n v="9600"/>
    <n v="0"/>
    <x v="2"/>
    <s v="US"/>
    <s v="USD"/>
    <n v="1468777786"/>
    <n v="1466185786"/>
    <b v="0"/>
    <n v="0"/>
    <b v="0"/>
    <s v="theater/plays"/>
    <n v="0"/>
    <e v="#DIV/0!"/>
    <x v="2"/>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2"/>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2"/>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2"/>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2"/>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2"/>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2"/>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2"/>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2"/>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2"/>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2"/>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2"/>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2"/>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2"/>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2"/>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2"/>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2"/>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2"/>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2"/>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2"/>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2"/>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2"/>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2"/>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2"/>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2"/>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2"/>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2"/>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BB3F4-666A-4674-BFB5-4E003C88AB3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3"/>
        <item x="2"/>
        <item x="0"/>
        <item x="1"/>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1"/>
        <item x="7"/>
        <item x="6"/>
        <item x="5"/>
        <item x="0"/>
        <item x="8"/>
        <item x="4"/>
        <item x="3"/>
        <item x="2"/>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161DC2-80BD-43FA-BE72-E8321716619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6">
        <item x="3"/>
        <item x="2"/>
        <item x="0"/>
        <item x="1"/>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Page" showAll="0">
      <items count="11">
        <item x="1"/>
        <item x="7"/>
        <item x="6"/>
        <item x="5"/>
        <item x="0"/>
        <item x="8"/>
        <item x="4"/>
        <item x="3"/>
        <item x="2"/>
        <item x="9"/>
        <item t="default"/>
      </items>
    </pivotField>
    <pivotField axis="axisRow" showAll="0">
      <items count="43">
        <item x="6"/>
        <item x="26"/>
        <item x="17"/>
        <item x="39"/>
        <item x="35"/>
        <item x="5"/>
        <item x="2"/>
        <item x="16"/>
        <item x="0"/>
        <item x="11"/>
        <item x="20"/>
        <item x="29"/>
        <item x="30"/>
        <item x="15"/>
        <item x="14"/>
        <item x="37"/>
        <item x="13"/>
        <item x="19"/>
        <item x="40"/>
        <item x="25"/>
        <item x="10"/>
        <item x="31"/>
        <item x="21"/>
        <item x="27"/>
        <item x="7"/>
        <item x="28"/>
        <item x="24"/>
        <item x="34"/>
        <item x="12"/>
        <item x="3"/>
        <item x="4"/>
        <item x="33"/>
        <item x="36"/>
        <item x="38"/>
        <item x="32"/>
        <item x="1"/>
        <item x="23"/>
        <item x="18"/>
        <item x="9"/>
        <item x="8"/>
        <item x="22"/>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3" series="1">
      <pivotArea type="data" outline="0" fieldPosition="0">
        <references count="2">
          <reference field="4294967294" count="1" selected="0">
            <x v="0"/>
          </reference>
          <reference field="5" count="1" selected="0">
            <x v="0"/>
          </reference>
        </references>
      </pivotArea>
    </chartFormat>
    <chartFormat chart="0"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A99F5-61C4-4D81-8336-110BC1ABCF56}"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3"/>
        <item x="2"/>
        <item x="0"/>
        <item x="1"/>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1"/>
        <item x="7"/>
        <item x="6"/>
        <item x="5"/>
        <item x="0"/>
        <item x="8"/>
        <item x="4"/>
        <item x="3"/>
        <item x="2"/>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60" zoomScaleNormal="60" workbookViewId="0">
      <pane ySplit="1" topLeftCell="A2" activePane="bottomLeft" state="frozen"/>
      <selection pane="bottomLeft" activeCell="C10" sqref="C10"/>
    </sheetView>
  </sheetViews>
  <sheetFormatPr defaultRowHeight="14.4" x14ac:dyDescent="0.3"/>
  <cols>
    <col min="1" max="1" width="6.109375" bestFit="1" customWidth="1"/>
    <col min="2" max="2" width="47.109375" style="3" bestFit="1" customWidth="1"/>
    <col min="3" max="3" width="51.5546875" style="3" bestFit="1" customWidth="1"/>
    <col min="4" max="4" width="11.88671875" customWidth="1"/>
    <col min="5" max="5" width="13" bestFit="1" customWidth="1"/>
    <col min="6" max="6" width="11.88671875" bestFit="1" customWidth="1"/>
    <col min="7" max="7" width="18.21875" bestFit="1" customWidth="1"/>
    <col min="8" max="8" width="11.88671875" bestFit="1" customWidth="1"/>
    <col min="9" max="9" width="13" bestFit="1" customWidth="1"/>
    <col min="10" max="10" width="16.33203125" bestFit="1" customWidth="1"/>
    <col min="11" max="11" width="13.77734375" bestFit="1" customWidth="1"/>
    <col min="12" max="12" width="19.5546875" bestFit="1" customWidth="1"/>
    <col min="13" max="13" width="18.33203125" customWidth="1"/>
    <col min="14" max="14" width="35.21875" bestFit="1" customWidth="1"/>
    <col min="15" max="15" width="21" bestFit="1" customWidth="1"/>
    <col min="16" max="16" width="21" customWidth="1"/>
    <col min="17" max="17" width="13.5546875" bestFit="1" customWidth="1"/>
    <col min="18" max="18" width="18.5546875" bestFit="1" customWidth="1"/>
    <col min="19" max="19" width="26.77734375" bestFit="1" customWidth="1"/>
    <col min="20" max="20" width="24.88671875" bestFit="1" customWidth="1"/>
  </cols>
  <sheetData>
    <row r="1" spans="1:20" ht="31.2" customHeight="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8308</v>
      </c>
      <c r="P1" t="s">
        <v>8309</v>
      </c>
      <c r="Q1" t="s">
        <v>8306</v>
      </c>
      <c r="R1" t="s">
        <v>8307</v>
      </c>
      <c r="S1" t="s">
        <v>8333</v>
      </c>
      <c r="T1" t="s">
        <v>8334</v>
      </c>
    </row>
    <row r="2" spans="1:20" ht="28.8" x14ac:dyDescent="0.3">
      <c r="A2">
        <v>1684</v>
      </c>
      <c r="B2" s="3" t="s">
        <v>1685</v>
      </c>
      <c r="C2" s="3" t="s">
        <v>5794</v>
      </c>
      <c r="D2">
        <v>8000</v>
      </c>
      <c r="E2">
        <v>8730</v>
      </c>
      <c r="F2" t="s">
        <v>8222</v>
      </c>
      <c r="G2" t="s">
        <v>8224</v>
      </c>
      <c r="H2" t="s">
        <v>8246</v>
      </c>
      <c r="I2">
        <v>1489775641</v>
      </c>
      <c r="J2">
        <v>1487360041</v>
      </c>
      <c r="K2" t="b">
        <v>0</v>
      </c>
      <c r="L2">
        <v>101</v>
      </c>
      <c r="M2" t="b">
        <v>0</v>
      </c>
      <c r="N2" t="s">
        <v>8293</v>
      </c>
      <c r="O2" s="5">
        <f>E2/D2*100</f>
        <v>109.125</v>
      </c>
      <c r="P2">
        <f>E2/L2</f>
        <v>86.43564356435644</v>
      </c>
      <c r="Q2" t="s">
        <v>8314</v>
      </c>
      <c r="S2" s="9">
        <f>J2/60/60/24+DATE(1970, 1, 1)</f>
        <v>42783.815289351856</v>
      </c>
      <c r="T2" s="9">
        <f>I2/60/60/24+DATE(1970, 1, 1)</f>
        <v>42811.773622685185</v>
      </c>
    </row>
    <row r="3" spans="1:20" ht="43.2" x14ac:dyDescent="0.3">
      <c r="A3">
        <v>0</v>
      </c>
      <c r="B3" s="3" t="s">
        <v>2</v>
      </c>
      <c r="C3" s="3" t="s">
        <v>4111</v>
      </c>
      <c r="D3">
        <v>8500</v>
      </c>
      <c r="E3">
        <v>11633</v>
      </c>
      <c r="F3" t="s">
        <v>8219</v>
      </c>
      <c r="G3" t="s">
        <v>8224</v>
      </c>
      <c r="H3" t="s">
        <v>8246</v>
      </c>
      <c r="I3">
        <v>1437620400</v>
      </c>
      <c r="J3">
        <v>1434931811</v>
      </c>
      <c r="K3" t="b">
        <v>0</v>
      </c>
      <c r="L3">
        <v>182</v>
      </c>
      <c r="M3" t="b">
        <v>1</v>
      </c>
      <c r="N3" t="s">
        <v>8265</v>
      </c>
      <c r="O3" s="5">
        <f t="shared" ref="O3:O68" si="0">E3/D3*100</f>
        <v>136.85882352941178</v>
      </c>
      <c r="P3">
        <f>E3/L3</f>
        <v>63.917582417582416</v>
      </c>
      <c r="Q3" t="str">
        <f>LEFT(N3, FIND("/", N3)-1)</f>
        <v>film &amp; video</v>
      </c>
      <c r="R3" t="str">
        <f>RIGHT(N3, LEN(N3)-FIND("/", N3))</f>
        <v>television</v>
      </c>
      <c r="S3" s="9">
        <f t="shared" ref="S3:S66" si="1">J3/60/60/24+DATE(1970, 1, 1)</f>
        <v>42177.007071759261</v>
      </c>
      <c r="T3" s="9">
        <f t="shared" ref="T3:T66" si="2">I3/60/60/24+DATE(1970, 1, 1)</f>
        <v>42208.125</v>
      </c>
    </row>
    <row r="4" spans="1:20" ht="43.2" x14ac:dyDescent="0.3">
      <c r="A4">
        <v>160</v>
      </c>
      <c r="B4" s="3" t="s">
        <v>162</v>
      </c>
      <c r="C4" s="3" t="s">
        <v>4270</v>
      </c>
      <c r="D4">
        <v>5000</v>
      </c>
      <c r="E4">
        <v>0</v>
      </c>
      <c r="F4" t="s">
        <v>8221</v>
      </c>
      <c r="G4" t="s">
        <v>8224</v>
      </c>
      <c r="H4" t="s">
        <v>8246</v>
      </c>
      <c r="I4">
        <v>1439675691</v>
      </c>
      <c r="J4">
        <v>1434491691</v>
      </c>
      <c r="K4" t="b">
        <v>0</v>
      </c>
      <c r="L4">
        <v>0</v>
      </c>
      <c r="M4" t="b">
        <v>0</v>
      </c>
      <c r="N4" t="s">
        <v>8268</v>
      </c>
      <c r="O4" s="5">
        <f>E4/D4*100</f>
        <v>0</v>
      </c>
      <c r="P4" t="e">
        <f>E4/L4</f>
        <v>#DIV/0!</v>
      </c>
      <c r="Q4" t="str">
        <f>LEFT(N4, FIND("/", N4)-1)</f>
        <v>film &amp; video</v>
      </c>
      <c r="R4" t="str">
        <f>RIGHT(N4, LEN(N4)-FIND("/", N4))</f>
        <v>drama</v>
      </c>
      <c r="S4" s="9">
        <f t="shared" si="1"/>
        <v>42171.913090277783</v>
      </c>
      <c r="T4" s="9">
        <f t="shared" si="2"/>
        <v>42231.913090277783</v>
      </c>
    </row>
    <row r="5" spans="1:20" ht="43.2" x14ac:dyDescent="0.3">
      <c r="A5">
        <v>140</v>
      </c>
      <c r="B5" s="3" t="s">
        <v>142</v>
      </c>
      <c r="C5" s="3" t="s">
        <v>4250</v>
      </c>
      <c r="D5">
        <v>200000</v>
      </c>
      <c r="E5">
        <v>0</v>
      </c>
      <c r="F5" t="s">
        <v>8220</v>
      </c>
      <c r="G5" t="s">
        <v>8224</v>
      </c>
      <c r="H5" t="s">
        <v>8246</v>
      </c>
      <c r="I5">
        <v>1426823132</v>
      </c>
      <c r="J5">
        <v>1424234732</v>
      </c>
      <c r="K5" t="b">
        <v>0</v>
      </c>
      <c r="L5">
        <v>0</v>
      </c>
      <c r="M5" t="b">
        <v>0</v>
      </c>
      <c r="N5" t="s">
        <v>8267</v>
      </c>
      <c r="O5" s="5">
        <f>E5/D5*100</f>
        <v>0</v>
      </c>
      <c r="P5" t="e">
        <f>E5/L5</f>
        <v>#DIV/0!</v>
      </c>
      <c r="Q5" t="str">
        <f>LEFT(N5, FIND("/", N5)-1)</f>
        <v>film &amp; video</v>
      </c>
      <c r="R5" t="str">
        <f>RIGHT(N5, LEN(N5)-FIND("/", N5))</f>
        <v>science fiction</v>
      </c>
      <c r="S5" s="9">
        <f t="shared" si="1"/>
        <v>42053.198287037041</v>
      </c>
      <c r="T5" s="9">
        <f t="shared" si="2"/>
        <v>42083.15662037037</v>
      </c>
    </row>
    <row r="6" spans="1:20" x14ac:dyDescent="0.3">
      <c r="A6">
        <v>1</v>
      </c>
      <c r="B6" s="3" t="s">
        <v>3</v>
      </c>
      <c r="C6" s="3" t="s">
        <v>4112</v>
      </c>
      <c r="D6">
        <v>10275</v>
      </c>
      <c r="E6">
        <v>14653</v>
      </c>
      <c r="F6" t="s">
        <v>8219</v>
      </c>
      <c r="G6" t="s">
        <v>8224</v>
      </c>
      <c r="H6" t="s">
        <v>8246</v>
      </c>
      <c r="I6">
        <v>1488464683</v>
      </c>
      <c r="J6">
        <v>1485872683</v>
      </c>
      <c r="K6" t="b">
        <v>0</v>
      </c>
      <c r="L6">
        <v>79</v>
      </c>
      <c r="M6" t="b">
        <v>1</v>
      </c>
      <c r="N6" t="s">
        <v>8265</v>
      </c>
      <c r="O6" s="5">
        <f t="shared" si="0"/>
        <v>142.60827250608273</v>
      </c>
      <c r="P6">
        <f t="shared" ref="P6:P69" si="3">E6/L6</f>
        <v>185.48101265822785</v>
      </c>
      <c r="Q6" t="str">
        <f t="shared" ref="Q6:Q69" si="4">LEFT(N6, FIND("/", N6)-1)</f>
        <v>film &amp; video</v>
      </c>
      <c r="R6" t="str">
        <f t="shared" ref="R6:R69" si="5">RIGHT(N6, LEN(N6)-FIND("/", N6))</f>
        <v>television</v>
      </c>
      <c r="S6" s="9">
        <f t="shared" si="1"/>
        <v>42766.600497685184</v>
      </c>
      <c r="T6" s="9">
        <f t="shared" si="2"/>
        <v>42796.600497685184</v>
      </c>
    </row>
    <row r="7" spans="1:20" ht="43.2" x14ac:dyDescent="0.3">
      <c r="A7">
        <v>2</v>
      </c>
      <c r="B7" s="3" t="s">
        <v>4</v>
      </c>
      <c r="C7" s="3" t="s">
        <v>4113</v>
      </c>
      <c r="D7">
        <v>500</v>
      </c>
      <c r="E7">
        <v>525</v>
      </c>
      <c r="F7" t="s">
        <v>8219</v>
      </c>
      <c r="G7" t="s">
        <v>8225</v>
      </c>
      <c r="H7" t="s">
        <v>8247</v>
      </c>
      <c r="I7">
        <v>1455555083</v>
      </c>
      <c r="J7">
        <v>1454691083</v>
      </c>
      <c r="K7" t="b">
        <v>0</v>
      </c>
      <c r="L7">
        <v>35</v>
      </c>
      <c r="M7" t="b">
        <v>1</v>
      </c>
      <c r="N7" t="s">
        <v>8265</v>
      </c>
      <c r="O7" s="5">
        <f t="shared" si="0"/>
        <v>105</v>
      </c>
      <c r="P7">
        <f t="shared" si="3"/>
        <v>15</v>
      </c>
      <c r="Q7" t="str">
        <f t="shared" si="4"/>
        <v>film &amp; video</v>
      </c>
      <c r="R7" t="str">
        <f t="shared" si="5"/>
        <v>television</v>
      </c>
      <c r="S7" s="9">
        <f t="shared" si="1"/>
        <v>42405.702349537038</v>
      </c>
      <c r="T7" s="9">
        <f t="shared" si="2"/>
        <v>42415.702349537038</v>
      </c>
    </row>
    <row r="8" spans="1:20" ht="28.8" x14ac:dyDescent="0.3">
      <c r="A8">
        <v>3</v>
      </c>
      <c r="B8" s="3" t="s">
        <v>5</v>
      </c>
      <c r="C8" s="3" t="s">
        <v>4114</v>
      </c>
      <c r="D8">
        <v>10000</v>
      </c>
      <c r="E8">
        <v>10390</v>
      </c>
      <c r="F8" t="s">
        <v>8219</v>
      </c>
      <c r="G8" t="s">
        <v>8224</v>
      </c>
      <c r="H8" t="s">
        <v>8246</v>
      </c>
      <c r="I8">
        <v>1407414107</v>
      </c>
      <c r="J8">
        <v>1404822107</v>
      </c>
      <c r="K8" t="b">
        <v>0</v>
      </c>
      <c r="L8">
        <v>150</v>
      </c>
      <c r="M8" t="b">
        <v>1</v>
      </c>
      <c r="N8" t="s">
        <v>8265</v>
      </c>
      <c r="O8" s="5">
        <f t="shared" si="0"/>
        <v>103.89999999999999</v>
      </c>
      <c r="P8">
        <f t="shared" si="3"/>
        <v>69.266666666666666</v>
      </c>
      <c r="Q8" t="str">
        <f t="shared" si="4"/>
        <v>film &amp; video</v>
      </c>
      <c r="R8" t="str">
        <f t="shared" si="5"/>
        <v>television</v>
      </c>
      <c r="S8" s="9">
        <f t="shared" si="1"/>
        <v>41828.515127314815</v>
      </c>
      <c r="T8" s="9">
        <f t="shared" si="2"/>
        <v>41858.515127314815</v>
      </c>
    </row>
    <row r="9" spans="1:20" ht="43.2" x14ac:dyDescent="0.3">
      <c r="A9">
        <v>4</v>
      </c>
      <c r="B9" s="3" t="s">
        <v>6</v>
      </c>
      <c r="C9" s="3" t="s">
        <v>4115</v>
      </c>
      <c r="D9">
        <v>44000</v>
      </c>
      <c r="E9">
        <v>54116.28</v>
      </c>
      <c r="F9" t="s">
        <v>8219</v>
      </c>
      <c r="G9" t="s">
        <v>8224</v>
      </c>
      <c r="H9" t="s">
        <v>8246</v>
      </c>
      <c r="I9">
        <v>1450555279</v>
      </c>
      <c r="J9">
        <v>1447963279</v>
      </c>
      <c r="K9" t="b">
        <v>0</v>
      </c>
      <c r="L9">
        <v>284</v>
      </c>
      <c r="M9" t="b">
        <v>1</v>
      </c>
      <c r="N9" t="s">
        <v>8265</v>
      </c>
      <c r="O9" s="5">
        <f t="shared" si="0"/>
        <v>122.99154545454545</v>
      </c>
      <c r="P9">
        <f t="shared" si="3"/>
        <v>190.55028169014085</v>
      </c>
      <c r="Q9" t="str">
        <f t="shared" si="4"/>
        <v>film &amp; video</v>
      </c>
      <c r="R9" t="str">
        <f t="shared" si="5"/>
        <v>television</v>
      </c>
      <c r="S9" s="9">
        <f t="shared" si="1"/>
        <v>42327.834247685183</v>
      </c>
      <c r="T9" s="9">
        <f t="shared" si="2"/>
        <v>42357.834247685183</v>
      </c>
    </row>
    <row r="10" spans="1:20" ht="43.2" x14ac:dyDescent="0.3">
      <c r="A10">
        <v>5</v>
      </c>
      <c r="B10" s="3" t="s">
        <v>7</v>
      </c>
      <c r="C10" s="3" t="s">
        <v>4116</v>
      </c>
      <c r="D10">
        <v>3999</v>
      </c>
      <c r="E10">
        <v>4390</v>
      </c>
      <c r="F10" t="s">
        <v>8219</v>
      </c>
      <c r="G10" t="s">
        <v>8224</v>
      </c>
      <c r="H10" t="s">
        <v>8246</v>
      </c>
      <c r="I10">
        <v>1469770500</v>
      </c>
      <c r="J10">
        <v>1468362207</v>
      </c>
      <c r="K10" t="b">
        <v>0</v>
      </c>
      <c r="L10">
        <v>47</v>
      </c>
      <c r="M10" t="b">
        <v>1</v>
      </c>
      <c r="N10" t="s">
        <v>8265</v>
      </c>
      <c r="O10" s="5">
        <f t="shared" si="0"/>
        <v>109.77744436109028</v>
      </c>
      <c r="P10">
        <f t="shared" si="3"/>
        <v>93.40425531914893</v>
      </c>
      <c r="Q10" t="str">
        <f t="shared" si="4"/>
        <v>film &amp; video</v>
      </c>
      <c r="R10" t="str">
        <f t="shared" si="5"/>
        <v>television</v>
      </c>
      <c r="S10" s="9">
        <f t="shared" si="1"/>
        <v>42563.932951388888</v>
      </c>
      <c r="T10" s="9">
        <f t="shared" si="2"/>
        <v>42580.232638888891</v>
      </c>
    </row>
    <row r="11" spans="1:20" ht="43.2" x14ac:dyDescent="0.3">
      <c r="A11">
        <v>6</v>
      </c>
      <c r="B11" s="3" t="s">
        <v>8</v>
      </c>
      <c r="C11" s="3" t="s">
        <v>4117</v>
      </c>
      <c r="D11">
        <v>8000</v>
      </c>
      <c r="E11">
        <v>8519</v>
      </c>
      <c r="F11" t="s">
        <v>8219</v>
      </c>
      <c r="G11" t="s">
        <v>8224</v>
      </c>
      <c r="H11" t="s">
        <v>8246</v>
      </c>
      <c r="I11">
        <v>1402710250</v>
      </c>
      <c r="J11">
        <v>1401846250</v>
      </c>
      <c r="K11" t="b">
        <v>0</v>
      </c>
      <c r="L11">
        <v>58</v>
      </c>
      <c r="M11" t="b">
        <v>1</v>
      </c>
      <c r="N11" t="s">
        <v>8265</v>
      </c>
      <c r="O11" s="5">
        <f t="shared" si="0"/>
        <v>106.4875</v>
      </c>
      <c r="P11">
        <f t="shared" si="3"/>
        <v>146.87931034482759</v>
      </c>
      <c r="Q11" t="str">
        <f t="shared" si="4"/>
        <v>film &amp; video</v>
      </c>
      <c r="R11" t="str">
        <f t="shared" si="5"/>
        <v>television</v>
      </c>
      <c r="S11" s="9">
        <f t="shared" si="1"/>
        <v>41794.072337962964</v>
      </c>
      <c r="T11" s="9">
        <f t="shared" si="2"/>
        <v>41804.072337962964</v>
      </c>
    </row>
    <row r="12" spans="1:20" ht="43.2" x14ac:dyDescent="0.3">
      <c r="A12">
        <v>7</v>
      </c>
      <c r="B12" s="3" t="s">
        <v>9</v>
      </c>
      <c r="C12" s="3" t="s">
        <v>4118</v>
      </c>
      <c r="D12">
        <v>9000</v>
      </c>
      <c r="E12">
        <v>9110</v>
      </c>
      <c r="F12" t="s">
        <v>8219</v>
      </c>
      <c r="G12" t="s">
        <v>8224</v>
      </c>
      <c r="H12" t="s">
        <v>8246</v>
      </c>
      <c r="I12">
        <v>1467680867</v>
      </c>
      <c r="J12">
        <v>1464224867</v>
      </c>
      <c r="K12" t="b">
        <v>0</v>
      </c>
      <c r="L12">
        <v>57</v>
      </c>
      <c r="M12" t="b">
        <v>1</v>
      </c>
      <c r="N12" t="s">
        <v>8265</v>
      </c>
      <c r="O12" s="5">
        <f t="shared" si="0"/>
        <v>101.22222222222221</v>
      </c>
      <c r="P12">
        <f t="shared" si="3"/>
        <v>159.82456140350877</v>
      </c>
      <c r="Q12" t="str">
        <f t="shared" si="4"/>
        <v>film &amp; video</v>
      </c>
      <c r="R12" t="str">
        <f t="shared" si="5"/>
        <v>television</v>
      </c>
      <c r="S12" s="9">
        <f t="shared" si="1"/>
        <v>42516.047071759262</v>
      </c>
      <c r="T12" s="9">
        <f t="shared" si="2"/>
        <v>42556.047071759262</v>
      </c>
    </row>
    <row r="13" spans="1:20" x14ac:dyDescent="0.3">
      <c r="A13">
        <v>8</v>
      </c>
      <c r="B13" s="3" t="s">
        <v>10</v>
      </c>
      <c r="C13" s="3" t="s">
        <v>4119</v>
      </c>
      <c r="D13">
        <v>3500</v>
      </c>
      <c r="E13">
        <v>3501.52</v>
      </c>
      <c r="F13" t="s">
        <v>8219</v>
      </c>
      <c r="G13" t="s">
        <v>8224</v>
      </c>
      <c r="H13" t="s">
        <v>8246</v>
      </c>
      <c r="I13">
        <v>1460754000</v>
      </c>
      <c r="J13">
        <v>1460155212</v>
      </c>
      <c r="K13" t="b">
        <v>0</v>
      </c>
      <c r="L13">
        <v>12</v>
      </c>
      <c r="M13" t="b">
        <v>1</v>
      </c>
      <c r="N13" t="s">
        <v>8265</v>
      </c>
      <c r="O13" s="5">
        <f t="shared" si="0"/>
        <v>100.04342857142856</v>
      </c>
      <c r="P13">
        <f t="shared" si="3"/>
        <v>291.79333333333335</v>
      </c>
      <c r="Q13" t="str">
        <f t="shared" si="4"/>
        <v>film &amp; video</v>
      </c>
      <c r="R13" t="str">
        <f t="shared" si="5"/>
        <v>television</v>
      </c>
      <c r="S13" s="9">
        <f t="shared" si="1"/>
        <v>42468.94458333333</v>
      </c>
      <c r="T13" s="9">
        <f t="shared" si="2"/>
        <v>42475.875</v>
      </c>
    </row>
    <row r="14" spans="1:20" ht="43.2" x14ac:dyDescent="0.3">
      <c r="A14">
        <v>9</v>
      </c>
      <c r="B14" s="3" t="s">
        <v>11</v>
      </c>
      <c r="C14" s="3" t="s">
        <v>4120</v>
      </c>
      <c r="D14">
        <v>500</v>
      </c>
      <c r="E14">
        <v>629.99</v>
      </c>
      <c r="F14" t="s">
        <v>8219</v>
      </c>
      <c r="G14" t="s">
        <v>8224</v>
      </c>
      <c r="H14" t="s">
        <v>8246</v>
      </c>
      <c r="I14">
        <v>1460860144</v>
      </c>
      <c r="J14">
        <v>1458268144</v>
      </c>
      <c r="K14" t="b">
        <v>0</v>
      </c>
      <c r="L14">
        <v>20</v>
      </c>
      <c r="M14" t="b">
        <v>1</v>
      </c>
      <c r="N14" t="s">
        <v>8265</v>
      </c>
      <c r="O14" s="5">
        <f t="shared" si="0"/>
        <v>125.998</v>
      </c>
      <c r="P14">
        <f t="shared" si="3"/>
        <v>31.499500000000001</v>
      </c>
      <c r="Q14" t="str">
        <f t="shared" si="4"/>
        <v>film &amp; video</v>
      </c>
      <c r="R14" t="str">
        <f t="shared" si="5"/>
        <v>television</v>
      </c>
      <c r="S14" s="9">
        <f t="shared" si="1"/>
        <v>42447.103518518517</v>
      </c>
      <c r="T14" s="9">
        <f t="shared" si="2"/>
        <v>42477.103518518517</v>
      </c>
    </row>
    <row r="15" spans="1:20" ht="43.2" x14ac:dyDescent="0.3">
      <c r="A15">
        <v>10</v>
      </c>
      <c r="B15" s="3" t="s">
        <v>12</v>
      </c>
      <c r="C15" s="3" t="s">
        <v>4121</v>
      </c>
      <c r="D15">
        <v>3000</v>
      </c>
      <c r="E15">
        <v>3015</v>
      </c>
      <c r="F15" t="s">
        <v>8219</v>
      </c>
      <c r="G15" t="s">
        <v>8224</v>
      </c>
      <c r="H15" t="s">
        <v>8246</v>
      </c>
      <c r="I15">
        <v>1403660279</v>
      </c>
      <c r="J15">
        <v>1400636279</v>
      </c>
      <c r="K15" t="b">
        <v>0</v>
      </c>
      <c r="L15">
        <v>19</v>
      </c>
      <c r="M15" t="b">
        <v>1</v>
      </c>
      <c r="N15" t="s">
        <v>8265</v>
      </c>
      <c r="O15" s="5">
        <f t="shared" si="0"/>
        <v>100.49999999999999</v>
      </c>
      <c r="P15">
        <f t="shared" si="3"/>
        <v>158.68421052631578</v>
      </c>
      <c r="Q15" t="str">
        <f t="shared" si="4"/>
        <v>film &amp; video</v>
      </c>
      <c r="R15" t="str">
        <f t="shared" si="5"/>
        <v>television</v>
      </c>
      <c r="S15" s="9">
        <f t="shared" si="1"/>
        <v>41780.068043981482</v>
      </c>
      <c r="T15" s="9">
        <f t="shared" si="2"/>
        <v>41815.068043981482</v>
      </c>
    </row>
    <row r="16" spans="1:20" ht="43.2" x14ac:dyDescent="0.3">
      <c r="A16">
        <v>11</v>
      </c>
      <c r="B16" s="3" t="s">
        <v>13</v>
      </c>
      <c r="C16" s="3" t="s">
        <v>4122</v>
      </c>
      <c r="D16">
        <v>5000</v>
      </c>
      <c r="E16">
        <v>6025</v>
      </c>
      <c r="F16" t="s">
        <v>8219</v>
      </c>
      <c r="G16" t="s">
        <v>8224</v>
      </c>
      <c r="H16" t="s">
        <v>8246</v>
      </c>
      <c r="I16">
        <v>1471834800</v>
      </c>
      <c r="J16">
        <v>1469126462</v>
      </c>
      <c r="K16" t="b">
        <v>0</v>
      </c>
      <c r="L16">
        <v>75</v>
      </c>
      <c r="M16" t="b">
        <v>1</v>
      </c>
      <c r="N16" t="s">
        <v>8265</v>
      </c>
      <c r="O16" s="5">
        <f t="shared" si="0"/>
        <v>120.5</v>
      </c>
      <c r="P16">
        <f t="shared" si="3"/>
        <v>80.333333333333329</v>
      </c>
      <c r="Q16" t="str">
        <f t="shared" si="4"/>
        <v>film &amp; video</v>
      </c>
      <c r="R16" t="str">
        <f t="shared" si="5"/>
        <v>television</v>
      </c>
      <c r="S16" s="9">
        <f t="shared" si="1"/>
        <v>42572.778495370367</v>
      </c>
      <c r="T16" s="9">
        <f t="shared" si="2"/>
        <v>42604.125</v>
      </c>
    </row>
    <row r="17" spans="1:20" ht="43.2" x14ac:dyDescent="0.3">
      <c r="A17">
        <v>12</v>
      </c>
      <c r="B17" s="3" t="s">
        <v>14</v>
      </c>
      <c r="C17" s="3" t="s">
        <v>4123</v>
      </c>
      <c r="D17">
        <v>30000</v>
      </c>
      <c r="E17">
        <v>49588</v>
      </c>
      <c r="F17" t="s">
        <v>8219</v>
      </c>
      <c r="G17" t="s">
        <v>8224</v>
      </c>
      <c r="H17" t="s">
        <v>8246</v>
      </c>
      <c r="I17">
        <v>1405479600</v>
      </c>
      <c r="J17">
        <v>1401642425</v>
      </c>
      <c r="K17" t="b">
        <v>0</v>
      </c>
      <c r="L17">
        <v>827</v>
      </c>
      <c r="M17" t="b">
        <v>1</v>
      </c>
      <c r="N17" t="s">
        <v>8265</v>
      </c>
      <c r="O17" s="5">
        <f t="shared" si="0"/>
        <v>165.29333333333335</v>
      </c>
      <c r="P17">
        <f t="shared" si="3"/>
        <v>59.961305925030231</v>
      </c>
      <c r="Q17" t="str">
        <f t="shared" si="4"/>
        <v>film &amp; video</v>
      </c>
      <c r="R17" t="str">
        <f t="shared" si="5"/>
        <v>television</v>
      </c>
      <c r="S17" s="9">
        <f t="shared" si="1"/>
        <v>41791.713252314818</v>
      </c>
      <c r="T17" s="9">
        <f t="shared" si="2"/>
        <v>41836.125</v>
      </c>
    </row>
    <row r="18" spans="1:20" ht="28.8" x14ac:dyDescent="0.3">
      <c r="A18">
        <v>13</v>
      </c>
      <c r="B18" s="3" t="s">
        <v>15</v>
      </c>
      <c r="C18" s="3" t="s">
        <v>4124</v>
      </c>
      <c r="D18">
        <v>3500</v>
      </c>
      <c r="E18">
        <v>5599</v>
      </c>
      <c r="F18" t="s">
        <v>8219</v>
      </c>
      <c r="G18" t="s">
        <v>8224</v>
      </c>
      <c r="H18" t="s">
        <v>8246</v>
      </c>
      <c r="I18">
        <v>1466713620</v>
      </c>
      <c r="J18">
        <v>1463588109</v>
      </c>
      <c r="K18" t="b">
        <v>0</v>
      </c>
      <c r="L18">
        <v>51</v>
      </c>
      <c r="M18" t="b">
        <v>1</v>
      </c>
      <c r="N18" t="s">
        <v>8265</v>
      </c>
      <c r="O18" s="5">
        <f t="shared" si="0"/>
        <v>159.97142857142856</v>
      </c>
      <c r="P18">
        <f t="shared" si="3"/>
        <v>109.78431372549019</v>
      </c>
      <c r="Q18" t="str">
        <f t="shared" si="4"/>
        <v>film &amp; video</v>
      </c>
      <c r="R18" t="str">
        <f t="shared" si="5"/>
        <v>television</v>
      </c>
      <c r="S18" s="9">
        <f t="shared" si="1"/>
        <v>42508.677187499998</v>
      </c>
      <c r="T18" s="9">
        <f t="shared" si="2"/>
        <v>42544.852083333331</v>
      </c>
    </row>
    <row r="19" spans="1:20" ht="28.8" x14ac:dyDescent="0.3">
      <c r="A19">
        <v>14</v>
      </c>
      <c r="B19" s="3" t="s">
        <v>16</v>
      </c>
      <c r="C19" s="3" t="s">
        <v>4125</v>
      </c>
      <c r="D19">
        <v>6000</v>
      </c>
      <c r="E19">
        <v>6056</v>
      </c>
      <c r="F19" t="s">
        <v>8219</v>
      </c>
      <c r="G19" t="s">
        <v>8226</v>
      </c>
      <c r="H19" t="s">
        <v>8248</v>
      </c>
      <c r="I19">
        <v>1405259940</v>
      </c>
      <c r="J19">
        <v>1403051888</v>
      </c>
      <c r="K19" t="b">
        <v>0</v>
      </c>
      <c r="L19">
        <v>41</v>
      </c>
      <c r="M19" t="b">
        <v>1</v>
      </c>
      <c r="N19" t="s">
        <v>8265</v>
      </c>
      <c r="O19" s="5">
        <f t="shared" si="0"/>
        <v>100.93333333333334</v>
      </c>
      <c r="P19">
        <f t="shared" si="3"/>
        <v>147.70731707317074</v>
      </c>
      <c r="Q19" t="str">
        <f t="shared" si="4"/>
        <v>film &amp; video</v>
      </c>
      <c r="R19" t="str">
        <f t="shared" si="5"/>
        <v>television</v>
      </c>
      <c r="S19" s="9">
        <f t="shared" si="1"/>
        <v>41808.02648148148</v>
      </c>
      <c r="T19" s="9">
        <f t="shared" si="2"/>
        <v>41833.582638888889</v>
      </c>
    </row>
    <row r="20" spans="1:20" ht="43.2" x14ac:dyDescent="0.3">
      <c r="A20">
        <v>15</v>
      </c>
      <c r="B20" s="3" t="s">
        <v>17</v>
      </c>
      <c r="C20" s="3" t="s">
        <v>4126</v>
      </c>
      <c r="D20">
        <v>2000</v>
      </c>
      <c r="E20">
        <v>2132</v>
      </c>
      <c r="F20" t="s">
        <v>8219</v>
      </c>
      <c r="G20" t="s">
        <v>8227</v>
      </c>
      <c r="H20" t="s">
        <v>8249</v>
      </c>
      <c r="I20">
        <v>1443384840</v>
      </c>
      <c r="J20">
        <v>1441790658</v>
      </c>
      <c r="K20" t="b">
        <v>0</v>
      </c>
      <c r="L20">
        <v>98</v>
      </c>
      <c r="M20" t="b">
        <v>1</v>
      </c>
      <c r="N20" t="s">
        <v>8265</v>
      </c>
      <c r="O20" s="5">
        <f t="shared" si="0"/>
        <v>106.60000000000001</v>
      </c>
      <c r="P20">
        <f t="shared" si="3"/>
        <v>21.755102040816325</v>
      </c>
      <c r="Q20" t="str">
        <f t="shared" si="4"/>
        <v>film &amp; video</v>
      </c>
      <c r="R20" t="str">
        <f t="shared" si="5"/>
        <v>television</v>
      </c>
      <c r="S20" s="9">
        <f t="shared" si="1"/>
        <v>42256.391875000001</v>
      </c>
      <c r="T20" s="9">
        <f t="shared" si="2"/>
        <v>42274.843055555553</v>
      </c>
    </row>
    <row r="21" spans="1:20" ht="43.2" x14ac:dyDescent="0.3">
      <c r="A21">
        <v>16</v>
      </c>
      <c r="B21" s="3" t="s">
        <v>18</v>
      </c>
      <c r="C21" s="3" t="s">
        <v>4127</v>
      </c>
      <c r="D21">
        <v>12000</v>
      </c>
      <c r="E21">
        <v>12029</v>
      </c>
      <c r="F21" t="s">
        <v>8219</v>
      </c>
      <c r="G21" t="s">
        <v>8224</v>
      </c>
      <c r="H21" t="s">
        <v>8246</v>
      </c>
      <c r="I21">
        <v>1402896600</v>
      </c>
      <c r="J21">
        <v>1398971211</v>
      </c>
      <c r="K21" t="b">
        <v>0</v>
      </c>
      <c r="L21">
        <v>70</v>
      </c>
      <c r="M21" t="b">
        <v>1</v>
      </c>
      <c r="N21" t="s">
        <v>8265</v>
      </c>
      <c r="O21" s="5">
        <f t="shared" si="0"/>
        <v>100.24166666666667</v>
      </c>
      <c r="P21">
        <f t="shared" si="3"/>
        <v>171.84285714285716</v>
      </c>
      <c r="Q21" t="str">
        <f t="shared" si="4"/>
        <v>film &amp; video</v>
      </c>
      <c r="R21" t="str">
        <f t="shared" si="5"/>
        <v>television</v>
      </c>
      <c r="S21" s="9">
        <f t="shared" si="1"/>
        <v>41760.796423611115</v>
      </c>
      <c r="T21" s="9">
        <f t="shared" si="2"/>
        <v>41806.229166666664</v>
      </c>
    </row>
    <row r="22" spans="1:20" ht="43.2" x14ac:dyDescent="0.3">
      <c r="A22">
        <v>17</v>
      </c>
      <c r="B22" s="3" t="s">
        <v>19</v>
      </c>
      <c r="C22" s="3" t="s">
        <v>4128</v>
      </c>
      <c r="D22">
        <v>1500</v>
      </c>
      <c r="E22">
        <v>1510</v>
      </c>
      <c r="F22" t="s">
        <v>8219</v>
      </c>
      <c r="G22" t="s">
        <v>8225</v>
      </c>
      <c r="H22" t="s">
        <v>8247</v>
      </c>
      <c r="I22">
        <v>1415126022</v>
      </c>
      <c r="J22">
        <v>1412530422</v>
      </c>
      <c r="K22" t="b">
        <v>0</v>
      </c>
      <c r="L22">
        <v>36</v>
      </c>
      <c r="M22" t="b">
        <v>1</v>
      </c>
      <c r="N22" t="s">
        <v>8265</v>
      </c>
      <c r="O22" s="5">
        <f t="shared" si="0"/>
        <v>100.66666666666666</v>
      </c>
      <c r="P22">
        <f t="shared" si="3"/>
        <v>41.944444444444443</v>
      </c>
      <c r="Q22" t="str">
        <f t="shared" si="4"/>
        <v>film &amp; video</v>
      </c>
      <c r="R22" t="str">
        <f t="shared" si="5"/>
        <v>television</v>
      </c>
      <c r="S22" s="9">
        <f t="shared" si="1"/>
        <v>41917.731736111113</v>
      </c>
      <c r="T22" s="9">
        <f t="shared" si="2"/>
        <v>41947.773402777777</v>
      </c>
    </row>
    <row r="23" spans="1:20" ht="28.8" x14ac:dyDescent="0.3">
      <c r="A23">
        <v>18</v>
      </c>
      <c r="B23" s="3" t="s">
        <v>20</v>
      </c>
      <c r="C23" s="3" t="s">
        <v>4129</v>
      </c>
      <c r="D23">
        <v>30000</v>
      </c>
      <c r="E23">
        <v>31896.33</v>
      </c>
      <c r="F23" t="s">
        <v>8219</v>
      </c>
      <c r="G23" t="s">
        <v>8224</v>
      </c>
      <c r="H23" t="s">
        <v>8246</v>
      </c>
      <c r="I23">
        <v>1410958856</v>
      </c>
      <c r="J23">
        <v>1408366856</v>
      </c>
      <c r="K23" t="b">
        <v>0</v>
      </c>
      <c r="L23">
        <v>342</v>
      </c>
      <c r="M23" t="b">
        <v>1</v>
      </c>
      <c r="N23" t="s">
        <v>8265</v>
      </c>
      <c r="O23" s="5">
        <f t="shared" si="0"/>
        <v>106.32110000000002</v>
      </c>
      <c r="P23">
        <f t="shared" si="3"/>
        <v>93.264122807017543</v>
      </c>
      <c r="Q23" t="str">
        <f t="shared" si="4"/>
        <v>film &amp; video</v>
      </c>
      <c r="R23" t="str">
        <f t="shared" si="5"/>
        <v>television</v>
      </c>
      <c r="S23" s="9">
        <f t="shared" si="1"/>
        <v>41869.542314814818</v>
      </c>
      <c r="T23" s="9">
        <f t="shared" si="2"/>
        <v>41899.542314814818</v>
      </c>
    </row>
    <row r="24" spans="1:20" ht="43.2" x14ac:dyDescent="0.3">
      <c r="A24">
        <v>19</v>
      </c>
      <c r="B24" s="3" t="s">
        <v>21</v>
      </c>
      <c r="C24" s="3" t="s">
        <v>4130</v>
      </c>
      <c r="D24">
        <v>850</v>
      </c>
      <c r="E24">
        <v>1235</v>
      </c>
      <c r="F24" t="s">
        <v>8219</v>
      </c>
      <c r="G24" t="s">
        <v>8224</v>
      </c>
      <c r="H24" t="s">
        <v>8246</v>
      </c>
      <c r="I24">
        <v>1437420934</v>
      </c>
      <c r="J24">
        <v>1434828934</v>
      </c>
      <c r="K24" t="b">
        <v>0</v>
      </c>
      <c r="L24">
        <v>22</v>
      </c>
      <c r="M24" t="b">
        <v>1</v>
      </c>
      <c r="N24" t="s">
        <v>8265</v>
      </c>
      <c r="O24" s="5">
        <f t="shared" si="0"/>
        <v>145.29411764705881</v>
      </c>
      <c r="P24">
        <f t="shared" si="3"/>
        <v>56.136363636363633</v>
      </c>
      <c r="Q24" t="str">
        <f t="shared" si="4"/>
        <v>film &amp; video</v>
      </c>
      <c r="R24" t="str">
        <f t="shared" si="5"/>
        <v>television</v>
      </c>
      <c r="S24" s="9">
        <f t="shared" si="1"/>
        <v>42175.816365740742</v>
      </c>
      <c r="T24" s="9">
        <f t="shared" si="2"/>
        <v>42205.816365740742</v>
      </c>
    </row>
    <row r="25" spans="1:20" ht="28.8" x14ac:dyDescent="0.3">
      <c r="A25">
        <v>20</v>
      </c>
      <c r="B25" s="3" t="s">
        <v>22</v>
      </c>
      <c r="C25" s="3" t="s">
        <v>4131</v>
      </c>
      <c r="D25">
        <v>2000</v>
      </c>
      <c r="E25">
        <v>2004</v>
      </c>
      <c r="F25" t="s">
        <v>8219</v>
      </c>
      <c r="G25" t="s">
        <v>8224</v>
      </c>
      <c r="H25" t="s">
        <v>8246</v>
      </c>
      <c r="I25">
        <v>1442167912</v>
      </c>
      <c r="J25">
        <v>1436983912</v>
      </c>
      <c r="K25" t="b">
        <v>0</v>
      </c>
      <c r="L25">
        <v>25</v>
      </c>
      <c r="M25" t="b">
        <v>1</v>
      </c>
      <c r="N25" t="s">
        <v>8265</v>
      </c>
      <c r="O25" s="5">
        <f t="shared" si="0"/>
        <v>100.2</v>
      </c>
      <c r="P25">
        <f t="shared" si="3"/>
        <v>80.16</v>
      </c>
      <c r="Q25" t="str">
        <f t="shared" si="4"/>
        <v>film &amp; video</v>
      </c>
      <c r="R25" t="str">
        <f t="shared" si="5"/>
        <v>television</v>
      </c>
      <c r="S25" s="9">
        <f t="shared" si="1"/>
        <v>42200.758240740746</v>
      </c>
      <c r="T25" s="9">
        <f t="shared" si="2"/>
        <v>42260.758240740746</v>
      </c>
    </row>
    <row r="26" spans="1:20" ht="43.2" x14ac:dyDescent="0.3">
      <c r="A26">
        <v>21</v>
      </c>
      <c r="B26" s="3" t="s">
        <v>23</v>
      </c>
      <c r="C26" s="3" t="s">
        <v>4132</v>
      </c>
      <c r="D26">
        <v>18500</v>
      </c>
      <c r="E26">
        <v>20190</v>
      </c>
      <c r="F26" t="s">
        <v>8219</v>
      </c>
      <c r="G26" t="s">
        <v>8224</v>
      </c>
      <c r="H26" t="s">
        <v>8246</v>
      </c>
      <c r="I26">
        <v>1411743789</v>
      </c>
      <c r="J26">
        <v>1409151789</v>
      </c>
      <c r="K26" t="b">
        <v>0</v>
      </c>
      <c r="L26">
        <v>101</v>
      </c>
      <c r="M26" t="b">
        <v>1</v>
      </c>
      <c r="N26" t="s">
        <v>8265</v>
      </c>
      <c r="O26" s="5">
        <f t="shared" si="0"/>
        <v>109.13513513513513</v>
      </c>
      <c r="P26">
        <f t="shared" si="3"/>
        <v>199.9009900990099</v>
      </c>
      <c r="Q26" t="str">
        <f t="shared" si="4"/>
        <v>film &amp; video</v>
      </c>
      <c r="R26" t="str">
        <f t="shared" si="5"/>
        <v>television</v>
      </c>
      <c r="S26" s="9">
        <f t="shared" si="1"/>
        <v>41878.627187500002</v>
      </c>
      <c r="T26" s="9">
        <f t="shared" si="2"/>
        <v>41908.627187500002</v>
      </c>
    </row>
    <row r="27" spans="1:20" ht="28.8" x14ac:dyDescent="0.3">
      <c r="A27">
        <v>22</v>
      </c>
      <c r="B27" s="3" t="s">
        <v>24</v>
      </c>
      <c r="C27" s="3" t="s">
        <v>4133</v>
      </c>
      <c r="D27">
        <v>350</v>
      </c>
      <c r="E27">
        <v>410</v>
      </c>
      <c r="F27" t="s">
        <v>8219</v>
      </c>
      <c r="G27" t="s">
        <v>8224</v>
      </c>
      <c r="H27" t="s">
        <v>8246</v>
      </c>
      <c r="I27">
        <v>1420099140</v>
      </c>
      <c r="J27">
        <v>1418766740</v>
      </c>
      <c r="K27" t="b">
        <v>0</v>
      </c>
      <c r="L27">
        <v>8</v>
      </c>
      <c r="M27" t="b">
        <v>1</v>
      </c>
      <c r="N27" t="s">
        <v>8265</v>
      </c>
      <c r="O27" s="5">
        <f t="shared" si="0"/>
        <v>117.14285714285715</v>
      </c>
      <c r="P27">
        <f t="shared" si="3"/>
        <v>51.25</v>
      </c>
      <c r="Q27" t="str">
        <f t="shared" si="4"/>
        <v>film &amp; video</v>
      </c>
      <c r="R27" t="str">
        <f t="shared" si="5"/>
        <v>television</v>
      </c>
      <c r="S27" s="9">
        <f t="shared" si="1"/>
        <v>41989.91134259259</v>
      </c>
      <c r="T27" s="9">
        <f t="shared" si="2"/>
        <v>42005.332638888889</v>
      </c>
    </row>
    <row r="28" spans="1:20" ht="43.2" x14ac:dyDescent="0.3">
      <c r="A28">
        <v>23</v>
      </c>
      <c r="B28" s="3" t="s">
        <v>25</v>
      </c>
      <c r="C28" s="3" t="s">
        <v>4134</v>
      </c>
      <c r="D28">
        <v>2000</v>
      </c>
      <c r="E28">
        <v>2370</v>
      </c>
      <c r="F28" t="s">
        <v>8219</v>
      </c>
      <c r="G28" t="s">
        <v>8224</v>
      </c>
      <c r="H28" t="s">
        <v>8246</v>
      </c>
      <c r="I28">
        <v>1430407200</v>
      </c>
      <c r="J28">
        <v>1428086501</v>
      </c>
      <c r="K28" t="b">
        <v>0</v>
      </c>
      <c r="L28">
        <v>23</v>
      </c>
      <c r="M28" t="b">
        <v>1</v>
      </c>
      <c r="N28" t="s">
        <v>8265</v>
      </c>
      <c r="O28" s="5">
        <f t="shared" si="0"/>
        <v>118.5</v>
      </c>
      <c r="P28">
        <f t="shared" si="3"/>
        <v>103.04347826086956</v>
      </c>
      <c r="Q28" t="str">
        <f t="shared" si="4"/>
        <v>film &amp; video</v>
      </c>
      <c r="R28" t="str">
        <f t="shared" si="5"/>
        <v>television</v>
      </c>
      <c r="S28" s="9">
        <f t="shared" si="1"/>
        <v>42097.778946759259</v>
      </c>
      <c r="T28" s="9">
        <f t="shared" si="2"/>
        <v>42124.638888888891</v>
      </c>
    </row>
    <row r="29" spans="1:20" ht="28.8" x14ac:dyDescent="0.3">
      <c r="A29">
        <v>24</v>
      </c>
      <c r="B29" s="3" t="s">
        <v>26</v>
      </c>
      <c r="C29" s="3" t="s">
        <v>4135</v>
      </c>
      <c r="D29">
        <v>35000</v>
      </c>
      <c r="E29">
        <v>38082.69</v>
      </c>
      <c r="F29" t="s">
        <v>8219</v>
      </c>
      <c r="G29" t="s">
        <v>8224</v>
      </c>
      <c r="H29" t="s">
        <v>8246</v>
      </c>
      <c r="I29">
        <v>1442345940</v>
      </c>
      <c r="J29">
        <v>1439494863</v>
      </c>
      <c r="K29" t="b">
        <v>0</v>
      </c>
      <c r="L29">
        <v>574</v>
      </c>
      <c r="M29" t="b">
        <v>1</v>
      </c>
      <c r="N29" t="s">
        <v>8265</v>
      </c>
      <c r="O29" s="5">
        <f t="shared" si="0"/>
        <v>108.80768571428572</v>
      </c>
      <c r="P29">
        <f t="shared" si="3"/>
        <v>66.346149825783982</v>
      </c>
      <c r="Q29" t="str">
        <f t="shared" si="4"/>
        <v>film &amp; video</v>
      </c>
      <c r="R29" t="str">
        <f t="shared" si="5"/>
        <v>television</v>
      </c>
      <c r="S29" s="9">
        <f t="shared" si="1"/>
        <v>42229.820173611108</v>
      </c>
      <c r="T29" s="9">
        <f t="shared" si="2"/>
        <v>42262.818750000006</v>
      </c>
    </row>
    <row r="30" spans="1:20" ht="43.2" x14ac:dyDescent="0.3">
      <c r="A30">
        <v>25</v>
      </c>
      <c r="B30" s="3" t="s">
        <v>27</v>
      </c>
      <c r="C30" s="3" t="s">
        <v>4136</v>
      </c>
      <c r="D30">
        <v>600</v>
      </c>
      <c r="E30">
        <v>800</v>
      </c>
      <c r="F30" t="s">
        <v>8219</v>
      </c>
      <c r="G30" t="s">
        <v>8224</v>
      </c>
      <c r="H30" t="s">
        <v>8246</v>
      </c>
      <c r="I30">
        <v>1452299761</v>
      </c>
      <c r="J30">
        <v>1447115761</v>
      </c>
      <c r="K30" t="b">
        <v>0</v>
      </c>
      <c r="L30">
        <v>14</v>
      </c>
      <c r="M30" t="b">
        <v>1</v>
      </c>
      <c r="N30" t="s">
        <v>8265</v>
      </c>
      <c r="O30" s="5">
        <f t="shared" si="0"/>
        <v>133.33333333333331</v>
      </c>
      <c r="P30">
        <f t="shared" si="3"/>
        <v>57.142857142857146</v>
      </c>
      <c r="Q30" t="str">
        <f t="shared" si="4"/>
        <v>film &amp; video</v>
      </c>
      <c r="R30" t="str">
        <f t="shared" si="5"/>
        <v>television</v>
      </c>
      <c r="S30" s="9">
        <f t="shared" si="1"/>
        <v>42318.025011574078</v>
      </c>
      <c r="T30" s="9">
        <f t="shared" si="2"/>
        <v>42378.025011574078</v>
      </c>
    </row>
    <row r="31" spans="1:20" ht="28.8" x14ac:dyDescent="0.3">
      <c r="A31">
        <v>26</v>
      </c>
      <c r="B31" s="3" t="s">
        <v>28</v>
      </c>
      <c r="C31" s="3" t="s">
        <v>4137</v>
      </c>
      <c r="D31">
        <v>1250</v>
      </c>
      <c r="E31">
        <v>1940</v>
      </c>
      <c r="F31" t="s">
        <v>8219</v>
      </c>
      <c r="G31" t="s">
        <v>8224</v>
      </c>
      <c r="H31" t="s">
        <v>8246</v>
      </c>
      <c r="I31">
        <v>1408278144</v>
      </c>
      <c r="J31">
        <v>1404822144</v>
      </c>
      <c r="K31" t="b">
        <v>0</v>
      </c>
      <c r="L31">
        <v>19</v>
      </c>
      <c r="M31" t="b">
        <v>1</v>
      </c>
      <c r="N31" t="s">
        <v>8265</v>
      </c>
      <c r="O31" s="5">
        <f t="shared" si="0"/>
        <v>155.20000000000002</v>
      </c>
      <c r="P31">
        <f t="shared" si="3"/>
        <v>102.10526315789474</v>
      </c>
      <c r="Q31" t="str">
        <f t="shared" si="4"/>
        <v>film &amp; video</v>
      </c>
      <c r="R31" t="str">
        <f t="shared" si="5"/>
        <v>television</v>
      </c>
      <c r="S31" s="9">
        <f t="shared" si="1"/>
        <v>41828.515555555554</v>
      </c>
      <c r="T31" s="9">
        <f t="shared" si="2"/>
        <v>41868.515555555554</v>
      </c>
    </row>
    <row r="32" spans="1:20" ht="28.8" x14ac:dyDescent="0.3">
      <c r="A32">
        <v>27</v>
      </c>
      <c r="B32" s="3" t="s">
        <v>29</v>
      </c>
      <c r="C32" s="3" t="s">
        <v>4138</v>
      </c>
      <c r="D32">
        <v>20000</v>
      </c>
      <c r="E32">
        <v>22345</v>
      </c>
      <c r="F32" t="s">
        <v>8219</v>
      </c>
      <c r="G32" t="s">
        <v>8228</v>
      </c>
      <c r="H32" t="s">
        <v>8250</v>
      </c>
      <c r="I32">
        <v>1416113833</v>
      </c>
      <c r="J32">
        <v>1413518233</v>
      </c>
      <c r="K32" t="b">
        <v>0</v>
      </c>
      <c r="L32">
        <v>150</v>
      </c>
      <c r="M32" t="b">
        <v>1</v>
      </c>
      <c r="N32" t="s">
        <v>8265</v>
      </c>
      <c r="O32" s="5">
        <f t="shared" si="0"/>
        <v>111.72500000000001</v>
      </c>
      <c r="P32">
        <f t="shared" si="3"/>
        <v>148.96666666666667</v>
      </c>
      <c r="Q32" t="str">
        <f t="shared" si="4"/>
        <v>film &amp; video</v>
      </c>
      <c r="R32" t="str">
        <f t="shared" si="5"/>
        <v>television</v>
      </c>
      <c r="S32" s="9">
        <f t="shared" si="1"/>
        <v>41929.164733796293</v>
      </c>
      <c r="T32" s="9">
        <f t="shared" si="2"/>
        <v>41959.206400462965</v>
      </c>
    </row>
    <row r="33" spans="1:20" ht="28.8" x14ac:dyDescent="0.3">
      <c r="A33">
        <v>28</v>
      </c>
      <c r="B33" s="3" t="s">
        <v>30</v>
      </c>
      <c r="C33" s="3" t="s">
        <v>4139</v>
      </c>
      <c r="D33">
        <v>12000</v>
      </c>
      <c r="E33">
        <v>12042</v>
      </c>
      <c r="F33" t="s">
        <v>8219</v>
      </c>
      <c r="G33" t="s">
        <v>8224</v>
      </c>
      <c r="H33" t="s">
        <v>8246</v>
      </c>
      <c r="I33">
        <v>1450307284</v>
      </c>
      <c r="J33">
        <v>1447715284</v>
      </c>
      <c r="K33" t="b">
        <v>0</v>
      </c>
      <c r="L33">
        <v>71</v>
      </c>
      <c r="M33" t="b">
        <v>1</v>
      </c>
      <c r="N33" t="s">
        <v>8265</v>
      </c>
      <c r="O33" s="5">
        <f t="shared" si="0"/>
        <v>100.35000000000001</v>
      </c>
      <c r="P33">
        <f t="shared" si="3"/>
        <v>169.6056338028169</v>
      </c>
      <c r="Q33" t="str">
        <f t="shared" si="4"/>
        <v>film &amp; video</v>
      </c>
      <c r="R33" t="str">
        <f t="shared" si="5"/>
        <v>television</v>
      </c>
      <c r="S33" s="9">
        <f t="shared" si="1"/>
        <v>42324.96393518518</v>
      </c>
      <c r="T33" s="9">
        <f t="shared" si="2"/>
        <v>42354.96393518518</v>
      </c>
    </row>
    <row r="34" spans="1:20" ht="43.2" x14ac:dyDescent="0.3">
      <c r="A34">
        <v>29</v>
      </c>
      <c r="B34" s="3" t="s">
        <v>31</v>
      </c>
      <c r="C34" s="3" t="s">
        <v>4140</v>
      </c>
      <c r="D34">
        <v>3000</v>
      </c>
      <c r="E34">
        <v>3700</v>
      </c>
      <c r="F34" t="s">
        <v>8219</v>
      </c>
      <c r="G34" t="s">
        <v>8225</v>
      </c>
      <c r="H34" t="s">
        <v>8247</v>
      </c>
      <c r="I34">
        <v>1406045368</v>
      </c>
      <c r="J34">
        <v>1403453368</v>
      </c>
      <c r="K34" t="b">
        <v>0</v>
      </c>
      <c r="L34">
        <v>117</v>
      </c>
      <c r="M34" t="b">
        <v>1</v>
      </c>
      <c r="N34" t="s">
        <v>8265</v>
      </c>
      <c r="O34" s="5">
        <f t="shared" si="0"/>
        <v>123.33333333333334</v>
      </c>
      <c r="P34">
        <f t="shared" si="3"/>
        <v>31.623931623931625</v>
      </c>
      <c r="Q34" t="str">
        <f t="shared" si="4"/>
        <v>film &amp; video</v>
      </c>
      <c r="R34" t="str">
        <f t="shared" si="5"/>
        <v>television</v>
      </c>
      <c r="S34" s="9">
        <f t="shared" si="1"/>
        <v>41812.67324074074</v>
      </c>
      <c r="T34" s="9">
        <f t="shared" si="2"/>
        <v>41842.67324074074</v>
      </c>
    </row>
    <row r="35" spans="1:20" ht="43.2" x14ac:dyDescent="0.3">
      <c r="A35">
        <v>30</v>
      </c>
      <c r="B35" s="3" t="s">
        <v>32</v>
      </c>
      <c r="C35" s="3" t="s">
        <v>4141</v>
      </c>
      <c r="D35">
        <v>4000</v>
      </c>
      <c r="E35">
        <v>4051.99</v>
      </c>
      <c r="F35" t="s">
        <v>8219</v>
      </c>
      <c r="G35" t="s">
        <v>8224</v>
      </c>
      <c r="H35" t="s">
        <v>8246</v>
      </c>
      <c r="I35">
        <v>1408604515</v>
      </c>
      <c r="J35">
        <v>1406012515</v>
      </c>
      <c r="K35" t="b">
        <v>0</v>
      </c>
      <c r="L35">
        <v>53</v>
      </c>
      <c r="M35" t="b">
        <v>1</v>
      </c>
      <c r="N35" t="s">
        <v>8265</v>
      </c>
      <c r="O35" s="5">
        <f t="shared" si="0"/>
        <v>101.29975</v>
      </c>
      <c r="P35">
        <f t="shared" si="3"/>
        <v>76.45264150943396</v>
      </c>
      <c r="Q35" t="str">
        <f t="shared" si="4"/>
        <v>film &amp; video</v>
      </c>
      <c r="R35" t="str">
        <f t="shared" si="5"/>
        <v>television</v>
      </c>
      <c r="S35" s="9">
        <f t="shared" si="1"/>
        <v>41842.292997685188</v>
      </c>
      <c r="T35" s="9">
        <f t="shared" si="2"/>
        <v>41872.292997685188</v>
      </c>
    </row>
    <row r="36" spans="1:20" ht="43.2" x14ac:dyDescent="0.3">
      <c r="A36">
        <v>31</v>
      </c>
      <c r="B36" s="3" t="s">
        <v>33</v>
      </c>
      <c r="C36" s="3" t="s">
        <v>4142</v>
      </c>
      <c r="D36">
        <v>13</v>
      </c>
      <c r="E36">
        <v>13</v>
      </c>
      <c r="F36" t="s">
        <v>8219</v>
      </c>
      <c r="G36" t="s">
        <v>8224</v>
      </c>
      <c r="H36" t="s">
        <v>8246</v>
      </c>
      <c r="I36">
        <v>1453748434</v>
      </c>
      <c r="J36">
        <v>1452193234</v>
      </c>
      <c r="K36" t="b">
        <v>0</v>
      </c>
      <c r="L36">
        <v>1</v>
      </c>
      <c r="M36" t="b">
        <v>1</v>
      </c>
      <c r="N36" t="s">
        <v>8265</v>
      </c>
      <c r="O36" s="5">
        <f t="shared" si="0"/>
        <v>100</v>
      </c>
      <c r="P36">
        <f t="shared" si="3"/>
        <v>13</v>
      </c>
      <c r="Q36" t="str">
        <f t="shared" si="4"/>
        <v>film &amp; video</v>
      </c>
      <c r="R36" t="str">
        <f t="shared" si="5"/>
        <v>television</v>
      </c>
      <c r="S36" s="9">
        <f t="shared" si="1"/>
        <v>42376.79206018518</v>
      </c>
      <c r="T36" s="9">
        <f t="shared" si="2"/>
        <v>42394.79206018518</v>
      </c>
    </row>
    <row r="37" spans="1:20" ht="43.2" x14ac:dyDescent="0.3">
      <c r="A37">
        <v>32</v>
      </c>
      <c r="B37" s="3" t="s">
        <v>34</v>
      </c>
      <c r="C37" s="3" t="s">
        <v>4143</v>
      </c>
      <c r="D37">
        <v>28450</v>
      </c>
      <c r="E37">
        <v>28520</v>
      </c>
      <c r="F37" t="s">
        <v>8219</v>
      </c>
      <c r="G37" t="s">
        <v>8224</v>
      </c>
      <c r="H37" t="s">
        <v>8246</v>
      </c>
      <c r="I37">
        <v>1463111940</v>
      </c>
      <c r="J37">
        <v>1459523017</v>
      </c>
      <c r="K37" t="b">
        <v>0</v>
      </c>
      <c r="L37">
        <v>89</v>
      </c>
      <c r="M37" t="b">
        <v>1</v>
      </c>
      <c r="N37" t="s">
        <v>8265</v>
      </c>
      <c r="O37" s="5">
        <f t="shared" si="0"/>
        <v>100.24604569420035</v>
      </c>
      <c r="P37">
        <f t="shared" si="3"/>
        <v>320.44943820224717</v>
      </c>
      <c r="Q37" t="str">
        <f t="shared" si="4"/>
        <v>film &amp; video</v>
      </c>
      <c r="R37" t="str">
        <f t="shared" si="5"/>
        <v>television</v>
      </c>
      <c r="S37" s="9">
        <f t="shared" si="1"/>
        <v>42461.627511574072</v>
      </c>
      <c r="T37" s="9">
        <f t="shared" si="2"/>
        <v>42503.165972222225</v>
      </c>
    </row>
    <row r="38" spans="1:20" ht="43.2" x14ac:dyDescent="0.3">
      <c r="A38">
        <v>33</v>
      </c>
      <c r="B38" s="3" t="s">
        <v>35</v>
      </c>
      <c r="C38" s="3" t="s">
        <v>4144</v>
      </c>
      <c r="D38">
        <v>5250</v>
      </c>
      <c r="E38">
        <v>5360</v>
      </c>
      <c r="F38" t="s">
        <v>8219</v>
      </c>
      <c r="G38" t="s">
        <v>8224</v>
      </c>
      <c r="H38" t="s">
        <v>8246</v>
      </c>
      <c r="I38">
        <v>1447001501</v>
      </c>
      <c r="J38">
        <v>1444405901</v>
      </c>
      <c r="K38" t="b">
        <v>0</v>
      </c>
      <c r="L38">
        <v>64</v>
      </c>
      <c r="M38" t="b">
        <v>1</v>
      </c>
      <c r="N38" t="s">
        <v>8265</v>
      </c>
      <c r="O38" s="5">
        <f t="shared" si="0"/>
        <v>102.0952380952381</v>
      </c>
      <c r="P38">
        <f t="shared" si="3"/>
        <v>83.75</v>
      </c>
      <c r="Q38" t="str">
        <f t="shared" si="4"/>
        <v>film &amp; video</v>
      </c>
      <c r="R38" t="str">
        <f t="shared" si="5"/>
        <v>television</v>
      </c>
      <c r="S38" s="9">
        <f t="shared" si="1"/>
        <v>42286.660891203705</v>
      </c>
      <c r="T38" s="9">
        <f t="shared" si="2"/>
        <v>42316.702557870376</v>
      </c>
    </row>
    <row r="39" spans="1:20" ht="43.2" x14ac:dyDescent="0.3">
      <c r="A39">
        <v>34</v>
      </c>
      <c r="B39" s="3" t="s">
        <v>36</v>
      </c>
      <c r="C39" s="3" t="s">
        <v>4145</v>
      </c>
      <c r="D39">
        <v>2600</v>
      </c>
      <c r="E39">
        <v>3392</v>
      </c>
      <c r="F39" t="s">
        <v>8219</v>
      </c>
      <c r="G39" t="s">
        <v>8224</v>
      </c>
      <c r="H39" t="s">
        <v>8246</v>
      </c>
      <c r="I39">
        <v>1407224601</v>
      </c>
      <c r="J39">
        <v>1405928601</v>
      </c>
      <c r="K39" t="b">
        <v>0</v>
      </c>
      <c r="L39">
        <v>68</v>
      </c>
      <c r="M39" t="b">
        <v>1</v>
      </c>
      <c r="N39" t="s">
        <v>8265</v>
      </c>
      <c r="O39" s="5">
        <f t="shared" si="0"/>
        <v>130.46153846153845</v>
      </c>
      <c r="P39">
        <f t="shared" si="3"/>
        <v>49.882352941176471</v>
      </c>
      <c r="Q39" t="str">
        <f t="shared" si="4"/>
        <v>film &amp; video</v>
      </c>
      <c r="R39" t="str">
        <f t="shared" si="5"/>
        <v>television</v>
      </c>
      <c r="S39" s="9">
        <f t="shared" si="1"/>
        <v>41841.321770833332</v>
      </c>
      <c r="T39" s="9">
        <f t="shared" si="2"/>
        <v>41856.321770833332</v>
      </c>
    </row>
    <row r="40" spans="1:20" ht="28.8" x14ac:dyDescent="0.3">
      <c r="A40">
        <v>35</v>
      </c>
      <c r="B40" s="3" t="s">
        <v>37</v>
      </c>
      <c r="C40" s="3" t="s">
        <v>4146</v>
      </c>
      <c r="D40">
        <v>1000</v>
      </c>
      <c r="E40">
        <v>1665</v>
      </c>
      <c r="F40" t="s">
        <v>8219</v>
      </c>
      <c r="G40" t="s">
        <v>8224</v>
      </c>
      <c r="H40" t="s">
        <v>8246</v>
      </c>
      <c r="I40">
        <v>1430179200</v>
      </c>
      <c r="J40">
        <v>1428130814</v>
      </c>
      <c r="K40" t="b">
        <v>0</v>
      </c>
      <c r="L40">
        <v>28</v>
      </c>
      <c r="M40" t="b">
        <v>1</v>
      </c>
      <c r="N40" t="s">
        <v>8265</v>
      </c>
      <c r="O40" s="5">
        <f t="shared" si="0"/>
        <v>166.5</v>
      </c>
      <c r="P40">
        <f t="shared" si="3"/>
        <v>59.464285714285715</v>
      </c>
      <c r="Q40" t="str">
        <f t="shared" si="4"/>
        <v>film &amp; video</v>
      </c>
      <c r="R40" t="str">
        <f t="shared" si="5"/>
        <v>television</v>
      </c>
      <c r="S40" s="9">
        <f t="shared" si="1"/>
        <v>42098.291828703703</v>
      </c>
      <c r="T40" s="9">
        <f t="shared" si="2"/>
        <v>42122</v>
      </c>
    </row>
    <row r="41" spans="1:20" ht="28.8" x14ac:dyDescent="0.3">
      <c r="A41">
        <v>36</v>
      </c>
      <c r="B41" s="3" t="s">
        <v>38</v>
      </c>
      <c r="C41" s="3" t="s">
        <v>4147</v>
      </c>
      <c r="D41">
        <v>6000</v>
      </c>
      <c r="E41">
        <v>8529</v>
      </c>
      <c r="F41" t="s">
        <v>8219</v>
      </c>
      <c r="G41" t="s">
        <v>8224</v>
      </c>
      <c r="H41" t="s">
        <v>8246</v>
      </c>
      <c r="I41">
        <v>1428128525</v>
      </c>
      <c r="J41">
        <v>1425540125</v>
      </c>
      <c r="K41" t="b">
        <v>0</v>
      </c>
      <c r="L41">
        <v>44</v>
      </c>
      <c r="M41" t="b">
        <v>1</v>
      </c>
      <c r="N41" t="s">
        <v>8265</v>
      </c>
      <c r="O41" s="5">
        <f t="shared" si="0"/>
        <v>142.15</v>
      </c>
      <c r="P41">
        <f t="shared" si="3"/>
        <v>193.84090909090909</v>
      </c>
      <c r="Q41" t="str">
        <f t="shared" si="4"/>
        <v>film &amp; video</v>
      </c>
      <c r="R41" t="str">
        <f t="shared" si="5"/>
        <v>television</v>
      </c>
      <c r="S41" s="9">
        <f t="shared" si="1"/>
        <v>42068.307002314818</v>
      </c>
      <c r="T41" s="9">
        <f t="shared" si="2"/>
        <v>42098.265335648146</v>
      </c>
    </row>
    <row r="42" spans="1:20" ht="43.2" x14ac:dyDescent="0.3">
      <c r="A42">
        <v>37</v>
      </c>
      <c r="B42" s="3" t="s">
        <v>39</v>
      </c>
      <c r="C42" s="3" t="s">
        <v>4148</v>
      </c>
      <c r="D42">
        <v>22000</v>
      </c>
      <c r="E42">
        <v>40357</v>
      </c>
      <c r="F42" t="s">
        <v>8219</v>
      </c>
      <c r="G42" t="s">
        <v>8224</v>
      </c>
      <c r="H42" t="s">
        <v>8246</v>
      </c>
      <c r="I42">
        <v>1425055079</v>
      </c>
      <c r="J42">
        <v>1422463079</v>
      </c>
      <c r="K42" t="b">
        <v>0</v>
      </c>
      <c r="L42">
        <v>253</v>
      </c>
      <c r="M42" t="b">
        <v>1</v>
      </c>
      <c r="N42" t="s">
        <v>8265</v>
      </c>
      <c r="O42" s="5">
        <f t="shared" si="0"/>
        <v>183.44090909090909</v>
      </c>
      <c r="P42">
        <f t="shared" si="3"/>
        <v>159.51383399209487</v>
      </c>
      <c r="Q42" t="str">
        <f t="shared" si="4"/>
        <v>film &amp; video</v>
      </c>
      <c r="R42" t="str">
        <f t="shared" si="5"/>
        <v>television</v>
      </c>
      <c r="S42" s="9">
        <f t="shared" si="1"/>
        <v>42032.693043981482</v>
      </c>
      <c r="T42" s="9">
        <f t="shared" si="2"/>
        <v>42062.693043981482</v>
      </c>
    </row>
    <row r="43" spans="1:20" ht="43.2" x14ac:dyDescent="0.3">
      <c r="A43">
        <v>38</v>
      </c>
      <c r="B43" s="3" t="s">
        <v>40</v>
      </c>
      <c r="C43" s="3" t="s">
        <v>4149</v>
      </c>
      <c r="D43">
        <v>2500</v>
      </c>
      <c r="E43">
        <v>2751</v>
      </c>
      <c r="F43" t="s">
        <v>8219</v>
      </c>
      <c r="G43" t="s">
        <v>8224</v>
      </c>
      <c r="H43" t="s">
        <v>8246</v>
      </c>
      <c r="I43">
        <v>1368235344</v>
      </c>
      <c r="J43">
        <v>1365643344</v>
      </c>
      <c r="K43" t="b">
        <v>0</v>
      </c>
      <c r="L43">
        <v>66</v>
      </c>
      <c r="M43" t="b">
        <v>1</v>
      </c>
      <c r="N43" t="s">
        <v>8265</v>
      </c>
      <c r="O43" s="5">
        <f t="shared" si="0"/>
        <v>110.04</v>
      </c>
      <c r="P43">
        <f t="shared" si="3"/>
        <v>41.68181818181818</v>
      </c>
      <c r="Q43" t="str">
        <f t="shared" si="4"/>
        <v>film &amp; video</v>
      </c>
      <c r="R43" t="str">
        <f t="shared" si="5"/>
        <v>television</v>
      </c>
      <c r="S43" s="9">
        <f t="shared" si="1"/>
        <v>41375.057222222218</v>
      </c>
      <c r="T43" s="9">
        <f t="shared" si="2"/>
        <v>41405.057222222218</v>
      </c>
    </row>
    <row r="44" spans="1:20" ht="43.2" x14ac:dyDescent="0.3">
      <c r="A44">
        <v>39</v>
      </c>
      <c r="B44" s="3" t="s">
        <v>41</v>
      </c>
      <c r="C44" s="3" t="s">
        <v>4150</v>
      </c>
      <c r="D44">
        <v>25000</v>
      </c>
      <c r="E44">
        <v>32745</v>
      </c>
      <c r="F44" t="s">
        <v>8219</v>
      </c>
      <c r="G44" t="s">
        <v>8225</v>
      </c>
      <c r="H44" t="s">
        <v>8247</v>
      </c>
      <c r="I44">
        <v>1401058740</v>
      </c>
      <c r="J44">
        <v>1398388068</v>
      </c>
      <c r="K44" t="b">
        <v>0</v>
      </c>
      <c r="L44">
        <v>217</v>
      </c>
      <c r="M44" t="b">
        <v>1</v>
      </c>
      <c r="N44" t="s">
        <v>8265</v>
      </c>
      <c r="O44" s="5">
        <f t="shared" si="0"/>
        <v>130.98000000000002</v>
      </c>
      <c r="P44">
        <f t="shared" si="3"/>
        <v>150.89861751152074</v>
      </c>
      <c r="Q44" t="str">
        <f t="shared" si="4"/>
        <v>film &amp; video</v>
      </c>
      <c r="R44" t="str">
        <f t="shared" si="5"/>
        <v>television</v>
      </c>
      <c r="S44" s="9">
        <f t="shared" si="1"/>
        <v>41754.047083333331</v>
      </c>
      <c r="T44" s="9">
        <f t="shared" si="2"/>
        <v>41784.957638888889</v>
      </c>
    </row>
    <row r="45" spans="1:20" ht="43.2" x14ac:dyDescent="0.3">
      <c r="A45">
        <v>40</v>
      </c>
      <c r="B45" s="3" t="s">
        <v>42</v>
      </c>
      <c r="C45" s="3" t="s">
        <v>4151</v>
      </c>
      <c r="D45">
        <v>2000</v>
      </c>
      <c r="E45">
        <v>2027</v>
      </c>
      <c r="F45" t="s">
        <v>8219</v>
      </c>
      <c r="G45" t="s">
        <v>8224</v>
      </c>
      <c r="H45" t="s">
        <v>8246</v>
      </c>
      <c r="I45">
        <v>1403150400</v>
      </c>
      <c r="J45">
        <v>1401426488</v>
      </c>
      <c r="K45" t="b">
        <v>0</v>
      </c>
      <c r="L45">
        <v>16</v>
      </c>
      <c r="M45" t="b">
        <v>1</v>
      </c>
      <c r="N45" t="s">
        <v>8265</v>
      </c>
      <c r="O45" s="5">
        <f t="shared" si="0"/>
        <v>101.35000000000001</v>
      </c>
      <c r="P45">
        <f t="shared" si="3"/>
        <v>126.6875</v>
      </c>
      <c r="Q45" t="str">
        <f t="shared" si="4"/>
        <v>film &amp; video</v>
      </c>
      <c r="R45" t="str">
        <f t="shared" si="5"/>
        <v>television</v>
      </c>
      <c r="S45" s="9">
        <f t="shared" si="1"/>
        <v>41789.21398148148</v>
      </c>
      <c r="T45" s="9">
        <f t="shared" si="2"/>
        <v>41809.166666666664</v>
      </c>
    </row>
    <row r="46" spans="1:20" ht="43.2" x14ac:dyDescent="0.3">
      <c r="A46">
        <v>41</v>
      </c>
      <c r="B46" s="3" t="s">
        <v>43</v>
      </c>
      <c r="C46" s="3" t="s">
        <v>4152</v>
      </c>
      <c r="D46">
        <v>2000</v>
      </c>
      <c r="E46">
        <v>2000</v>
      </c>
      <c r="F46" t="s">
        <v>8219</v>
      </c>
      <c r="G46" t="s">
        <v>8224</v>
      </c>
      <c r="H46" t="s">
        <v>8246</v>
      </c>
      <c r="I46">
        <v>1412516354</v>
      </c>
      <c r="J46">
        <v>1409924354</v>
      </c>
      <c r="K46" t="b">
        <v>0</v>
      </c>
      <c r="L46">
        <v>19</v>
      </c>
      <c r="M46" t="b">
        <v>1</v>
      </c>
      <c r="N46" t="s">
        <v>8265</v>
      </c>
      <c r="O46" s="5">
        <f t="shared" si="0"/>
        <v>100</v>
      </c>
      <c r="P46">
        <f t="shared" si="3"/>
        <v>105.26315789473684</v>
      </c>
      <c r="Q46" t="str">
        <f t="shared" si="4"/>
        <v>film &amp; video</v>
      </c>
      <c r="R46" t="str">
        <f t="shared" si="5"/>
        <v>television</v>
      </c>
      <c r="S46" s="9">
        <f t="shared" si="1"/>
        <v>41887.568912037037</v>
      </c>
      <c r="T46" s="9">
        <f t="shared" si="2"/>
        <v>41917.568912037037</v>
      </c>
    </row>
    <row r="47" spans="1:20" ht="43.2" x14ac:dyDescent="0.3">
      <c r="A47">
        <v>42</v>
      </c>
      <c r="B47" s="3" t="s">
        <v>44</v>
      </c>
      <c r="C47" s="3" t="s">
        <v>4153</v>
      </c>
      <c r="D47">
        <v>14000</v>
      </c>
      <c r="E47">
        <v>19860</v>
      </c>
      <c r="F47" t="s">
        <v>8219</v>
      </c>
      <c r="G47" t="s">
        <v>8224</v>
      </c>
      <c r="H47" t="s">
        <v>8246</v>
      </c>
      <c r="I47">
        <v>1419780026</v>
      </c>
      <c r="J47">
        <v>1417188026</v>
      </c>
      <c r="K47" t="b">
        <v>0</v>
      </c>
      <c r="L47">
        <v>169</v>
      </c>
      <c r="M47" t="b">
        <v>1</v>
      </c>
      <c r="N47" t="s">
        <v>8265</v>
      </c>
      <c r="O47" s="5">
        <f t="shared" si="0"/>
        <v>141.85714285714286</v>
      </c>
      <c r="P47">
        <f t="shared" si="3"/>
        <v>117.51479289940828</v>
      </c>
      <c r="Q47" t="str">
        <f t="shared" si="4"/>
        <v>film &amp; video</v>
      </c>
      <c r="R47" t="str">
        <f t="shared" si="5"/>
        <v>television</v>
      </c>
      <c r="S47" s="9">
        <f t="shared" si="1"/>
        <v>41971.639189814814</v>
      </c>
      <c r="T47" s="9">
        <f t="shared" si="2"/>
        <v>42001.639189814814</v>
      </c>
    </row>
    <row r="48" spans="1:20" ht="43.2" x14ac:dyDescent="0.3">
      <c r="A48">
        <v>43</v>
      </c>
      <c r="B48" s="3" t="s">
        <v>45</v>
      </c>
      <c r="C48" s="3" t="s">
        <v>4154</v>
      </c>
      <c r="D48">
        <v>10000</v>
      </c>
      <c r="E48">
        <v>30866</v>
      </c>
      <c r="F48" t="s">
        <v>8219</v>
      </c>
      <c r="G48" t="s">
        <v>8224</v>
      </c>
      <c r="H48" t="s">
        <v>8246</v>
      </c>
      <c r="I48">
        <v>1405209600</v>
      </c>
      <c r="J48">
        <v>1402599486</v>
      </c>
      <c r="K48" t="b">
        <v>0</v>
      </c>
      <c r="L48">
        <v>263</v>
      </c>
      <c r="M48" t="b">
        <v>1</v>
      </c>
      <c r="N48" t="s">
        <v>8265</v>
      </c>
      <c r="O48" s="5">
        <f t="shared" si="0"/>
        <v>308.65999999999997</v>
      </c>
      <c r="P48">
        <f t="shared" si="3"/>
        <v>117.36121673003802</v>
      </c>
      <c r="Q48" t="str">
        <f t="shared" si="4"/>
        <v>film &amp; video</v>
      </c>
      <c r="R48" t="str">
        <f t="shared" si="5"/>
        <v>television</v>
      </c>
      <c r="S48" s="9">
        <f t="shared" si="1"/>
        <v>41802.790347222224</v>
      </c>
      <c r="T48" s="9">
        <f t="shared" si="2"/>
        <v>41833</v>
      </c>
    </row>
    <row r="49" spans="1:20" ht="43.2" x14ac:dyDescent="0.3">
      <c r="A49">
        <v>44</v>
      </c>
      <c r="B49" s="3" t="s">
        <v>46</v>
      </c>
      <c r="C49" s="3" t="s">
        <v>4155</v>
      </c>
      <c r="D49">
        <v>2000</v>
      </c>
      <c r="E49">
        <v>2000</v>
      </c>
      <c r="F49" t="s">
        <v>8219</v>
      </c>
      <c r="G49" t="s">
        <v>8224</v>
      </c>
      <c r="H49" t="s">
        <v>8246</v>
      </c>
      <c r="I49">
        <v>1412648537</v>
      </c>
      <c r="J49">
        <v>1408760537</v>
      </c>
      <c r="K49" t="b">
        <v>0</v>
      </c>
      <c r="L49">
        <v>15</v>
      </c>
      <c r="M49" t="b">
        <v>1</v>
      </c>
      <c r="N49" t="s">
        <v>8265</v>
      </c>
      <c r="O49" s="5">
        <f t="shared" si="0"/>
        <v>100</v>
      </c>
      <c r="P49">
        <f t="shared" si="3"/>
        <v>133.33333333333334</v>
      </c>
      <c r="Q49" t="str">
        <f t="shared" si="4"/>
        <v>film &amp; video</v>
      </c>
      <c r="R49" t="str">
        <f t="shared" si="5"/>
        <v>television</v>
      </c>
      <c r="S49" s="9">
        <f t="shared" si="1"/>
        <v>41874.098807870374</v>
      </c>
      <c r="T49" s="9">
        <f t="shared" si="2"/>
        <v>41919.098807870374</v>
      </c>
    </row>
    <row r="50" spans="1:20" ht="43.2" x14ac:dyDescent="0.3">
      <c r="A50">
        <v>45</v>
      </c>
      <c r="B50" s="3" t="s">
        <v>47</v>
      </c>
      <c r="C50" s="3" t="s">
        <v>4156</v>
      </c>
      <c r="D50">
        <v>5000</v>
      </c>
      <c r="E50">
        <v>6000</v>
      </c>
      <c r="F50" t="s">
        <v>8219</v>
      </c>
      <c r="G50" t="s">
        <v>8224</v>
      </c>
      <c r="H50" t="s">
        <v>8246</v>
      </c>
      <c r="I50">
        <v>1461769107</v>
      </c>
      <c r="J50">
        <v>1459177107</v>
      </c>
      <c r="K50" t="b">
        <v>0</v>
      </c>
      <c r="L50">
        <v>61</v>
      </c>
      <c r="M50" t="b">
        <v>1</v>
      </c>
      <c r="N50" t="s">
        <v>8265</v>
      </c>
      <c r="O50" s="5">
        <f t="shared" si="0"/>
        <v>120</v>
      </c>
      <c r="P50">
        <f t="shared" si="3"/>
        <v>98.360655737704917</v>
      </c>
      <c r="Q50" t="str">
        <f t="shared" si="4"/>
        <v>film &amp; video</v>
      </c>
      <c r="R50" t="str">
        <f t="shared" si="5"/>
        <v>television</v>
      </c>
      <c r="S50" s="9">
        <f t="shared" si="1"/>
        <v>42457.623923611114</v>
      </c>
      <c r="T50" s="9">
        <f t="shared" si="2"/>
        <v>42487.623923611114</v>
      </c>
    </row>
    <row r="51" spans="1:20" ht="28.8" x14ac:dyDescent="0.3">
      <c r="A51">
        <v>46</v>
      </c>
      <c r="B51" s="3" t="s">
        <v>48</v>
      </c>
      <c r="C51" s="3" t="s">
        <v>4157</v>
      </c>
      <c r="D51">
        <v>8400</v>
      </c>
      <c r="E51">
        <v>8750</v>
      </c>
      <c r="F51" t="s">
        <v>8219</v>
      </c>
      <c r="G51" t="s">
        <v>8226</v>
      </c>
      <c r="H51" t="s">
        <v>8248</v>
      </c>
      <c r="I51">
        <v>1450220974</v>
      </c>
      <c r="J51">
        <v>1447628974</v>
      </c>
      <c r="K51" t="b">
        <v>0</v>
      </c>
      <c r="L51">
        <v>45</v>
      </c>
      <c r="M51" t="b">
        <v>1</v>
      </c>
      <c r="N51" t="s">
        <v>8265</v>
      </c>
      <c r="O51" s="5">
        <f t="shared" si="0"/>
        <v>104.16666666666667</v>
      </c>
      <c r="P51">
        <f t="shared" si="3"/>
        <v>194.44444444444446</v>
      </c>
      <c r="Q51" t="str">
        <f t="shared" si="4"/>
        <v>film &amp; video</v>
      </c>
      <c r="R51" t="str">
        <f t="shared" si="5"/>
        <v>television</v>
      </c>
      <c r="S51" s="9">
        <f t="shared" si="1"/>
        <v>42323.964976851858</v>
      </c>
      <c r="T51" s="9">
        <f t="shared" si="2"/>
        <v>42353.964976851858</v>
      </c>
    </row>
    <row r="52" spans="1:20" ht="43.2" x14ac:dyDescent="0.3">
      <c r="A52">
        <v>47</v>
      </c>
      <c r="B52" s="3" t="s">
        <v>49</v>
      </c>
      <c r="C52" s="3" t="s">
        <v>4158</v>
      </c>
      <c r="D52">
        <v>5000</v>
      </c>
      <c r="E52">
        <v>5380.55</v>
      </c>
      <c r="F52" t="s">
        <v>8219</v>
      </c>
      <c r="G52" t="s">
        <v>8224</v>
      </c>
      <c r="H52" t="s">
        <v>8246</v>
      </c>
      <c r="I52">
        <v>1419021607</v>
      </c>
      <c r="J52">
        <v>1413834007</v>
      </c>
      <c r="K52" t="b">
        <v>0</v>
      </c>
      <c r="L52">
        <v>70</v>
      </c>
      <c r="M52" t="b">
        <v>1</v>
      </c>
      <c r="N52" t="s">
        <v>8265</v>
      </c>
      <c r="O52" s="5">
        <f t="shared" si="0"/>
        <v>107.61100000000002</v>
      </c>
      <c r="P52">
        <f t="shared" si="3"/>
        <v>76.865000000000009</v>
      </c>
      <c r="Q52" t="str">
        <f t="shared" si="4"/>
        <v>film &amp; video</v>
      </c>
      <c r="R52" t="str">
        <f t="shared" si="5"/>
        <v>television</v>
      </c>
      <c r="S52" s="9">
        <f t="shared" si="1"/>
        <v>41932.819525462961</v>
      </c>
      <c r="T52" s="9">
        <f t="shared" si="2"/>
        <v>41992.861192129625</v>
      </c>
    </row>
    <row r="53" spans="1:20" ht="43.2" x14ac:dyDescent="0.3">
      <c r="A53">
        <v>48</v>
      </c>
      <c r="B53" s="3" t="s">
        <v>50</v>
      </c>
      <c r="C53" s="3" t="s">
        <v>4159</v>
      </c>
      <c r="D53">
        <v>2000</v>
      </c>
      <c r="E53">
        <v>2159</v>
      </c>
      <c r="F53" t="s">
        <v>8219</v>
      </c>
      <c r="G53" t="s">
        <v>8225</v>
      </c>
      <c r="H53" t="s">
        <v>8247</v>
      </c>
      <c r="I53">
        <v>1425211200</v>
      </c>
      <c r="J53">
        <v>1422534260</v>
      </c>
      <c r="K53" t="b">
        <v>0</v>
      </c>
      <c r="L53">
        <v>38</v>
      </c>
      <c r="M53" t="b">
        <v>1</v>
      </c>
      <c r="N53" t="s">
        <v>8265</v>
      </c>
      <c r="O53" s="5">
        <f t="shared" si="0"/>
        <v>107.94999999999999</v>
      </c>
      <c r="P53">
        <f t="shared" si="3"/>
        <v>56.815789473684212</v>
      </c>
      <c r="Q53" t="str">
        <f t="shared" si="4"/>
        <v>film &amp; video</v>
      </c>
      <c r="R53" t="str">
        <f t="shared" si="5"/>
        <v>television</v>
      </c>
      <c r="S53" s="9">
        <f t="shared" si="1"/>
        <v>42033.516898148147</v>
      </c>
      <c r="T53" s="9">
        <f t="shared" si="2"/>
        <v>42064.5</v>
      </c>
    </row>
    <row r="54" spans="1:20" x14ac:dyDescent="0.3">
      <c r="A54">
        <v>49</v>
      </c>
      <c r="B54" s="3" t="s">
        <v>51</v>
      </c>
      <c r="C54" s="3" t="s">
        <v>4160</v>
      </c>
      <c r="D54">
        <v>12000</v>
      </c>
      <c r="E54">
        <v>12000</v>
      </c>
      <c r="F54" t="s">
        <v>8219</v>
      </c>
      <c r="G54" t="s">
        <v>8224</v>
      </c>
      <c r="H54" t="s">
        <v>8246</v>
      </c>
      <c r="I54">
        <v>1445660045</v>
      </c>
      <c r="J54">
        <v>1443068045</v>
      </c>
      <c r="K54" t="b">
        <v>0</v>
      </c>
      <c r="L54">
        <v>87</v>
      </c>
      <c r="M54" t="b">
        <v>1</v>
      </c>
      <c r="N54" t="s">
        <v>8265</v>
      </c>
      <c r="O54" s="5">
        <f t="shared" si="0"/>
        <v>100</v>
      </c>
      <c r="P54">
        <f t="shared" si="3"/>
        <v>137.93103448275863</v>
      </c>
      <c r="Q54" t="str">
        <f t="shared" si="4"/>
        <v>film &amp; video</v>
      </c>
      <c r="R54" t="str">
        <f t="shared" si="5"/>
        <v>television</v>
      </c>
      <c r="S54" s="9">
        <f t="shared" si="1"/>
        <v>42271.176446759258</v>
      </c>
      <c r="T54" s="9">
        <f t="shared" si="2"/>
        <v>42301.176446759258</v>
      </c>
    </row>
    <row r="55" spans="1:20" ht="28.8" x14ac:dyDescent="0.3">
      <c r="A55">
        <v>50</v>
      </c>
      <c r="B55" s="3" t="s">
        <v>52</v>
      </c>
      <c r="C55" s="3" t="s">
        <v>4161</v>
      </c>
      <c r="D55">
        <v>600</v>
      </c>
      <c r="E55">
        <v>600</v>
      </c>
      <c r="F55" t="s">
        <v>8219</v>
      </c>
      <c r="G55" t="s">
        <v>8225</v>
      </c>
      <c r="H55" t="s">
        <v>8247</v>
      </c>
      <c r="I55">
        <v>1422637200</v>
      </c>
      <c r="J55">
        <v>1419271458</v>
      </c>
      <c r="K55" t="b">
        <v>0</v>
      </c>
      <c r="L55">
        <v>22</v>
      </c>
      <c r="M55" t="b">
        <v>1</v>
      </c>
      <c r="N55" t="s">
        <v>8265</v>
      </c>
      <c r="O55" s="5">
        <f t="shared" si="0"/>
        <v>100</v>
      </c>
      <c r="P55">
        <f t="shared" si="3"/>
        <v>27.272727272727273</v>
      </c>
      <c r="Q55" t="str">
        <f t="shared" si="4"/>
        <v>film &amp; video</v>
      </c>
      <c r="R55" t="str">
        <f t="shared" si="5"/>
        <v>television</v>
      </c>
      <c r="S55" s="9">
        <f t="shared" si="1"/>
        <v>41995.752986111111</v>
      </c>
      <c r="T55" s="9">
        <f t="shared" si="2"/>
        <v>42034.708333333328</v>
      </c>
    </row>
    <row r="56" spans="1:20" ht="43.2" x14ac:dyDescent="0.3">
      <c r="A56">
        <v>51</v>
      </c>
      <c r="B56" s="3" t="s">
        <v>53</v>
      </c>
      <c r="C56" s="3" t="s">
        <v>4162</v>
      </c>
      <c r="D56">
        <v>11000</v>
      </c>
      <c r="E56">
        <v>14082</v>
      </c>
      <c r="F56" t="s">
        <v>8219</v>
      </c>
      <c r="G56" t="s">
        <v>8224</v>
      </c>
      <c r="H56" t="s">
        <v>8246</v>
      </c>
      <c r="I56">
        <v>1439245037</v>
      </c>
      <c r="J56">
        <v>1436653037</v>
      </c>
      <c r="K56" t="b">
        <v>0</v>
      </c>
      <c r="L56">
        <v>119</v>
      </c>
      <c r="M56" t="b">
        <v>1</v>
      </c>
      <c r="N56" t="s">
        <v>8265</v>
      </c>
      <c r="O56" s="5">
        <f t="shared" si="0"/>
        <v>128.0181818181818</v>
      </c>
      <c r="P56">
        <f t="shared" si="3"/>
        <v>118.33613445378151</v>
      </c>
      <c r="Q56" t="str">
        <f t="shared" si="4"/>
        <v>film &amp; video</v>
      </c>
      <c r="R56" t="str">
        <f t="shared" si="5"/>
        <v>television</v>
      </c>
      <c r="S56" s="9">
        <f t="shared" si="1"/>
        <v>42196.928668981483</v>
      </c>
      <c r="T56" s="9">
        <f t="shared" si="2"/>
        <v>42226.928668981483</v>
      </c>
    </row>
    <row r="57" spans="1:20" ht="43.2" x14ac:dyDescent="0.3">
      <c r="A57">
        <v>52</v>
      </c>
      <c r="B57" s="3" t="s">
        <v>54</v>
      </c>
      <c r="C57" s="3" t="s">
        <v>4163</v>
      </c>
      <c r="D57">
        <v>10000</v>
      </c>
      <c r="E57">
        <v>11621</v>
      </c>
      <c r="F57" t="s">
        <v>8219</v>
      </c>
      <c r="G57" t="s">
        <v>8224</v>
      </c>
      <c r="H57" t="s">
        <v>8246</v>
      </c>
      <c r="I57">
        <v>1405615846</v>
      </c>
      <c r="J57">
        <v>1403023846</v>
      </c>
      <c r="K57" t="b">
        <v>0</v>
      </c>
      <c r="L57">
        <v>52</v>
      </c>
      <c r="M57" t="b">
        <v>1</v>
      </c>
      <c r="N57" t="s">
        <v>8265</v>
      </c>
      <c r="O57" s="5">
        <f t="shared" si="0"/>
        <v>116.21</v>
      </c>
      <c r="P57">
        <f t="shared" si="3"/>
        <v>223.48076923076923</v>
      </c>
      <c r="Q57" t="str">
        <f t="shared" si="4"/>
        <v>film &amp; video</v>
      </c>
      <c r="R57" t="str">
        <f t="shared" si="5"/>
        <v>television</v>
      </c>
      <c r="S57" s="9">
        <f t="shared" si="1"/>
        <v>41807.701921296299</v>
      </c>
      <c r="T57" s="9">
        <f t="shared" si="2"/>
        <v>41837.701921296299</v>
      </c>
    </row>
    <row r="58" spans="1:20" ht="28.8" x14ac:dyDescent="0.3">
      <c r="A58">
        <v>53</v>
      </c>
      <c r="B58" s="3" t="s">
        <v>55</v>
      </c>
      <c r="C58" s="3" t="s">
        <v>4164</v>
      </c>
      <c r="D58">
        <v>3000</v>
      </c>
      <c r="E58">
        <v>3289</v>
      </c>
      <c r="F58" t="s">
        <v>8219</v>
      </c>
      <c r="G58" t="s">
        <v>8224</v>
      </c>
      <c r="H58" t="s">
        <v>8246</v>
      </c>
      <c r="I58">
        <v>1396648800</v>
      </c>
      <c r="J58">
        <v>1395407445</v>
      </c>
      <c r="K58" t="b">
        <v>0</v>
      </c>
      <c r="L58">
        <v>117</v>
      </c>
      <c r="M58" t="b">
        <v>1</v>
      </c>
      <c r="N58" t="s">
        <v>8265</v>
      </c>
      <c r="O58" s="5">
        <f t="shared" si="0"/>
        <v>109.63333333333334</v>
      </c>
      <c r="P58">
        <f t="shared" si="3"/>
        <v>28.111111111111111</v>
      </c>
      <c r="Q58" t="str">
        <f t="shared" si="4"/>
        <v>film &amp; video</v>
      </c>
      <c r="R58" t="str">
        <f t="shared" si="5"/>
        <v>television</v>
      </c>
      <c r="S58" s="9">
        <f t="shared" si="1"/>
        <v>41719.549131944441</v>
      </c>
      <c r="T58" s="9">
        <f t="shared" si="2"/>
        <v>41733.916666666664</v>
      </c>
    </row>
    <row r="59" spans="1:20" ht="43.2" x14ac:dyDescent="0.3">
      <c r="A59">
        <v>54</v>
      </c>
      <c r="B59" s="3" t="s">
        <v>56</v>
      </c>
      <c r="C59" s="3" t="s">
        <v>4165</v>
      </c>
      <c r="D59">
        <v>10000</v>
      </c>
      <c r="E59">
        <v>10100</v>
      </c>
      <c r="F59" t="s">
        <v>8219</v>
      </c>
      <c r="G59" t="s">
        <v>8224</v>
      </c>
      <c r="H59" t="s">
        <v>8246</v>
      </c>
      <c r="I59">
        <v>1451063221</v>
      </c>
      <c r="J59">
        <v>1448471221</v>
      </c>
      <c r="K59" t="b">
        <v>0</v>
      </c>
      <c r="L59">
        <v>52</v>
      </c>
      <c r="M59" t="b">
        <v>1</v>
      </c>
      <c r="N59" t="s">
        <v>8265</v>
      </c>
      <c r="O59" s="5">
        <f t="shared" si="0"/>
        <v>101</v>
      </c>
      <c r="P59">
        <f t="shared" si="3"/>
        <v>194.23076923076923</v>
      </c>
      <c r="Q59" t="str">
        <f t="shared" si="4"/>
        <v>film &amp; video</v>
      </c>
      <c r="R59" t="str">
        <f t="shared" si="5"/>
        <v>television</v>
      </c>
      <c r="S59" s="9">
        <f t="shared" si="1"/>
        <v>42333.713206018518</v>
      </c>
      <c r="T59" s="9">
        <f t="shared" si="2"/>
        <v>42363.713206018518</v>
      </c>
    </row>
    <row r="60" spans="1:20" ht="43.2" x14ac:dyDescent="0.3">
      <c r="A60">
        <v>55</v>
      </c>
      <c r="B60" s="3" t="s">
        <v>57</v>
      </c>
      <c r="C60" s="3" t="s">
        <v>4166</v>
      </c>
      <c r="D60">
        <v>8600</v>
      </c>
      <c r="E60">
        <v>11090</v>
      </c>
      <c r="F60" t="s">
        <v>8219</v>
      </c>
      <c r="G60" t="s">
        <v>8224</v>
      </c>
      <c r="H60" t="s">
        <v>8246</v>
      </c>
      <c r="I60">
        <v>1464390916</v>
      </c>
      <c r="J60">
        <v>1462576516</v>
      </c>
      <c r="K60" t="b">
        <v>0</v>
      </c>
      <c r="L60">
        <v>86</v>
      </c>
      <c r="M60" t="b">
        <v>1</v>
      </c>
      <c r="N60" t="s">
        <v>8265</v>
      </c>
      <c r="O60" s="5">
        <f t="shared" si="0"/>
        <v>128.95348837209301</v>
      </c>
      <c r="P60">
        <f t="shared" si="3"/>
        <v>128.95348837209303</v>
      </c>
      <c r="Q60" t="str">
        <f t="shared" si="4"/>
        <v>film &amp; video</v>
      </c>
      <c r="R60" t="str">
        <f t="shared" si="5"/>
        <v>television</v>
      </c>
      <c r="S60" s="9">
        <f t="shared" si="1"/>
        <v>42496.968935185185</v>
      </c>
      <c r="T60" s="9">
        <f t="shared" si="2"/>
        <v>42517.968935185185</v>
      </c>
    </row>
    <row r="61" spans="1:20" ht="28.8" x14ac:dyDescent="0.3">
      <c r="A61">
        <v>56</v>
      </c>
      <c r="B61" s="3" t="s">
        <v>58</v>
      </c>
      <c r="C61" s="3" t="s">
        <v>4167</v>
      </c>
      <c r="D61">
        <v>8000</v>
      </c>
      <c r="E61">
        <v>8581</v>
      </c>
      <c r="F61" t="s">
        <v>8219</v>
      </c>
      <c r="G61" t="s">
        <v>8225</v>
      </c>
      <c r="H61" t="s">
        <v>8247</v>
      </c>
      <c r="I61">
        <v>1433779200</v>
      </c>
      <c r="J61">
        <v>1432559424</v>
      </c>
      <c r="K61" t="b">
        <v>0</v>
      </c>
      <c r="L61">
        <v>174</v>
      </c>
      <c r="M61" t="b">
        <v>1</v>
      </c>
      <c r="N61" t="s">
        <v>8265</v>
      </c>
      <c r="O61" s="5">
        <f t="shared" si="0"/>
        <v>107.26249999999999</v>
      </c>
      <c r="P61">
        <f t="shared" si="3"/>
        <v>49.316091954022987</v>
      </c>
      <c r="Q61" t="str">
        <f t="shared" si="4"/>
        <v>film &amp; video</v>
      </c>
      <c r="R61" t="str">
        <f t="shared" si="5"/>
        <v>television</v>
      </c>
      <c r="S61" s="9">
        <f t="shared" si="1"/>
        <v>42149.548888888887</v>
      </c>
      <c r="T61" s="9">
        <f t="shared" si="2"/>
        <v>42163.666666666672</v>
      </c>
    </row>
    <row r="62" spans="1:20" ht="43.2" x14ac:dyDescent="0.3">
      <c r="A62">
        <v>57</v>
      </c>
      <c r="B62" s="3" t="s">
        <v>59</v>
      </c>
      <c r="C62" s="3" t="s">
        <v>4168</v>
      </c>
      <c r="D62">
        <v>15000</v>
      </c>
      <c r="E62">
        <v>15285</v>
      </c>
      <c r="F62" t="s">
        <v>8219</v>
      </c>
      <c r="G62" t="s">
        <v>8224</v>
      </c>
      <c r="H62" t="s">
        <v>8246</v>
      </c>
      <c r="I62">
        <v>1429991962</v>
      </c>
      <c r="J62">
        <v>1427399962</v>
      </c>
      <c r="K62" t="b">
        <v>0</v>
      </c>
      <c r="L62">
        <v>69</v>
      </c>
      <c r="M62" t="b">
        <v>1</v>
      </c>
      <c r="N62" t="s">
        <v>8265</v>
      </c>
      <c r="O62" s="5">
        <f t="shared" si="0"/>
        <v>101.89999999999999</v>
      </c>
      <c r="P62">
        <f t="shared" si="3"/>
        <v>221.52173913043478</v>
      </c>
      <c r="Q62" t="str">
        <f t="shared" si="4"/>
        <v>film &amp; video</v>
      </c>
      <c r="R62" t="str">
        <f t="shared" si="5"/>
        <v>television</v>
      </c>
      <c r="S62" s="9">
        <f t="shared" si="1"/>
        <v>42089.83289351852</v>
      </c>
      <c r="T62" s="9">
        <f t="shared" si="2"/>
        <v>42119.83289351852</v>
      </c>
    </row>
    <row r="63" spans="1:20" ht="28.8" x14ac:dyDescent="0.3">
      <c r="A63">
        <v>58</v>
      </c>
      <c r="B63" s="3" t="s">
        <v>60</v>
      </c>
      <c r="C63" s="3" t="s">
        <v>4169</v>
      </c>
      <c r="D63">
        <v>10000</v>
      </c>
      <c r="E63">
        <v>10291</v>
      </c>
      <c r="F63" t="s">
        <v>8219</v>
      </c>
      <c r="G63" t="s">
        <v>8224</v>
      </c>
      <c r="H63" t="s">
        <v>8246</v>
      </c>
      <c r="I63">
        <v>1416423172</v>
      </c>
      <c r="J63">
        <v>1413827572</v>
      </c>
      <c r="K63" t="b">
        <v>0</v>
      </c>
      <c r="L63">
        <v>75</v>
      </c>
      <c r="M63" t="b">
        <v>1</v>
      </c>
      <c r="N63" t="s">
        <v>8265</v>
      </c>
      <c r="O63" s="5">
        <f t="shared" si="0"/>
        <v>102.91</v>
      </c>
      <c r="P63">
        <f t="shared" si="3"/>
        <v>137.21333333333334</v>
      </c>
      <c r="Q63" t="str">
        <f t="shared" si="4"/>
        <v>film &amp; video</v>
      </c>
      <c r="R63" t="str">
        <f t="shared" si="5"/>
        <v>television</v>
      </c>
      <c r="S63" s="9">
        <f t="shared" si="1"/>
        <v>41932.745046296295</v>
      </c>
      <c r="T63" s="9">
        <f t="shared" si="2"/>
        <v>41962.786712962959</v>
      </c>
    </row>
    <row r="64" spans="1:20" ht="43.2" x14ac:dyDescent="0.3">
      <c r="A64">
        <v>59</v>
      </c>
      <c r="B64" s="3" t="s">
        <v>61</v>
      </c>
      <c r="C64" s="3" t="s">
        <v>4170</v>
      </c>
      <c r="D64">
        <v>20000</v>
      </c>
      <c r="E64">
        <v>20025.14</v>
      </c>
      <c r="F64" t="s">
        <v>8219</v>
      </c>
      <c r="G64" t="s">
        <v>8224</v>
      </c>
      <c r="H64" t="s">
        <v>8246</v>
      </c>
      <c r="I64">
        <v>1442264400</v>
      </c>
      <c r="J64">
        <v>1439530776</v>
      </c>
      <c r="K64" t="b">
        <v>0</v>
      </c>
      <c r="L64">
        <v>33</v>
      </c>
      <c r="M64" t="b">
        <v>1</v>
      </c>
      <c r="N64" t="s">
        <v>8265</v>
      </c>
      <c r="O64" s="5">
        <f t="shared" si="0"/>
        <v>100.12570000000001</v>
      </c>
      <c r="P64">
        <f t="shared" si="3"/>
        <v>606.82242424242418</v>
      </c>
      <c r="Q64" t="str">
        <f t="shared" si="4"/>
        <v>film &amp; video</v>
      </c>
      <c r="R64" t="str">
        <f t="shared" si="5"/>
        <v>television</v>
      </c>
      <c r="S64" s="9">
        <f t="shared" si="1"/>
        <v>42230.23583333334</v>
      </c>
      <c r="T64" s="9">
        <f t="shared" si="2"/>
        <v>42261.875</v>
      </c>
    </row>
    <row r="65" spans="1:20" ht="28.8" x14ac:dyDescent="0.3">
      <c r="A65">
        <v>60</v>
      </c>
      <c r="B65" s="3" t="s">
        <v>62</v>
      </c>
      <c r="C65" s="3" t="s">
        <v>4171</v>
      </c>
      <c r="D65">
        <v>4500</v>
      </c>
      <c r="E65">
        <v>4648.33</v>
      </c>
      <c r="F65" t="s">
        <v>8219</v>
      </c>
      <c r="G65" t="s">
        <v>8225</v>
      </c>
      <c r="H65" t="s">
        <v>8247</v>
      </c>
      <c r="I65">
        <v>1395532800</v>
      </c>
      <c r="J65">
        <v>1393882717</v>
      </c>
      <c r="K65" t="b">
        <v>0</v>
      </c>
      <c r="L65">
        <v>108</v>
      </c>
      <c r="M65" t="b">
        <v>1</v>
      </c>
      <c r="N65" t="s">
        <v>8266</v>
      </c>
      <c r="O65" s="5">
        <f t="shared" si="0"/>
        <v>103.29622222222221</v>
      </c>
      <c r="P65">
        <f t="shared" si="3"/>
        <v>43.040092592592593</v>
      </c>
      <c r="Q65" t="str">
        <f t="shared" si="4"/>
        <v>film &amp; video</v>
      </c>
      <c r="R65" t="str">
        <f t="shared" si="5"/>
        <v>shorts</v>
      </c>
      <c r="S65" s="9">
        <f t="shared" si="1"/>
        <v>41701.901817129627</v>
      </c>
      <c r="T65" s="9">
        <f t="shared" si="2"/>
        <v>41721</v>
      </c>
    </row>
    <row r="66" spans="1:20" ht="43.2" x14ac:dyDescent="0.3">
      <c r="A66">
        <v>61</v>
      </c>
      <c r="B66" s="3" t="s">
        <v>63</v>
      </c>
      <c r="C66" s="3" t="s">
        <v>4172</v>
      </c>
      <c r="D66">
        <v>5000</v>
      </c>
      <c r="E66">
        <v>7415</v>
      </c>
      <c r="F66" t="s">
        <v>8219</v>
      </c>
      <c r="G66" t="s">
        <v>8224</v>
      </c>
      <c r="H66" t="s">
        <v>8246</v>
      </c>
      <c r="I66">
        <v>1370547157</v>
      </c>
      <c r="J66">
        <v>1368646357</v>
      </c>
      <c r="K66" t="b">
        <v>0</v>
      </c>
      <c r="L66">
        <v>23</v>
      </c>
      <c r="M66" t="b">
        <v>1</v>
      </c>
      <c r="N66" t="s">
        <v>8266</v>
      </c>
      <c r="O66" s="5">
        <f t="shared" si="0"/>
        <v>148.30000000000001</v>
      </c>
      <c r="P66">
        <f t="shared" si="3"/>
        <v>322.39130434782606</v>
      </c>
      <c r="Q66" t="str">
        <f t="shared" si="4"/>
        <v>film &amp; video</v>
      </c>
      <c r="R66" t="str">
        <f t="shared" si="5"/>
        <v>shorts</v>
      </c>
      <c r="S66" s="9">
        <f t="shared" si="1"/>
        <v>41409.814317129632</v>
      </c>
      <c r="T66" s="9">
        <f t="shared" si="2"/>
        <v>41431.814317129632</v>
      </c>
    </row>
    <row r="67" spans="1:20" ht="43.2" x14ac:dyDescent="0.3">
      <c r="A67">
        <v>62</v>
      </c>
      <c r="B67" s="3" t="s">
        <v>64</v>
      </c>
      <c r="C67" s="3" t="s">
        <v>4173</v>
      </c>
      <c r="D67">
        <v>3000</v>
      </c>
      <c r="E67">
        <v>4642</v>
      </c>
      <c r="F67" t="s">
        <v>8219</v>
      </c>
      <c r="G67" t="s">
        <v>8224</v>
      </c>
      <c r="H67" t="s">
        <v>8246</v>
      </c>
      <c r="I67">
        <v>1362337878</v>
      </c>
      <c r="J67">
        <v>1360177878</v>
      </c>
      <c r="K67" t="b">
        <v>0</v>
      </c>
      <c r="L67">
        <v>48</v>
      </c>
      <c r="M67" t="b">
        <v>1</v>
      </c>
      <c r="N67" t="s">
        <v>8266</v>
      </c>
      <c r="O67" s="5">
        <f t="shared" si="0"/>
        <v>154.73333333333332</v>
      </c>
      <c r="P67">
        <f t="shared" si="3"/>
        <v>96.708333333333329</v>
      </c>
      <c r="Q67" t="str">
        <f t="shared" si="4"/>
        <v>film &amp; video</v>
      </c>
      <c r="R67" t="str">
        <f t="shared" si="5"/>
        <v>shorts</v>
      </c>
      <c r="S67" s="9">
        <f t="shared" ref="S67:S130" si="6">J67/60/60/24+DATE(1970, 1, 1)</f>
        <v>41311.799513888887</v>
      </c>
      <c r="T67" s="9">
        <f t="shared" ref="T67:T130" si="7">I67/60/60/24+DATE(1970, 1, 1)</f>
        <v>41336.799513888887</v>
      </c>
    </row>
    <row r="68" spans="1:20" ht="43.2" x14ac:dyDescent="0.3">
      <c r="A68">
        <v>63</v>
      </c>
      <c r="B68" s="3" t="s">
        <v>65</v>
      </c>
      <c r="C68" s="3" t="s">
        <v>4174</v>
      </c>
      <c r="D68">
        <v>2000</v>
      </c>
      <c r="E68">
        <v>2270.37</v>
      </c>
      <c r="F68" t="s">
        <v>8219</v>
      </c>
      <c r="G68" t="s">
        <v>8224</v>
      </c>
      <c r="H68" t="s">
        <v>8246</v>
      </c>
      <c r="I68">
        <v>1388206740</v>
      </c>
      <c r="J68">
        <v>1386194013</v>
      </c>
      <c r="K68" t="b">
        <v>0</v>
      </c>
      <c r="L68">
        <v>64</v>
      </c>
      <c r="M68" t="b">
        <v>1</v>
      </c>
      <c r="N68" t="s">
        <v>8266</v>
      </c>
      <c r="O68" s="5">
        <f t="shared" si="0"/>
        <v>113.51849999999999</v>
      </c>
      <c r="P68">
        <f t="shared" si="3"/>
        <v>35.474531249999998</v>
      </c>
      <c r="Q68" t="str">
        <f t="shared" si="4"/>
        <v>film &amp; video</v>
      </c>
      <c r="R68" t="str">
        <f t="shared" si="5"/>
        <v>shorts</v>
      </c>
      <c r="S68" s="9">
        <f t="shared" si="6"/>
        <v>41612.912187499998</v>
      </c>
      <c r="T68" s="9">
        <f t="shared" si="7"/>
        <v>41636.207638888889</v>
      </c>
    </row>
    <row r="69" spans="1:20" ht="43.2" x14ac:dyDescent="0.3">
      <c r="A69">
        <v>64</v>
      </c>
      <c r="B69" s="3" t="s">
        <v>66</v>
      </c>
      <c r="C69" s="3" t="s">
        <v>4175</v>
      </c>
      <c r="D69">
        <v>1200</v>
      </c>
      <c r="E69">
        <v>2080</v>
      </c>
      <c r="F69" t="s">
        <v>8219</v>
      </c>
      <c r="G69" t="s">
        <v>8224</v>
      </c>
      <c r="H69" t="s">
        <v>8246</v>
      </c>
      <c r="I69">
        <v>1373243181</v>
      </c>
      <c r="J69">
        <v>1370651181</v>
      </c>
      <c r="K69" t="b">
        <v>0</v>
      </c>
      <c r="L69">
        <v>24</v>
      </c>
      <c r="M69" t="b">
        <v>1</v>
      </c>
      <c r="N69" t="s">
        <v>8266</v>
      </c>
      <c r="O69" s="5">
        <f t="shared" ref="O69:O132" si="8">E69/D69*100</f>
        <v>173.33333333333334</v>
      </c>
      <c r="P69">
        <f t="shared" si="3"/>
        <v>86.666666666666671</v>
      </c>
      <c r="Q69" t="str">
        <f t="shared" si="4"/>
        <v>film &amp; video</v>
      </c>
      <c r="R69" t="str">
        <f t="shared" si="5"/>
        <v>shorts</v>
      </c>
      <c r="S69" s="9">
        <f t="shared" si="6"/>
        <v>41433.01829861111</v>
      </c>
      <c r="T69" s="9">
        <f t="shared" si="7"/>
        <v>41463.01829861111</v>
      </c>
    </row>
    <row r="70" spans="1:20" ht="28.8" x14ac:dyDescent="0.3">
      <c r="A70">
        <v>65</v>
      </c>
      <c r="B70" s="3" t="s">
        <v>67</v>
      </c>
      <c r="C70" s="3" t="s">
        <v>4176</v>
      </c>
      <c r="D70">
        <v>7000</v>
      </c>
      <c r="E70">
        <v>7527</v>
      </c>
      <c r="F70" t="s">
        <v>8219</v>
      </c>
      <c r="G70" t="s">
        <v>8229</v>
      </c>
      <c r="H70" t="s">
        <v>8251</v>
      </c>
      <c r="I70">
        <v>1407736740</v>
      </c>
      <c r="J70">
        <v>1405453354</v>
      </c>
      <c r="K70" t="b">
        <v>0</v>
      </c>
      <c r="L70">
        <v>57</v>
      </c>
      <c r="M70" t="b">
        <v>1</v>
      </c>
      <c r="N70" t="s">
        <v>8266</v>
      </c>
      <c r="O70" s="5">
        <f t="shared" si="8"/>
        <v>107.52857142857141</v>
      </c>
      <c r="P70">
        <f t="shared" ref="P70:P133" si="9">E70/L70</f>
        <v>132.05263157894737</v>
      </c>
      <c r="Q70" t="str">
        <f t="shared" ref="Q70:Q133" si="10">LEFT(N70, FIND("/", N70)-1)</f>
        <v>film &amp; video</v>
      </c>
      <c r="R70" t="str">
        <f t="shared" ref="R70:R133" si="11">RIGHT(N70, LEN(N70)-FIND("/", N70))</f>
        <v>shorts</v>
      </c>
      <c r="S70" s="9">
        <f t="shared" si="6"/>
        <v>41835.821226851855</v>
      </c>
      <c r="T70" s="9">
        <f t="shared" si="7"/>
        <v>41862.249305555553</v>
      </c>
    </row>
    <row r="71" spans="1:20" ht="28.8" x14ac:dyDescent="0.3">
      <c r="A71">
        <v>66</v>
      </c>
      <c r="B71" s="3" t="s">
        <v>68</v>
      </c>
      <c r="C71" s="3" t="s">
        <v>4177</v>
      </c>
      <c r="D71">
        <v>2000</v>
      </c>
      <c r="E71">
        <v>2372</v>
      </c>
      <c r="F71" t="s">
        <v>8219</v>
      </c>
      <c r="G71" t="s">
        <v>8224</v>
      </c>
      <c r="H71" t="s">
        <v>8246</v>
      </c>
      <c r="I71">
        <v>1468873420</v>
      </c>
      <c r="J71">
        <v>1466281420</v>
      </c>
      <c r="K71" t="b">
        <v>0</v>
      </c>
      <c r="L71">
        <v>26</v>
      </c>
      <c r="M71" t="b">
        <v>1</v>
      </c>
      <c r="N71" t="s">
        <v>8266</v>
      </c>
      <c r="O71" s="5">
        <f t="shared" si="8"/>
        <v>118.6</v>
      </c>
      <c r="P71">
        <f t="shared" si="9"/>
        <v>91.230769230769226</v>
      </c>
      <c r="Q71" t="str">
        <f t="shared" si="10"/>
        <v>film &amp; video</v>
      </c>
      <c r="R71" t="str">
        <f t="shared" si="11"/>
        <v>shorts</v>
      </c>
      <c r="S71" s="9">
        <f t="shared" si="6"/>
        <v>42539.849768518514</v>
      </c>
      <c r="T71" s="9">
        <f t="shared" si="7"/>
        <v>42569.849768518514</v>
      </c>
    </row>
    <row r="72" spans="1:20" ht="43.2" x14ac:dyDescent="0.3">
      <c r="A72">
        <v>67</v>
      </c>
      <c r="B72" s="3" t="s">
        <v>69</v>
      </c>
      <c r="C72" s="3" t="s">
        <v>4178</v>
      </c>
      <c r="D72">
        <v>2000</v>
      </c>
      <c r="E72">
        <v>2325</v>
      </c>
      <c r="F72" t="s">
        <v>8219</v>
      </c>
      <c r="G72" t="s">
        <v>8224</v>
      </c>
      <c r="H72" t="s">
        <v>8246</v>
      </c>
      <c r="I72">
        <v>1342360804</v>
      </c>
      <c r="J72">
        <v>1339768804</v>
      </c>
      <c r="K72" t="b">
        <v>0</v>
      </c>
      <c r="L72">
        <v>20</v>
      </c>
      <c r="M72" t="b">
        <v>1</v>
      </c>
      <c r="N72" t="s">
        <v>8266</v>
      </c>
      <c r="O72" s="5">
        <f t="shared" si="8"/>
        <v>116.25000000000001</v>
      </c>
      <c r="P72">
        <f t="shared" si="9"/>
        <v>116.25</v>
      </c>
      <c r="Q72" t="str">
        <f t="shared" si="10"/>
        <v>film &amp; video</v>
      </c>
      <c r="R72" t="str">
        <f t="shared" si="11"/>
        <v>shorts</v>
      </c>
      <c r="S72" s="9">
        <f t="shared" si="6"/>
        <v>41075.583379629628</v>
      </c>
      <c r="T72" s="9">
        <f t="shared" si="7"/>
        <v>41105.583379629628</v>
      </c>
    </row>
    <row r="73" spans="1:20" ht="43.2" x14ac:dyDescent="0.3">
      <c r="A73">
        <v>68</v>
      </c>
      <c r="B73" s="3" t="s">
        <v>70</v>
      </c>
      <c r="C73" s="3" t="s">
        <v>4179</v>
      </c>
      <c r="D73">
        <v>600</v>
      </c>
      <c r="E73">
        <v>763</v>
      </c>
      <c r="F73" t="s">
        <v>8219</v>
      </c>
      <c r="G73" t="s">
        <v>8225</v>
      </c>
      <c r="H73" t="s">
        <v>8247</v>
      </c>
      <c r="I73">
        <v>1393162791</v>
      </c>
      <c r="J73">
        <v>1390570791</v>
      </c>
      <c r="K73" t="b">
        <v>0</v>
      </c>
      <c r="L73">
        <v>36</v>
      </c>
      <c r="M73" t="b">
        <v>1</v>
      </c>
      <c r="N73" t="s">
        <v>8266</v>
      </c>
      <c r="O73" s="5">
        <f t="shared" si="8"/>
        <v>127.16666666666667</v>
      </c>
      <c r="P73">
        <f t="shared" si="9"/>
        <v>21.194444444444443</v>
      </c>
      <c r="Q73" t="str">
        <f t="shared" si="10"/>
        <v>film &amp; video</v>
      </c>
      <c r="R73" t="str">
        <f t="shared" si="11"/>
        <v>shorts</v>
      </c>
      <c r="S73" s="9">
        <f t="shared" si="6"/>
        <v>41663.569340277776</v>
      </c>
      <c r="T73" s="9">
        <f t="shared" si="7"/>
        <v>41693.569340277776</v>
      </c>
    </row>
    <row r="74" spans="1:20" ht="43.2" x14ac:dyDescent="0.3">
      <c r="A74">
        <v>69</v>
      </c>
      <c r="B74" s="3" t="s">
        <v>71</v>
      </c>
      <c r="C74" s="3" t="s">
        <v>4180</v>
      </c>
      <c r="D74">
        <v>10000</v>
      </c>
      <c r="E74">
        <v>11094.23</v>
      </c>
      <c r="F74" t="s">
        <v>8219</v>
      </c>
      <c r="G74" t="s">
        <v>8224</v>
      </c>
      <c r="H74" t="s">
        <v>8246</v>
      </c>
      <c r="I74">
        <v>1317538740</v>
      </c>
      <c r="J74">
        <v>1314765025</v>
      </c>
      <c r="K74" t="b">
        <v>0</v>
      </c>
      <c r="L74">
        <v>178</v>
      </c>
      <c r="M74" t="b">
        <v>1</v>
      </c>
      <c r="N74" t="s">
        <v>8266</v>
      </c>
      <c r="O74" s="5">
        <f t="shared" si="8"/>
        <v>110.9423</v>
      </c>
      <c r="P74">
        <f t="shared" si="9"/>
        <v>62.327134831460668</v>
      </c>
      <c r="Q74" t="str">
        <f t="shared" si="10"/>
        <v>film &amp; video</v>
      </c>
      <c r="R74" t="str">
        <f t="shared" si="11"/>
        <v>shorts</v>
      </c>
      <c r="S74" s="9">
        <f t="shared" si="6"/>
        <v>40786.187789351854</v>
      </c>
      <c r="T74" s="9">
        <f t="shared" si="7"/>
        <v>40818.290972222225</v>
      </c>
    </row>
    <row r="75" spans="1:20" ht="43.2" x14ac:dyDescent="0.3">
      <c r="A75">
        <v>70</v>
      </c>
      <c r="B75" s="3" t="s">
        <v>72</v>
      </c>
      <c r="C75" s="3" t="s">
        <v>4181</v>
      </c>
      <c r="D75">
        <v>500</v>
      </c>
      <c r="E75">
        <v>636</v>
      </c>
      <c r="F75" t="s">
        <v>8219</v>
      </c>
      <c r="G75" t="s">
        <v>8224</v>
      </c>
      <c r="H75" t="s">
        <v>8246</v>
      </c>
      <c r="I75">
        <v>1315171845</v>
      </c>
      <c r="J75">
        <v>1309987845</v>
      </c>
      <c r="K75" t="b">
        <v>0</v>
      </c>
      <c r="L75">
        <v>17</v>
      </c>
      <c r="M75" t="b">
        <v>1</v>
      </c>
      <c r="N75" t="s">
        <v>8266</v>
      </c>
      <c r="O75" s="5">
        <f t="shared" si="8"/>
        <v>127.2</v>
      </c>
      <c r="P75">
        <f t="shared" si="9"/>
        <v>37.411764705882355</v>
      </c>
      <c r="Q75" t="str">
        <f t="shared" si="10"/>
        <v>film &amp; video</v>
      </c>
      <c r="R75" t="str">
        <f t="shared" si="11"/>
        <v>shorts</v>
      </c>
      <c r="S75" s="9">
        <f t="shared" si="6"/>
        <v>40730.896354166667</v>
      </c>
      <c r="T75" s="9">
        <f t="shared" si="7"/>
        <v>40790.896354166667</v>
      </c>
    </row>
    <row r="76" spans="1:20" ht="43.2" x14ac:dyDescent="0.3">
      <c r="A76">
        <v>71</v>
      </c>
      <c r="B76" s="3" t="s">
        <v>73</v>
      </c>
      <c r="C76" s="3" t="s">
        <v>4182</v>
      </c>
      <c r="D76">
        <v>1800</v>
      </c>
      <c r="E76">
        <v>2231</v>
      </c>
      <c r="F76" t="s">
        <v>8219</v>
      </c>
      <c r="G76" t="s">
        <v>8224</v>
      </c>
      <c r="H76" t="s">
        <v>8246</v>
      </c>
      <c r="I76">
        <v>1338186657</v>
      </c>
      <c r="J76">
        <v>1333002657</v>
      </c>
      <c r="K76" t="b">
        <v>0</v>
      </c>
      <c r="L76">
        <v>32</v>
      </c>
      <c r="M76" t="b">
        <v>1</v>
      </c>
      <c r="N76" t="s">
        <v>8266</v>
      </c>
      <c r="O76" s="5">
        <f t="shared" si="8"/>
        <v>123.94444444444443</v>
      </c>
      <c r="P76">
        <f t="shared" si="9"/>
        <v>69.71875</v>
      </c>
      <c r="Q76" t="str">
        <f t="shared" si="10"/>
        <v>film &amp; video</v>
      </c>
      <c r="R76" t="str">
        <f t="shared" si="11"/>
        <v>shorts</v>
      </c>
      <c r="S76" s="9">
        <f t="shared" si="6"/>
        <v>40997.271493055552</v>
      </c>
      <c r="T76" s="9">
        <f t="shared" si="7"/>
        <v>41057.271493055552</v>
      </c>
    </row>
    <row r="77" spans="1:20" ht="43.2" x14ac:dyDescent="0.3">
      <c r="A77">
        <v>72</v>
      </c>
      <c r="B77" s="3" t="s">
        <v>74</v>
      </c>
      <c r="C77" s="3" t="s">
        <v>4183</v>
      </c>
      <c r="D77">
        <v>2200</v>
      </c>
      <c r="E77">
        <v>2385</v>
      </c>
      <c r="F77" t="s">
        <v>8219</v>
      </c>
      <c r="G77" t="s">
        <v>8224</v>
      </c>
      <c r="H77" t="s">
        <v>8246</v>
      </c>
      <c r="I77">
        <v>1352937600</v>
      </c>
      <c r="J77">
        <v>1351210481</v>
      </c>
      <c r="K77" t="b">
        <v>0</v>
      </c>
      <c r="L77">
        <v>41</v>
      </c>
      <c r="M77" t="b">
        <v>1</v>
      </c>
      <c r="N77" t="s">
        <v>8266</v>
      </c>
      <c r="O77" s="5">
        <f t="shared" si="8"/>
        <v>108.40909090909091</v>
      </c>
      <c r="P77">
        <f t="shared" si="9"/>
        <v>58.170731707317074</v>
      </c>
      <c r="Q77" t="str">
        <f t="shared" si="10"/>
        <v>film &amp; video</v>
      </c>
      <c r="R77" t="str">
        <f t="shared" si="11"/>
        <v>shorts</v>
      </c>
      <c r="S77" s="9">
        <f t="shared" si="6"/>
        <v>41208.010196759256</v>
      </c>
      <c r="T77" s="9">
        <f t="shared" si="7"/>
        <v>41228</v>
      </c>
    </row>
    <row r="78" spans="1:20" ht="43.2" x14ac:dyDescent="0.3">
      <c r="A78">
        <v>73</v>
      </c>
      <c r="B78" s="3" t="s">
        <v>75</v>
      </c>
      <c r="C78" s="3" t="s">
        <v>4184</v>
      </c>
      <c r="D78">
        <v>900</v>
      </c>
      <c r="E78">
        <v>900</v>
      </c>
      <c r="F78" t="s">
        <v>8219</v>
      </c>
      <c r="G78" t="s">
        <v>8224</v>
      </c>
      <c r="H78" t="s">
        <v>8246</v>
      </c>
      <c r="I78">
        <v>1304395140</v>
      </c>
      <c r="J78">
        <v>1297620584</v>
      </c>
      <c r="K78" t="b">
        <v>0</v>
      </c>
      <c r="L78">
        <v>18</v>
      </c>
      <c r="M78" t="b">
        <v>1</v>
      </c>
      <c r="N78" t="s">
        <v>8266</v>
      </c>
      <c r="O78" s="5">
        <f t="shared" si="8"/>
        <v>100</v>
      </c>
      <c r="P78">
        <f t="shared" si="9"/>
        <v>50</v>
      </c>
      <c r="Q78" t="str">
        <f t="shared" si="10"/>
        <v>film &amp; video</v>
      </c>
      <c r="R78" t="str">
        <f t="shared" si="11"/>
        <v>shorts</v>
      </c>
      <c r="S78" s="9">
        <f t="shared" si="6"/>
        <v>40587.75675925926</v>
      </c>
      <c r="T78" s="9">
        <f t="shared" si="7"/>
        <v>40666.165972222225</v>
      </c>
    </row>
    <row r="79" spans="1:20" ht="43.2" x14ac:dyDescent="0.3">
      <c r="A79">
        <v>74</v>
      </c>
      <c r="B79" s="3" t="s">
        <v>76</v>
      </c>
      <c r="C79" s="3" t="s">
        <v>4185</v>
      </c>
      <c r="D79">
        <v>500</v>
      </c>
      <c r="E79">
        <v>564.66</v>
      </c>
      <c r="F79" t="s">
        <v>8219</v>
      </c>
      <c r="G79" t="s">
        <v>8230</v>
      </c>
      <c r="H79" t="s">
        <v>8249</v>
      </c>
      <c r="I79">
        <v>1453376495</v>
      </c>
      <c r="J79">
        <v>1450784495</v>
      </c>
      <c r="K79" t="b">
        <v>0</v>
      </c>
      <c r="L79">
        <v>29</v>
      </c>
      <c r="M79" t="b">
        <v>1</v>
      </c>
      <c r="N79" t="s">
        <v>8266</v>
      </c>
      <c r="O79" s="5">
        <f t="shared" si="8"/>
        <v>112.93199999999999</v>
      </c>
      <c r="P79">
        <f t="shared" si="9"/>
        <v>19.471034482758618</v>
      </c>
      <c r="Q79" t="str">
        <f t="shared" si="10"/>
        <v>film &amp; video</v>
      </c>
      <c r="R79" t="str">
        <f t="shared" si="11"/>
        <v>shorts</v>
      </c>
      <c r="S79" s="9">
        <f t="shared" si="6"/>
        <v>42360.487210648149</v>
      </c>
      <c r="T79" s="9">
        <f t="shared" si="7"/>
        <v>42390.487210648149</v>
      </c>
    </row>
    <row r="80" spans="1:20" ht="28.8" x14ac:dyDescent="0.3">
      <c r="A80">
        <v>75</v>
      </c>
      <c r="B80" s="3" t="s">
        <v>77</v>
      </c>
      <c r="C80" s="3" t="s">
        <v>4186</v>
      </c>
      <c r="D80">
        <v>3500</v>
      </c>
      <c r="E80">
        <v>4040</v>
      </c>
      <c r="F80" t="s">
        <v>8219</v>
      </c>
      <c r="G80" t="s">
        <v>8224</v>
      </c>
      <c r="H80" t="s">
        <v>8246</v>
      </c>
      <c r="I80">
        <v>1366693272</v>
      </c>
      <c r="J80">
        <v>1364101272</v>
      </c>
      <c r="K80" t="b">
        <v>0</v>
      </c>
      <c r="L80">
        <v>47</v>
      </c>
      <c r="M80" t="b">
        <v>1</v>
      </c>
      <c r="N80" t="s">
        <v>8266</v>
      </c>
      <c r="O80" s="5">
        <f t="shared" si="8"/>
        <v>115.42857142857143</v>
      </c>
      <c r="P80">
        <f t="shared" si="9"/>
        <v>85.957446808510639</v>
      </c>
      <c r="Q80" t="str">
        <f t="shared" si="10"/>
        <v>film &amp; video</v>
      </c>
      <c r="R80" t="str">
        <f t="shared" si="11"/>
        <v>shorts</v>
      </c>
      <c r="S80" s="9">
        <f t="shared" si="6"/>
        <v>41357.209166666667</v>
      </c>
      <c r="T80" s="9">
        <f t="shared" si="7"/>
        <v>41387.209166666667</v>
      </c>
    </row>
    <row r="81" spans="1:20" ht="43.2" x14ac:dyDescent="0.3">
      <c r="A81">
        <v>76</v>
      </c>
      <c r="B81" s="3" t="s">
        <v>78</v>
      </c>
      <c r="C81" s="3" t="s">
        <v>4187</v>
      </c>
      <c r="D81">
        <v>300</v>
      </c>
      <c r="E81">
        <v>460</v>
      </c>
      <c r="F81" t="s">
        <v>8219</v>
      </c>
      <c r="G81" t="s">
        <v>8224</v>
      </c>
      <c r="H81" t="s">
        <v>8246</v>
      </c>
      <c r="I81">
        <v>1325007358</v>
      </c>
      <c r="J81">
        <v>1319819758</v>
      </c>
      <c r="K81" t="b">
        <v>0</v>
      </c>
      <c r="L81">
        <v>15</v>
      </c>
      <c r="M81" t="b">
        <v>1</v>
      </c>
      <c r="N81" t="s">
        <v>8266</v>
      </c>
      <c r="O81" s="5">
        <f t="shared" si="8"/>
        <v>153.33333333333334</v>
      </c>
      <c r="P81">
        <f t="shared" si="9"/>
        <v>30.666666666666668</v>
      </c>
      <c r="Q81" t="str">
        <f t="shared" si="10"/>
        <v>film &amp; video</v>
      </c>
      <c r="R81" t="str">
        <f t="shared" si="11"/>
        <v>shorts</v>
      </c>
      <c r="S81" s="9">
        <f t="shared" si="6"/>
        <v>40844.691643518519</v>
      </c>
      <c r="T81" s="9">
        <f t="shared" si="7"/>
        <v>40904.733310185184</v>
      </c>
    </row>
    <row r="82" spans="1:20" ht="28.8" x14ac:dyDescent="0.3">
      <c r="A82">
        <v>77</v>
      </c>
      <c r="B82" s="3" t="s">
        <v>79</v>
      </c>
      <c r="C82" s="3" t="s">
        <v>4188</v>
      </c>
      <c r="D82">
        <v>400</v>
      </c>
      <c r="E82">
        <v>1570</v>
      </c>
      <c r="F82" t="s">
        <v>8219</v>
      </c>
      <c r="G82" t="s">
        <v>8224</v>
      </c>
      <c r="H82" t="s">
        <v>8246</v>
      </c>
      <c r="I82">
        <v>1337569140</v>
      </c>
      <c r="J82">
        <v>1332991717</v>
      </c>
      <c r="K82" t="b">
        <v>0</v>
      </c>
      <c r="L82">
        <v>26</v>
      </c>
      <c r="M82" t="b">
        <v>1</v>
      </c>
      <c r="N82" t="s">
        <v>8266</v>
      </c>
      <c r="O82" s="5">
        <f t="shared" si="8"/>
        <v>392.5</v>
      </c>
      <c r="P82">
        <f t="shared" si="9"/>
        <v>60.384615384615387</v>
      </c>
      <c r="Q82" t="str">
        <f t="shared" si="10"/>
        <v>film &amp; video</v>
      </c>
      <c r="R82" t="str">
        <f t="shared" si="11"/>
        <v>shorts</v>
      </c>
      <c r="S82" s="9">
        <f t="shared" si="6"/>
        <v>40997.144872685189</v>
      </c>
      <c r="T82" s="9">
        <f t="shared" si="7"/>
        <v>41050.124305555553</v>
      </c>
    </row>
    <row r="83" spans="1:20" ht="86.4" x14ac:dyDescent="0.3">
      <c r="A83">
        <v>78</v>
      </c>
      <c r="B83" s="3" t="s">
        <v>80</v>
      </c>
      <c r="C83" s="3" t="s">
        <v>4189</v>
      </c>
      <c r="D83">
        <v>50</v>
      </c>
      <c r="E83">
        <v>1351</v>
      </c>
      <c r="F83" t="s">
        <v>8219</v>
      </c>
      <c r="G83" t="s">
        <v>8230</v>
      </c>
      <c r="H83" t="s">
        <v>8249</v>
      </c>
      <c r="I83">
        <v>1472751121</v>
      </c>
      <c r="J83">
        <v>1471887121</v>
      </c>
      <c r="K83" t="b">
        <v>0</v>
      </c>
      <c r="L83">
        <v>35</v>
      </c>
      <c r="M83" t="b">
        <v>1</v>
      </c>
      <c r="N83" t="s">
        <v>8266</v>
      </c>
      <c r="O83" s="5">
        <f t="shared" si="8"/>
        <v>2702</v>
      </c>
      <c r="P83">
        <f t="shared" si="9"/>
        <v>38.6</v>
      </c>
      <c r="Q83" t="str">
        <f t="shared" si="10"/>
        <v>film &amp; video</v>
      </c>
      <c r="R83" t="str">
        <f t="shared" si="11"/>
        <v>shorts</v>
      </c>
      <c r="S83" s="9">
        <f t="shared" si="6"/>
        <v>42604.730567129634</v>
      </c>
      <c r="T83" s="9">
        <f t="shared" si="7"/>
        <v>42614.730567129634</v>
      </c>
    </row>
    <row r="84" spans="1:20" ht="28.8" x14ac:dyDescent="0.3">
      <c r="A84">
        <v>79</v>
      </c>
      <c r="B84" s="3" t="s">
        <v>81</v>
      </c>
      <c r="C84" s="3" t="s">
        <v>4190</v>
      </c>
      <c r="D84">
        <v>1300</v>
      </c>
      <c r="E84">
        <v>1651</v>
      </c>
      <c r="F84" t="s">
        <v>8219</v>
      </c>
      <c r="G84" t="s">
        <v>8225</v>
      </c>
      <c r="H84" t="s">
        <v>8247</v>
      </c>
      <c r="I84">
        <v>1398451093</v>
      </c>
      <c r="J84">
        <v>1395859093</v>
      </c>
      <c r="K84" t="b">
        <v>0</v>
      </c>
      <c r="L84">
        <v>41</v>
      </c>
      <c r="M84" t="b">
        <v>1</v>
      </c>
      <c r="N84" t="s">
        <v>8266</v>
      </c>
      <c r="O84" s="5">
        <f t="shared" si="8"/>
        <v>127</v>
      </c>
      <c r="P84">
        <f t="shared" si="9"/>
        <v>40.268292682926827</v>
      </c>
      <c r="Q84" t="str">
        <f t="shared" si="10"/>
        <v>film &amp; video</v>
      </c>
      <c r="R84" t="str">
        <f t="shared" si="11"/>
        <v>shorts</v>
      </c>
      <c r="S84" s="9">
        <f t="shared" si="6"/>
        <v>41724.776539351849</v>
      </c>
      <c r="T84" s="9">
        <f t="shared" si="7"/>
        <v>41754.776539351849</v>
      </c>
    </row>
    <row r="85" spans="1:20" ht="28.8" x14ac:dyDescent="0.3">
      <c r="A85">
        <v>80</v>
      </c>
      <c r="B85" s="3" t="s">
        <v>82</v>
      </c>
      <c r="C85" s="3" t="s">
        <v>4191</v>
      </c>
      <c r="D85">
        <v>12000</v>
      </c>
      <c r="E85">
        <v>12870</v>
      </c>
      <c r="F85" t="s">
        <v>8219</v>
      </c>
      <c r="G85" t="s">
        <v>8224</v>
      </c>
      <c r="H85" t="s">
        <v>8246</v>
      </c>
      <c r="I85">
        <v>1386640856</v>
      </c>
      <c r="J85">
        <v>1383616856</v>
      </c>
      <c r="K85" t="b">
        <v>0</v>
      </c>
      <c r="L85">
        <v>47</v>
      </c>
      <c r="M85" t="b">
        <v>1</v>
      </c>
      <c r="N85" t="s">
        <v>8266</v>
      </c>
      <c r="O85" s="5">
        <f t="shared" si="8"/>
        <v>107.25</v>
      </c>
      <c r="P85">
        <f t="shared" si="9"/>
        <v>273.82978723404256</v>
      </c>
      <c r="Q85" t="str">
        <f t="shared" si="10"/>
        <v>film &amp; video</v>
      </c>
      <c r="R85" t="str">
        <f t="shared" si="11"/>
        <v>shorts</v>
      </c>
      <c r="S85" s="9">
        <f t="shared" si="6"/>
        <v>41583.083981481483</v>
      </c>
      <c r="T85" s="9">
        <f t="shared" si="7"/>
        <v>41618.083981481483</v>
      </c>
    </row>
    <row r="86" spans="1:20" ht="43.2" x14ac:dyDescent="0.3">
      <c r="A86">
        <v>81</v>
      </c>
      <c r="B86" s="3" t="s">
        <v>83</v>
      </c>
      <c r="C86" s="3" t="s">
        <v>4192</v>
      </c>
      <c r="D86">
        <v>750</v>
      </c>
      <c r="E86">
        <v>1485</v>
      </c>
      <c r="F86" t="s">
        <v>8219</v>
      </c>
      <c r="G86" t="s">
        <v>8224</v>
      </c>
      <c r="H86" t="s">
        <v>8246</v>
      </c>
      <c r="I86">
        <v>1342234920</v>
      </c>
      <c r="J86">
        <v>1341892127</v>
      </c>
      <c r="K86" t="b">
        <v>0</v>
      </c>
      <c r="L86">
        <v>28</v>
      </c>
      <c r="M86" t="b">
        <v>1</v>
      </c>
      <c r="N86" t="s">
        <v>8266</v>
      </c>
      <c r="O86" s="5">
        <f t="shared" si="8"/>
        <v>198</v>
      </c>
      <c r="P86">
        <f t="shared" si="9"/>
        <v>53.035714285714285</v>
      </c>
      <c r="Q86" t="str">
        <f t="shared" si="10"/>
        <v>film &amp; video</v>
      </c>
      <c r="R86" t="str">
        <f t="shared" si="11"/>
        <v>shorts</v>
      </c>
      <c r="S86" s="9">
        <f t="shared" si="6"/>
        <v>41100.158877314818</v>
      </c>
      <c r="T86" s="9">
        <f t="shared" si="7"/>
        <v>41104.126388888886</v>
      </c>
    </row>
    <row r="87" spans="1:20" ht="43.2" x14ac:dyDescent="0.3">
      <c r="A87">
        <v>82</v>
      </c>
      <c r="B87" s="3" t="s">
        <v>84</v>
      </c>
      <c r="C87" s="3" t="s">
        <v>4193</v>
      </c>
      <c r="D87">
        <v>4000</v>
      </c>
      <c r="E87">
        <v>4000.5</v>
      </c>
      <c r="F87" t="s">
        <v>8219</v>
      </c>
      <c r="G87" t="s">
        <v>8224</v>
      </c>
      <c r="H87" t="s">
        <v>8246</v>
      </c>
      <c r="I87">
        <v>1318189261</v>
      </c>
      <c r="J87">
        <v>1315597261</v>
      </c>
      <c r="K87" t="b">
        <v>0</v>
      </c>
      <c r="L87">
        <v>100</v>
      </c>
      <c r="M87" t="b">
        <v>1</v>
      </c>
      <c r="N87" t="s">
        <v>8266</v>
      </c>
      <c r="O87" s="5">
        <f t="shared" si="8"/>
        <v>100.01249999999999</v>
      </c>
      <c r="P87">
        <f t="shared" si="9"/>
        <v>40.005000000000003</v>
      </c>
      <c r="Q87" t="str">
        <f t="shared" si="10"/>
        <v>film &amp; video</v>
      </c>
      <c r="R87" t="str">
        <f t="shared" si="11"/>
        <v>shorts</v>
      </c>
      <c r="S87" s="9">
        <f t="shared" si="6"/>
        <v>40795.820150462961</v>
      </c>
      <c r="T87" s="9">
        <f t="shared" si="7"/>
        <v>40825.820150462961</v>
      </c>
    </row>
    <row r="88" spans="1:20" ht="43.2" x14ac:dyDescent="0.3">
      <c r="A88">
        <v>83</v>
      </c>
      <c r="B88" s="3" t="s">
        <v>85</v>
      </c>
      <c r="C88" s="3" t="s">
        <v>4194</v>
      </c>
      <c r="D88">
        <v>200</v>
      </c>
      <c r="E88">
        <v>205</v>
      </c>
      <c r="F88" t="s">
        <v>8219</v>
      </c>
      <c r="G88" t="s">
        <v>8225</v>
      </c>
      <c r="H88" t="s">
        <v>8247</v>
      </c>
      <c r="I88">
        <v>1424604600</v>
      </c>
      <c r="J88">
        <v>1423320389</v>
      </c>
      <c r="K88" t="b">
        <v>0</v>
      </c>
      <c r="L88">
        <v>13</v>
      </c>
      <c r="M88" t="b">
        <v>1</v>
      </c>
      <c r="N88" t="s">
        <v>8266</v>
      </c>
      <c r="O88" s="5">
        <f t="shared" si="8"/>
        <v>102.49999999999999</v>
      </c>
      <c r="P88">
        <f t="shared" si="9"/>
        <v>15.76923076923077</v>
      </c>
      <c r="Q88" t="str">
        <f t="shared" si="10"/>
        <v>film &amp; video</v>
      </c>
      <c r="R88" t="str">
        <f t="shared" si="11"/>
        <v>shorts</v>
      </c>
      <c r="S88" s="9">
        <f t="shared" si="6"/>
        <v>42042.615613425922</v>
      </c>
      <c r="T88" s="9">
        <f t="shared" si="7"/>
        <v>42057.479166666672</v>
      </c>
    </row>
    <row r="89" spans="1:20" ht="28.8" x14ac:dyDescent="0.3">
      <c r="A89">
        <v>84</v>
      </c>
      <c r="B89" s="3" t="s">
        <v>86</v>
      </c>
      <c r="C89" s="3" t="s">
        <v>4195</v>
      </c>
      <c r="D89">
        <v>500</v>
      </c>
      <c r="E89">
        <v>500</v>
      </c>
      <c r="F89" t="s">
        <v>8219</v>
      </c>
      <c r="G89" t="s">
        <v>8224</v>
      </c>
      <c r="H89" t="s">
        <v>8246</v>
      </c>
      <c r="I89">
        <v>1305483086</v>
      </c>
      <c r="J89">
        <v>1302891086</v>
      </c>
      <c r="K89" t="b">
        <v>0</v>
      </c>
      <c r="L89">
        <v>7</v>
      </c>
      <c r="M89" t="b">
        <v>1</v>
      </c>
      <c r="N89" t="s">
        <v>8266</v>
      </c>
      <c r="O89" s="5">
        <f t="shared" si="8"/>
        <v>100</v>
      </c>
      <c r="P89">
        <f t="shared" si="9"/>
        <v>71.428571428571431</v>
      </c>
      <c r="Q89" t="str">
        <f t="shared" si="10"/>
        <v>film &amp; video</v>
      </c>
      <c r="R89" t="str">
        <f t="shared" si="11"/>
        <v>shorts</v>
      </c>
      <c r="S89" s="9">
        <f t="shared" si="6"/>
        <v>40648.757939814815</v>
      </c>
      <c r="T89" s="9">
        <f t="shared" si="7"/>
        <v>40678.757939814815</v>
      </c>
    </row>
    <row r="90" spans="1:20" ht="43.2" x14ac:dyDescent="0.3">
      <c r="A90">
        <v>85</v>
      </c>
      <c r="B90" s="3" t="s">
        <v>87</v>
      </c>
      <c r="C90" s="3" t="s">
        <v>4196</v>
      </c>
      <c r="D90">
        <v>1200</v>
      </c>
      <c r="E90">
        <v>1506</v>
      </c>
      <c r="F90" t="s">
        <v>8219</v>
      </c>
      <c r="G90" t="s">
        <v>8224</v>
      </c>
      <c r="H90" t="s">
        <v>8246</v>
      </c>
      <c r="I90">
        <v>1316746837</v>
      </c>
      <c r="J90">
        <v>1314154837</v>
      </c>
      <c r="K90" t="b">
        <v>0</v>
      </c>
      <c r="L90">
        <v>21</v>
      </c>
      <c r="M90" t="b">
        <v>1</v>
      </c>
      <c r="N90" t="s">
        <v>8266</v>
      </c>
      <c r="O90" s="5">
        <f t="shared" si="8"/>
        <v>125.49999999999999</v>
      </c>
      <c r="P90">
        <f t="shared" si="9"/>
        <v>71.714285714285708</v>
      </c>
      <c r="Q90" t="str">
        <f t="shared" si="10"/>
        <v>film &amp; video</v>
      </c>
      <c r="R90" t="str">
        <f t="shared" si="11"/>
        <v>shorts</v>
      </c>
      <c r="S90" s="9">
        <f t="shared" si="6"/>
        <v>40779.125428240739</v>
      </c>
      <c r="T90" s="9">
        <f t="shared" si="7"/>
        <v>40809.125428240739</v>
      </c>
    </row>
    <row r="91" spans="1:20" ht="43.2" x14ac:dyDescent="0.3">
      <c r="A91">
        <v>86</v>
      </c>
      <c r="B91" s="3" t="s">
        <v>88</v>
      </c>
      <c r="C91" s="3" t="s">
        <v>4197</v>
      </c>
      <c r="D91">
        <v>6000</v>
      </c>
      <c r="E91">
        <v>6388</v>
      </c>
      <c r="F91" t="s">
        <v>8219</v>
      </c>
      <c r="G91" t="s">
        <v>8230</v>
      </c>
      <c r="H91" t="s">
        <v>8249</v>
      </c>
      <c r="I91">
        <v>1451226045</v>
      </c>
      <c r="J91">
        <v>1444828845</v>
      </c>
      <c r="K91" t="b">
        <v>0</v>
      </c>
      <c r="L91">
        <v>17</v>
      </c>
      <c r="M91" t="b">
        <v>1</v>
      </c>
      <c r="N91" t="s">
        <v>8266</v>
      </c>
      <c r="O91" s="5">
        <f t="shared" si="8"/>
        <v>106.46666666666667</v>
      </c>
      <c r="P91">
        <f t="shared" si="9"/>
        <v>375.76470588235293</v>
      </c>
      <c r="Q91" t="str">
        <f t="shared" si="10"/>
        <v>film &amp; video</v>
      </c>
      <c r="R91" t="str">
        <f t="shared" si="11"/>
        <v>shorts</v>
      </c>
      <c r="S91" s="9">
        <f t="shared" si="6"/>
        <v>42291.556076388893</v>
      </c>
      <c r="T91" s="9">
        <f t="shared" si="7"/>
        <v>42365.59774305555</v>
      </c>
    </row>
    <row r="92" spans="1:20" ht="28.8" x14ac:dyDescent="0.3">
      <c r="A92">
        <v>87</v>
      </c>
      <c r="B92" s="3" t="s">
        <v>89</v>
      </c>
      <c r="C92" s="3" t="s">
        <v>4198</v>
      </c>
      <c r="D92">
        <v>2500</v>
      </c>
      <c r="E92">
        <v>2615</v>
      </c>
      <c r="F92" t="s">
        <v>8219</v>
      </c>
      <c r="G92" t="s">
        <v>8224</v>
      </c>
      <c r="H92" t="s">
        <v>8246</v>
      </c>
      <c r="I92">
        <v>1275529260</v>
      </c>
      <c r="J92">
        <v>1274705803</v>
      </c>
      <c r="K92" t="b">
        <v>0</v>
      </c>
      <c r="L92">
        <v>25</v>
      </c>
      <c r="M92" t="b">
        <v>1</v>
      </c>
      <c r="N92" t="s">
        <v>8266</v>
      </c>
      <c r="O92" s="5">
        <f t="shared" si="8"/>
        <v>104.60000000000001</v>
      </c>
      <c r="P92">
        <f t="shared" si="9"/>
        <v>104.6</v>
      </c>
      <c r="Q92" t="str">
        <f t="shared" si="10"/>
        <v>film &amp; video</v>
      </c>
      <c r="R92" t="str">
        <f t="shared" si="11"/>
        <v>shorts</v>
      </c>
      <c r="S92" s="9">
        <f t="shared" si="6"/>
        <v>40322.53938657407</v>
      </c>
      <c r="T92" s="9">
        <f t="shared" si="7"/>
        <v>40332.070138888892</v>
      </c>
    </row>
    <row r="93" spans="1:20" ht="43.2" x14ac:dyDescent="0.3">
      <c r="A93">
        <v>88</v>
      </c>
      <c r="B93" s="3" t="s">
        <v>90</v>
      </c>
      <c r="C93" s="3" t="s">
        <v>4199</v>
      </c>
      <c r="D93">
        <v>3500</v>
      </c>
      <c r="E93">
        <v>3600</v>
      </c>
      <c r="F93" t="s">
        <v>8219</v>
      </c>
      <c r="G93" t="s">
        <v>8224</v>
      </c>
      <c r="H93" t="s">
        <v>8246</v>
      </c>
      <c r="I93">
        <v>1403452131</v>
      </c>
      <c r="J93">
        <v>1401205731</v>
      </c>
      <c r="K93" t="b">
        <v>0</v>
      </c>
      <c r="L93">
        <v>60</v>
      </c>
      <c r="M93" t="b">
        <v>1</v>
      </c>
      <c r="N93" t="s">
        <v>8266</v>
      </c>
      <c r="O93" s="5">
        <f t="shared" si="8"/>
        <v>102.85714285714285</v>
      </c>
      <c r="P93">
        <f t="shared" si="9"/>
        <v>60</v>
      </c>
      <c r="Q93" t="str">
        <f t="shared" si="10"/>
        <v>film &amp; video</v>
      </c>
      <c r="R93" t="str">
        <f t="shared" si="11"/>
        <v>shorts</v>
      </c>
      <c r="S93" s="9">
        <f t="shared" si="6"/>
        <v>41786.65892361111</v>
      </c>
      <c r="T93" s="9">
        <f t="shared" si="7"/>
        <v>41812.65892361111</v>
      </c>
    </row>
    <row r="94" spans="1:20" ht="28.8" x14ac:dyDescent="0.3">
      <c r="A94">
        <v>89</v>
      </c>
      <c r="B94" s="3" t="s">
        <v>91</v>
      </c>
      <c r="C94" s="3" t="s">
        <v>4200</v>
      </c>
      <c r="D94">
        <v>6000</v>
      </c>
      <c r="E94">
        <v>6904</v>
      </c>
      <c r="F94" t="s">
        <v>8219</v>
      </c>
      <c r="G94" t="s">
        <v>8224</v>
      </c>
      <c r="H94" t="s">
        <v>8246</v>
      </c>
      <c r="I94">
        <v>1370196192</v>
      </c>
      <c r="J94">
        <v>1368036192</v>
      </c>
      <c r="K94" t="b">
        <v>0</v>
      </c>
      <c r="L94">
        <v>56</v>
      </c>
      <c r="M94" t="b">
        <v>1</v>
      </c>
      <c r="N94" t="s">
        <v>8266</v>
      </c>
      <c r="O94" s="5">
        <f t="shared" si="8"/>
        <v>115.06666666666668</v>
      </c>
      <c r="P94">
        <f t="shared" si="9"/>
        <v>123.28571428571429</v>
      </c>
      <c r="Q94" t="str">
        <f t="shared" si="10"/>
        <v>film &amp; video</v>
      </c>
      <c r="R94" t="str">
        <f t="shared" si="11"/>
        <v>shorts</v>
      </c>
      <c r="S94" s="9">
        <f t="shared" si="6"/>
        <v>41402.752222222225</v>
      </c>
      <c r="T94" s="9">
        <f t="shared" si="7"/>
        <v>41427.752222222225</v>
      </c>
    </row>
    <row r="95" spans="1:20" ht="28.8" x14ac:dyDescent="0.3">
      <c r="A95">
        <v>90</v>
      </c>
      <c r="B95" s="3" t="s">
        <v>92</v>
      </c>
      <c r="C95" s="3" t="s">
        <v>4201</v>
      </c>
      <c r="D95">
        <v>500</v>
      </c>
      <c r="E95">
        <v>502</v>
      </c>
      <c r="F95" t="s">
        <v>8219</v>
      </c>
      <c r="G95" t="s">
        <v>8224</v>
      </c>
      <c r="H95" t="s">
        <v>8246</v>
      </c>
      <c r="I95">
        <v>1310454499</v>
      </c>
      <c r="J95">
        <v>1307862499</v>
      </c>
      <c r="K95" t="b">
        <v>0</v>
      </c>
      <c r="L95">
        <v>16</v>
      </c>
      <c r="M95" t="b">
        <v>1</v>
      </c>
      <c r="N95" t="s">
        <v>8266</v>
      </c>
      <c r="O95" s="5">
        <f t="shared" si="8"/>
        <v>100.4</v>
      </c>
      <c r="P95">
        <f t="shared" si="9"/>
        <v>31.375</v>
      </c>
      <c r="Q95" t="str">
        <f t="shared" si="10"/>
        <v>film &amp; video</v>
      </c>
      <c r="R95" t="str">
        <f t="shared" si="11"/>
        <v>shorts</v>
      </c>
      <c r="S95" s="9">
        <f t="shared" si="6"/>
        <v>40706.297442129631</v>
      </c>
      <c r="T95" s="9">
        <f t="shared" si="7"/>
        <v>40736.297442129631</v>
      </c>
    </row>
    <row r="96" spans="1:20" ht="43.2" x14ac:dyDescent="0.3">
      <c r="A96">
        <v>91</v>
      </c>
      <c r="B96" s="3" t="s">
        <v>93</v>
      </c>
      <c r="C96" s="3" t="s">
        <v>4202</v>
      </c>
      <c r="D96">
        <v>3000</v>
      </c>
      <c r="E96">
        <v>3600</v>
      </c>
      <c r="F96" t="s">
        <v>8219</v>
      </c>
      <c r="G96" t="s">
        <v>8224</v>
      </c>
      <c r="H96" t="s">
        <v>8246</v>
      </c>
      <c r="I96">
        <v>1305625164</v>
      </c>
      <c r="J96">
        <v>1300354764</v>
      </c>
      <c r="K96" t="b">
        <v>0</v>
      </c>
      <c r="L96">
        <v>46</v>
      </c>
      <c r="M96" t="b">
        <v>1</v>
      </c>
      <c r="N96" t="s">
        <v>8266</v>
      </c>
      <c r="O96" s="5">
        <f t="shared" si="8"/>
        <v>120</v>
      </c>
      <c r="P96">
        <f t="shared" si="9"/>
        <v>78.260869565217391</v>
      </c>
      <c r="Q96" t="str">
        <f t="shared" si="10"/>
        <v>film &amp; video</v>
      </c>
      <c r="R96" t="str">
        <f t="shared" si="11"/>
        <v>shorts</v>
      </c>
      <c r="S96" s="9">
        <f t="shared" si="6"/>
        <v>40619.402361111112</v>
      </c>
      <c r="T96" s="9">
        <f t="shared" si="7"/>
        <v>40680.402361111112</v>
      </c>
    </row>
    <row r="97" spans="1:20" ht="43.2" x14ac:dyDescent="0.3">
      <c r="A97">
        <v>92</v>
      </c>
      <c r="B97" s="3" t="s">
        <v>94</v>
      </c>
      <c r="C97" s="3" t="s">
        <v>4203</v>
      </c>
      <c r="D97">
        <v>5000</v>
      </c>
      <c r="E97">
        <v>5260</v>
      </c>
      <c r="F97" t="s">
        <v>8219</v>
      </c>
      <c r="G97" t="s">
        <v>8229</v>
      </c>
      <c r="H97" t="s">
        <v>8251</v>
      </c>
      <c r="I97">
        <v>1485936000</v>
      </c>
      <c r="J97">
        <v>1481949983</v>
      </c>
      <c r="K97" t="b">
        <v>0</v>
      </c>
      <c r="L97">
        <v>43</v>
      </c>
      <c r="M97" t="b">
        <v>1</v>
      </c>
      <c r="N97" t="s">
        <v>8266</v>
      </c>
      <c r="O97" s="5">
        <f t="shared" si="8"/>
        <v>105.2</v>
      </c>
      <c r="P97">
        <f t="shared" si="9"/>
        <v>122.32558139534883</v>
      </c>
      <c r="Q97" t="str">
        <f t="shared" si="10"/>
        <v>film &amp; video</v>
      </c>
      <c r="R97" t="str">
        <f t="shared" si="11"/>
        <v>shorts</v>
      </c>
      <c r="S97" s="9">
        <f t="shared" si="6"/>
        <v>42721.198877314819</v>
      </c>
      <c r="T97" s="9">
        <f t="shared" si="7"/>
        <v>42767.333333333328</v>
      </c>
    </row>
    <row r="98" spans="1:20" ht="43.2" x14ac:dyDescent="0.3">
      <c r="A98">
        <v>93</v>
      </c>
      <c r="B98" s="3" t="s">
        <v>95</v>
      </c>
      <c r="C98" s="3" t="s">
        <v>4204</v>
      </c>
      <c r="D98">
        <v>1000</v>
      </c>
      <c r="E98">
        <v>1106</v>
      </c>
      <c r="F98" t="s">
        <v>8219</v>
      </c>
      <c r="G98" t="s">
        <v>8224</v>
      </c>
      <c r="H98" t="s">
        <v>8246</v>
      </c>
      <c r="I98">
        <v>1341349200</v>
      </c>
      <c r="J98">
        <v>1338928537</v>
      </c>
      <c r="K98" t="b">
        <v>0</v>
      </c>
      <c r="L98">
        <v>15</v>
      </c>
      <c r="M98" t="b">
        <v>1</v>
      </c>
      <c r="N98" t="s">
        <v>8266</v>
      </c>
      <c r="O98" s="5">
        <f t="shared" si="8"/>
        <v>110.60000000000001</v>
      </c>
      <c r="P98">
        <f t="shared" si="9"/>
        <v>73.733333333333334</v>
      </c>
      <c r="Q98" t="str">
        <f t="shared" si="10"/>
        <v>film &amp; video</v>
      </c>
      <c r="R98" t="str">
        <f t="shared" si="11"/>
        <v>shorts</v>
      </c>
      <c r="S98" s="9">
        <f t="shared" si="6"/>
        <v>41065.858067129629</v>
      </c>
      <c r="T98" s="9">
        <f t="shared" si="7"/>
        <v>41093.875</v>
      </c>
    </row>
    <row r="99" spans="1:20" ht="28.8" x14ac:dyDescent="0.3">
      <c r="A99">
        <v>94</v>
      </c>
      <c r="B99" s="3" t="s">
        <v>96</v>
      </c>
      <c r="C99" s="3" t="s">
        <v>4205</v>
      </c>
      <c r="D99">
        <v>250</v>
      </c>
      <c r="E99">
        <v>260</v>
      </c>
      <c r="F99" t="s">
        <v>8219</v>
      </c>
      <c r="G99" t="s">
        <v>8225</v>
      </c>
      <c r="H99" t="s">
        <v>8247</v>
      </c>
      <c r="I99">
        <v>1396890822</v>
      </c>
      <c r="J99">
        <v>1395162822</v>
      </c>
      <c r="K99" t="b">
        <v>0</v>
      </c>
      <c r="L99">
        <v>12</v>
      </c>
      <c r="M99" t="b">
        <v>1</v>
      </c>
      <c r="N99" t="s">
        <v>8266</v>
      </c>
      <c r="O99" s="5">
        <f t="shared" si="8"/>
        <v>104</v>
      </c>
      <c r="P99">
        <f t="shared" si="9"/>
        <v>21.666666666666668</v>
      </c>
      <c r="Q99" t="str">
        <f t="shared" si="10"/>
        <v>film &amp; video</v>
      </c>
      <c r="R99" t="str">
        <f t="shared" si="11"/>
        <v>shorts</v>
      </c>
      <c r="S99" s="9">
        <f t="shared" si="6"/>
        <v>41716.717847222222</v>
      </c>
      <c r="T99" s="9">
        <f t="shared" si="7"/>
        <v>41736.717847222222</v>
      </c>
    </row>
    <row r="100" spans="1:20" ht="43.2" x14ac:dyDescent="0.3">
      <c r="A100">
        <v>95</v>
      </c>
      <c r="B100" s="3" t="s">
        <v>97</v>
      </c>
      <c r="C100" s="3" t="s">
        <v>4206</v>
      </c>
      <c r="D100">
        <v>350</v>
      </c>
      <c r="E100">
        <v>460</v>
      </c>
      <c r="F100" t="s">
        <v>8219</v>
      </c>
      <c r="G100" t="s">
        <v>8224</v>
      </c>
      <c r="H100" t="s">
        <v>8246</v>
      </c>
      <c r="I100">
        <v>1330214841</v>
      </c>
      <c r="J100">
        <v>1327622841</v>
      </c>
      <c r="K100" t="b">
        <v>0</v>
      </c>
      <c r="L100">
        <v>21</v>
      </c>
      <c r="M100" t="b">
        <v>1</v>
      </c>
      <c r="N100" t="s">
        <v>8266</v>
      </c>
      <c r="O100" s="5">
        <f t="shared" si="8"/>
        <v>131.42857142857142</v>
      </c>
      <c r="P100">
        <f t="shared" si="9"/>
        <v>21.904761904761905</v>
      </c>
      <c r="Q100" t="str">
        <f t="shared" si="10"/>
        <v>film &amp; video</v>
      </c>
      <c r="R100" t="str">
        <f t="shared" si="11"/>
        <v>shorts</v>
      </c>
      <c r="S100" s="9">
        <f t="shared" si="6"/>
        <v>40935.005104166667</v>
      </c>
      <c r="T100" s="9">
        <f t="shared" si="7"/>
        <v>40965.005104166667</v>
      </c>
    </row>
    <row r="101" spans="1:20" ht="43.2" x14ac:dyDescent="0.3">
      <c r="A101">
        <v>96</v>
      </c>
      <c r="B101" s="3" t="s">
        <v>98</v>
      </c>
      <c r="C101" s="3" t="s">
        <v>4207</v>
      </c>
      <c r="D101">
        <v>1500</v>
      </c>
      <c r="E101">
        <v>1720</v>
      </c>
      <c r="F101" t="s">
        <v>8219</v>
      </c>
      <c r="G101" t="s">
        <v>8224</v>
      </c>
      <c r="H101" t="s">
        <v>8246</v>
      </c>
      <c r="I101">
        <v>1280631600</v>
      </c>
      <c r="J101">
        <v>1274889241</v>
      </c>
      <c r="K101" t="b">
        <v>0</v>
      </c>
      <c r="L101">
        <v>34</v>
      </c>
      <c r="M101" t="b">
        <v>1</v>
      </c>
      <c r="N101" t="s">
        <v>8266</v>
      </c>
      <c r="O101" s="5">
        <f t="shared" si="8"/>
        <v>114.66666666666667</v>
      </c>
      <c r="P101">
        <f t="shared" si="9"/>
        <v>50.588235294117645</v>
      </c>
      <c r="Q101" t="str">
        <f t="shared" si="10"/>
        <v>film &amp; video</v>
      </c>
      <c r="R101" t="str">
        <f t="shared" si="11"/>
        <v>shorts</v>
      </c>
      <c r="S101" s="9">
        <f t="shared" si="6"/>
        <v>40324.662511574075</v>
      </c>
      <c r="T101" s="9">
        <f t="shared" si="7"/>
        <v>40391.125</v>
      </c>
    </row>
    <row r="102" spans="1:20" ht="43.2" x14ac:dyDescent="0.3">
      <c r="A102">
        <v>97</v>
      </c>
      <c r="B102" s="3" t="s">
        <v>99</v>
      </c>
      <c r="C102" s="3" t="s">
        <v>4208</v>
      </c>
      <c r="D102">
        <v>400</v>
      </c>
      <c r="E102">
        <v>425</v>
      </c>
      <c r="F102" t="s">
        <v>8219</v>
      </c>
      <c r="G102" t="s">
        <v>8224</v>
      </c>
      <c r="H102" t="s">
        <v>8246</v>
      </c>
      <c r="I102">
        <v>1310440482</v>
      </c>
      <c r="J102">
        <v>1307848482</v>
      </c>
      <c r="K102" t="b">
        <v>0</v>
      </c>
      <c r="L102">
        <v>8</v>
      </c>
      <c r="M102" t="b">
        <v>1</v>
      </c>
      <c r="N102" t="s">
        <v>8266</v>
      </c>
      <c r="O102" s="5">
        <f t="shared" si="8"/>
        <v>106.25</v>
      </c>
      <c r="P102">
        <f t="shared" si="9"/>
        <v>53.125</v>
      </c>
      <c r="Q102" t="str">
        <f t="shared" si="10"/>
        <v>film &amp; video</v>
      </c>
      <c r="R102" t="str">
        <f t="shared" si="11"/>
        <v>shorts</v>
      </c>
      <c r="S102" s="9">
        <f t="shared" si="6"/>
        <v>40706.135208333333</v>
      </c>
      <c r="T102" s="9">
        <f t="shared" si="7"/>
        <v>40736.135208333333</v>
      </c>
    </row>
    <row r="103" spans="1:20" ht="43.2" x14ac:dyDescent="0.3">
      <c r="A103">
        <v>98</v>
      </c>
      <c r="B103" s="3" t="s">
        <v>100</v>
      </c>
      <c r="C103" s="3" t="s">
        <v>4209</v>
      </c>
      <c r="D103">
        <v>3200</v>
      </c>
      <c r="E103">
        <v>3400</v>
      </c>
      <c r="F103" t="s">
        <v>8219</v>
      </c>
      <c r="G103" t="s">
        <v>8224</v>
      </c>
      <c r="H103" t="s">
        <v>8246</v>
      </c>
      <c r="I103">
        <v>1354923000</v>
      </c>
      <c r="J103">
        <v>1351796674</v>
      </c>
      <c r="K103" t="b">
        <v>0</v>
      </c>
      <c r="L103">
        <v>60</v>
      </c>
      <c r="M103" t="b">
        <v>1</v>
      </c>
      <c r="N103" t="s">
        <v>8266</v>
      </c>
      <c r="O103" s="5">
        <f t="shared" si="8"/>
        <v>106.25</v>
      </c>
      <c r="P103">
        <f t="shared" si="9"/>
        <v>56.666666666666664</v>
      </c>
      <c r="Q103" t="str">
        <f t="shared" si="10"/>
        <v>film &amp; video</v>
      </c>
      <c r="R103" t="str">
        <f t="shared" si="11"/>
        <v>shorts</v>
      </c>
      <c r="S103" s="9">
        <f t="shared" si="6"/>
        <v>41214.79483796296</v>
      </c>
      <c r="T103" s="9">
        <f t="shared" si="7"/>
        <v>41250.979166666664</v>
      </c>
    </row>
    <row r="104" spans="1:20" ht="28.8" x14ac:dyDescent="0.3">
      <c r="A104">
        <v>99</v>
      </c>
      <c r="B104" s="3" t="s">
        <v>101</v>
      </c>
      <c r="C104" s="3" t="s">
        <v>4210</v>
      </c>
      <c r="D104">
        <v>1500</v>
      </c>
      <c r="E104">
        <v>1590.29</v>
      </c>
      <c r="F104" t="s">
        <v>8219</v>
      </c>
      <c r="G104" t="s">
        <v>8224</v>
      </c>
      <c r="H104" t="s">
        <v>8246</v>
      </c>
      <c r="I104">
        <v>1390426799</v>
      </c>
      <c r="J104">
        <v>1387834799</v>
      </c>
      <c r="K104" t="b">
        <v>0</v>
      </c>
      <c r="L104">
        <v>39</v>
      </c>
      <c r="M104" t="b">
        <v>1</v>
      </c>
      <c r="N104" t="s">
        <v>8266</v>
      </c>
      <c r="O104" s="5">
        <f t="shared" si="8"/>
        <v>106.01933333333334</v>
      </c>
      <c r="P104">
        <f t="shared" si="9"/>
        <v>40.776666666666664</v>
      </c>
      <c r="Q104" t="str">
        <f t="shared" si="10"/>
        <v>film &amp; video</v>
      </c>
      <c r="R104" t="str">
        <f t="shared" si="11"/>
        <v>shorts</v>
      </c>
      <c r="S104" s="9">
        <f t="shared" si="6"/>
        <v>41631.902766203704</v>
      </c>
      <c r="T104" s="9">
        <f t="shared" si="7"/>
        <v>41661.902766203704</v>
      </c>
    </row>
    <row r="105" spans="1:20" ht="43.2" x14ac:dyDescent="0.3">
      <c r="A105">
        <v>100</v>
      </c>
      <c r="B105" s="3" t="s">
        <v>102</v>
      </c>
      <c r="C105" s="3" t="s">
        <v>4211</v>
      </c>
      <c r="D105">
        <v>5000</v>
      </c>
      <c r="E105">
        <v>5000</v>
      </c>
      <c r="F105" t="s">
        <v>8219</v>
      </c>
      <c r="G105" t="s">
        <v>8224</v>
      </c>
      <c r="H105" t="s">
        <v>8246</v>
      </c>
      <c r="I105">
        <v>1352055886</v>
      </c>
      <c r="J105">
        <v>1350324286</v>
      </c>
      <c r="K105" t="b">
        <v>0</v>
      </c>
      <c r="L105">
        <v>26</v>
      </c>
      <c r="M105" t="b">
        <v>1</v>
      </c>
      <c r="N105" t="s">
        <v>8266</v>
      </c>
      <c r="O105" s="5">
        <f t="shared" si="8"/>
        <v>100</v>
      </c>
      <c r="P105">
        <f t="shared" si="9"/>
        <v>192.30769230769232</v>
      </c>
      <c r="Q105" t="str">
        <f t="shared" si="10"/>
        <v>film &amp; video</v>
      </c>
      <c r="R105" t="str">
        <f t="shared" si="11"/>
        <v>shorts</v>
      </c>
      <c r="S105" s="9">
        <f t="shared" si="6"/>
        <v>41197.753310185188</v>
      </c>
      <c r="T105" s="9">
        <f t="shared" si="7"/>
        <v>41217.794976851852</v>
      </c>
    </row>
    <row r="106" spans="1:20" ht="43.2" x14ac:dyDescent="0.3">
      <c r="A106">
        <v>101</v>
      </c>
      <c r="B106" s="3" t="s">
        <v>103</v>
      </c>
      <c r="C106" s="3" t="s">
        <v>4212</v>
      </c>
      <c r="D106">
        <v>3500</v>
      </c>
      <c r="E106">
        <v>3500</v>
      </c>
      <c r="F106" t="s">
        <v>8219</v>
      </c>
      <c r="G106" t="s">
        <v>8224</v>
      </c>
      <c r="H106" t="s">
        <v>8246</v>
      </c>
      <c r="I106">
        <v>1359052710</v>
      </c>
      <c r="J106">
        <v>1356979110</v>
      </c>
      <c r="K106" t="b">
        <v>0</v>
      </c>
      <c r="L106">
        <v>35</v>
      </c>
      <c r="M106" t="b">
        <v>1</v>
      </c>
      <c r="N106" t="s">
        <v>8266</v>
      </c>
      <c r="O106" s="5">
        <f t="shared" si="8"/>
        <v>100</v>
      </c>
      <c r="P106">
        <f t="shared" si="9"/>
        <v>100</v>
      </c>
      <c r="Q106" t="str">
        <f t="shared" si="10"/>
        <v>film &amp; video</v>
      </c>
      <c r="R106" t="str">
        <f t="shared" si="11"/>
        <v>shorts</v>
      </c>
      <c r="S106" s="9">
        <f t="shared" si="6"/>
        <v>41274.776736111111</v>
      </c>
      <c r="T106" s="9">
        <f t="shared" si="7"/>
        <v>41298.776736111111</v>
      </c>
    </row>
    <row r="107" spans="1:20" ht="28.8" x14ac:dyDescent="0.3">
      <c r="A107">
        <v>102</v>
      </c>
      <c r="B107" s="3" t="s">
        <v>104</v>
      </c>
      <c r="C107" s="3" t="s">
        <v>4213</v>
      </c>
      <c r="D107">
        <v>6000</v>
      </c>
      <c r="E107">
        <v>7665</v>
      </c>
      <c r="F107" t="s">
        <v>8219</v>
      </c>
      <c r="G107" t="s">
        <v>8224</v>
      </c>
      <c r="H107" t="s">
        <v>8246</v>
      </c>
      <c r="I107">
        <v>1293073733</v>
      </c>
      <c r="J107">
        <v>1290481733</v>
      </c>
      <c r="K107" t="b">
        <v>0</v>
      </c>
      <c r="L107">
        <v>65</v>
      </c>
      <c r="M107" t="b">
        <v>1</v>
      </c>
      <c r="N107" t="s">
        <v>8266</v>
      </c>
      <c r="O107" s="5">
        <f t="shared" si="8"/>
        <v>127.75000000000001</v>
      </c>
      <c r="P107">
        <f t="shared" si="9"/>
        <v>117.92307692307692</v>
      </c>
      <c r="Q107" t="str">
        <f t="shared" si="10"/>
        <v>film &amp; video</v>
      </c>
      <c r="R107" t="str">
        <f t="shared" si="11"/>
        <v>shorts</v>
      </c>
      <c r="S107" s="9">
        <f t="shared" si="6"/>
        <v>40505.131168981483</v>
      </c>
      <c r="T107" s="9">
        <f t="shared" si="7"/>
        <v>40535.131168981483</v>
      </c>
    </row>
    <row r="108" spans="1:20" ht="28.8" x14ac:dyDescent="0.3">
      <c r="A108">
        <v>103</v>
      </c>
      <c r="B108" s="3" t="s">
        <v>105</v>
      </c>
      <c r="C108" s="3" t="s">
        <v>4214</v>
      </c>
      <c r="D108">
        <v>1300</v>
      </c>
      <c r="E108">
        <v>1367</v>
      </c>
      <c r="F108" t="s">
        <v>8219</v>
      </c>
      <c r="G108" t="s">
        <v>8225</v>
      </c>
      <c r="H108" t="s">
        <v>8247</v>
      </c>
      <c r="I108">
        <v>1394220030</v>
      </c>
      <c r="J108">
        <v>1392232830</v>
      </c>
      <c r="K108" t="b">
        <v>0</v>
      </c>
      <c r="L108">
        <v>49</v>
      </c>
      <c r="M108" t="b">
        <v>1</v>
      </c>
      <c r="N108" t="s">
        <v>8266</v>
      </c>
      <c r="O108" s="5">
        <f t="shared" si="8"/>
        <v>105.15384615384616</v>
      </c>
      <c r="P108">
        <f t="shared" si="9"/>
        <v>27.897959183673468</v>
      </c>
      <c r="Q108" t="str">
        <f t="shared" si="10"/>
        <v>film &amp; video</v>
      </c>
      <c r="R108" t="str">
        <f t="shared" si="11"/>
        <v>shorts</v>
      </c>
      <c r="S108" s="9">
        <f t="shared" si="6"/>
        <v>41682.805902777778</v>
      </c>
      <c r="T108" s="9">
        <f t="shared" si="7"/>
        <v>41705.805902777778</v>
      </c>
    </row>
    <row r="109" spans="1:20" ht="28.8" x14ac:dyDescent="0.3">
      <c r="A109">
        <v>104</v>
      </c>
      <c r="B109" s="3" t="s">
        <v>106</v>
      </c>
      <c r="C109" s="3" t="s">
        <v>4215</v>
      </c>
      <c r="D109">
        <v>500</v>
      </c>
      <c r="E109">
        <v>600</v>
      </c>
      <c r="F109" t="s">
        <v>8219</v>
      </c>
      <c r="G109" t="s">
        <v>8224</v>
      </c>
      <c r="H109" t="s">
        <v>8246</v>
      </c>
      <c r="I109">
        <v>1301792400</v>
      </c>
      <c r="J109">
        <v>1299775266</v>
      </c>
      <c r="K109" t="b">
        <v>0</v>
      </c>
      <c r="L109">
        <v>10</v>
      </c>
      <c r="M109" t="b">
        <v>1</v>
      </c>
      <c r="N109" t="s">
        <v>8266</v>
      </c>
      <c r="O109" s="5">
        <f t="shared" si="8"/>
        <v>120</v>
      </c>
      <c r="P109">
        <f t="shared" si="9"/>
        <v>60</v>
      </c>
      <c r="Q109" t="str">
        <f t="shared" si="10"/>
        <v>film &amp; video</v>
      </c>
      <c r="R109" t="str">
        <f t="shared" si="11"/>
        <v>shorts</v>
      </c>
      <c r="S109" s="9">
        <f t="shared" si="6"/>
        <v>40612.695208333331</v>
      </c>
      <c r="T109" s="9">
        <f t="shared" si="7"/>
        <v>40636.041666666664</v>
      </c>
    </row>
    <row r="110" spans="1:20" ht="28.8" x14ac:dyDescent="0.3">
      <c r="A110">
        <v>105</v>
      </c>
      <c r="B110" s="3" t="s">
        <v>107</v>
      </c>
      <c r="C110" s="3" t="s">
        <v>4216</v>
      </c>
      <c r="D110">
        <v>2200</v>
      </c>
      <c r="E110">
        <v>2363</v>
      </c>
      <c r="F110" t="s">
        <v>8219</v>
      </c>
      <c r="G110" t="s">
        <v>8224</v>
      </c>
      <c r="H110" t="s">
        <v>8246</v>
      </c>
      <c r="I110">
        <v>1463184000</v>
      </c>
      <c r="J110">
        <v>1461605020</v>
      </c>
      <c r="K110" t="b">
        <v>0</v>
      </c>
      <c r="L110">
        <v>60</v>
      </c>
      <c r="M110" t="b">
        <v>1</v>
      </c>
      <c r="N110" t="s">
        <v>8266</v>
      </c>
      <c r="O110" s="5">
        <f t="shared" si="8"/>
        <v>107.40909090909089</v>
      </c>
      <c r="P110">
        <f t="shared" si="9"/>
        <v>39.383333333333333</v>
      </c>
      <c r="Q110" t="str">
        <f t="shared" si="10"/>
        <v>film &amp; video</v>
      </c>
      <c r="R110" t="str">
        <f t="shared" si="11"/>
        <v>shorts</v>
      </c>
      <c r="S110" s="9">
        <f t="shared" si="6"/>
        <v>42485.724768518514</v>
      </c>
      <c r="T110" s="9">
        <f t="shared" si="7"/>
        <v>42504</v>
      </c>
    </row>
    <row r="111" spans="1:20" x14ac:dyDescent="0.3">
      <c r="A111">
        <v>106</v>
      </c>
      <c r="B111" s="3" t="s">
        <v>108</v>
      </c>
      <c r="C111" s="3" t="s">
        <v>4217</v>
      </c>
      <c r="D111">
        <v>5000</v>
      </c>
      <c r="E111">
        <v>5025</v>
      </c>
      <c r="F111" t="s">
        <v>8219</v>
      </c>
      <c r="G111" t="s">
        <v>8224</v>
      </c>
      <c r="H111" t="s">
        <v>8246</v>
      </c>
      <c r="I111">
        <v>1333391901</v>
      </c>
      <c r="J111">
        <v>1332182301</v>
      </c>
      <c r="K111" t="b">
        <v>0</v>
      </c>
      <c r="L111">
        <v>27</v>
      </c>
      <c r="M111" t="b">
        <v>1</v>
      </c>
      <c r="N111" t="s">
        <v>8266</v>
      </c>
      <c r="O111" s="5">
        <f t="shared" si="8"/>
        <v>100.49999999999999</v>
      </c>
      <c r="P111">
        <f t="shared" si="9"/>
        <v>186.11111111111111</v>
      </c>
      <c r="Q111" t="str">
        <f t="shared" si="10"/>
        <v>film &amp; video</v>
      </c>
      <c r="R111" t="str">
        <f t="shared" si="11"/>
        <v>shorts</v>
      </c>
      <c r="S111" s="9">
        <f t="shared" si="6"/>
        <v>40987.776631944449</v>
      </c>
      <c r="T111" s="9">
        <f t="shared" si="7"/>
        <v>41001.776631944449</v>
      </c>
    </row>
    <row r="112" spans="1:20" ht="43.2" x14ac:dyDescent="0.3">
      <c r="A112">
        <v>107</v>
      </c>
      <c r="B112" s="3" t="s">
        <v>109</v>
      </c>
      <c r="C112" s="3" t="s">
        <v>4218</v>
      </c>
      <c r="D112">
        <v>7500</v>
      </c>
      <c r="E112">
        <v>7685</v>
      </c>
      <c r="F112" t="s">
        <v>8219</v>
      </c>
      <c r="G112" t="s">
        <v>8224</v>
      </c>
      <c r="H112" t="s">
        <v>8246</v>
      </c>
      <c r="I112">
        <v>1303688087</v>
      </c>
      <c r="J112">
        <v>1301787287</v>
      </c>
      <c r="K112" t="b">
        <v>0</v>
      </c>
      <c r="L112">
        <v>69</v>
      </c>
      <c r="M112" t="b">
        <v>1</v>
      </c>
      <c r="N112" t="s">
        <v>8266</v>
      </c>
      <c r="O112" s="5">
        <f t="shared" si="8"/>
        <v>102.46666666666667</v>
      </c>
      <c r="P112">
        <f t="shared" si="9"/>
        <v>111.37681159420291</v>
      </c>
      <c r="Q112" t="str">
        <f t="shared" si="10"/>
        <v>film &amp; video</v>
      </c>
      <c r="R112" t="str">
        <f t="shared" si="11"/>
        <v>shorts</v>
      </c>
      <c r="S112" s="9">
        <f t="shared" si="6"/>
        <v>40635.982488425929</v>
      </c>
      <c r="T112" s="9">
        <f t="shared" si="7"/>
        <v>40657.982488425929</v>
      </c>
    </row>
    <row r="113" spans="1:20" ht="28.8" x14ac:dyDescent="0.3">
      <c r="A113">
        <v>108</v>
      </c>
      <c r="B113" s="3" t="s">
        <v>110</v>
      </c>
      <c r="C113" s="3" t="s">
        <v>4219</v>
      </c>
      <c r="D113">
        <v>1500</v>
      </c>
      <c r="E113">
        <v>3700</v>
      </c>
      <c r="F113" t="s">
        <v>8219</v>
      </c>
      <c r="G113" t="s">
        <v>8224</v>
      </c>
      <c r="H113" t="s">
        <v>8246</v>
      </c>
      <c r="I113">
        <v>1370011370</v>
      </c>
      <c r="J113">
        <v>1364827370</v>
      </c>
      <c r="K113" t="b">
        <v>0</v>
      </c>
      <c r="L113">
        <v>47</v>
      </c>
      <c r="M113" t="b">
        <v>1</v>
      </c>
      <c r="N113" t="s">
        <v>8266</v>
      </c>
      <c r="O113" s="5">
        <f t="shared" si="8"/>
        <v>246.66666666666669</v>
      </c>
      <c r="P113">
        <f t="shared" si="9"/>
        <v>78.723404255319153</v>
      </c>
      <c r="Q113" t="str">
        <f t="shared" si="10"/>
        <v>film &amp; video</v>
      </c>
      <c r="R113" t="str">
        <f t="shared" si="11"/>
        <v>shorts</v>
      </c>
      <c r="S113" s="9">
        <f t="shared" si="6"/>
        <v>41365.613078703704</v>
      </c>
      <c r="T113" s="9">
        <f t="shared" si="7"/>
        <v>41425.613078703704</v>
      </c>
    </row>
    <row r="114" spans="1:20" ht="28.8" x14ac:dyDescent="0.3">
      <c r="A114">
        <v>109</v>
      </c>
      <c r="B114" s="3" t="s">
        <v>111</v>
      </c>
      <c r="C114" s="3" t="s">
        <v>4220</v>
      </c>
      <c r="D114">
        <v>1000</v>
      </c>
      <c r="E114">
        <v>2195</v>
      </c>
      <c r="F114" t="s">
        <v>8219</v>
      </c>
      <c r="G114" t="s">
        <v>8224</v>
      </c>
      <c r="H114" t="s">
        <v>8246</v>
      </c>
      <c r="I114">
        <v>1298680630</v>
      </c>
      <c r="J114">
        <v>1296088630</v>
      </c>
      <c r="K114" t="b">
        <v>0</v>
      </c>
      <c r="L114">
        <v>47</v>
      </c>
      <c r="M114" t="b">
        <v>1</v>
      </c>
      <c r="N114" t="s">
        <v>8266</v>
      </c>
      <c r="O114" s="5">
        <f t="shared" si="8"/>
        <v>219.49999999999997</v>
      </c>
      <c r="P114">
        <f t="shared" si="9"/>
        <v>46.702127659574465</v>
      </c>
      <c r="Q114" t="str">
        <f t="shared" si="10"/>
        <v>film &amp; video</v>
      </c>
      <c r="R114" t="str">
        <f t="shared" si="11"/>
        <v>shorts</v>
      </c>
      <c r="S114" s="9">
        <f t="shared" si="6"/>
        <v>40570.025810185187</v>
      </c>
      <c r="T114" s="9">
        <f t="shared" si="7"/>
        <v>40600.025810185187</v>
      </c>
    </row>
    <row r="115" spans="1:20" ht="28.8" x14ac:dyDescent="0.3">
      <c r="A115">
        <v>110</v>
      </c>
      <c r="B115" s="3" t="s">
        <v>112</v>
      </c>
      <c r="C115" s="3" t="s">
        <v>4221</v>
      </c>
      <c r="D115">
        <v>1300</v>
      </c>
      <c r="E115">
        <v>1700</v>
      </c>
      <c r="F115" t="s">
        <v>8219</v>
      </c>
      <c r="G115" t="s">
        <v>8224</v>
      </c>
      <c r="H115" t="s">
        <v>8246</v>
      </c>
      <c r="I115">
        <v>1384408740</v>
      </c>
      <c r="J115">
        <v>1381445253</v>
      </c>
      <c r="K115" t="b">
        <v>0</v>
      </c>
      <c r="L115">
        <v>26</v>
      </c>
      <c r="M115" t="b">
        <v>1</v>
      </c>
      <c r="N115" t="s">
        <v>8266</v>
      </c>
      <c r="O115" s="5">
        <f t="shared" si="8"/>
        <v>130.76923076923077</v>
      </c>
      <c r="P115">
        <f t="shared" si="9"/>
        <v>65.384615384615387</v>
      </c>
      <c r="Q115" t="str">
        <f t="shared" si="10"/>
        <v>film &amp; video</v>
      </c>
      <c r="R115" t="str">
        <f t="shared" si="11"/>
        <v>shorts</v>
      </c>
      <c r="S115" s="9">
        <f t="shared" si="6"/>
        <v>41557.949687500004</v>
      </c>
      <c r="T115" s="9">
        <f t="shared" si="7"/>
        <v>41592.249305555553</v>
      </c>
    </row>
    <row r="116" spans="1:20" ht="28.8" x14ac:dyDescent="0.3">
      <c r="A116">
        <v>111</v>
      </c>
      <c r="B116" s="3" t="s">
        <v>113</v>
      </c>
      <c r="C116" s="3" t="s">
        <v>4222</v>
      </c>
      <c r="D116">
        <v>3500</v>
      </c>
      <c r="E116">
        <v>5410</v>
      </c>
      <c r="F116" t="s">
        <v>8219</v>
      </c>
      <c r="G116" t="s">
        <v>8226</v>
      </c>
      <c r="H116" t="s">
        <v>8248</v>
      </c>
      <c r="I116">
        <v>1433059187</v>
      </c>
      <c r="J116">
        <v>1430467187</v>
      </c>
      <c r="K116" t="b">
        <v>0</v>
      </c>
      <c r="L116">
        <v>53</v>
      </c>
      <c r="M116" t="b">
        <v>1</v>
      </c>
      <c r="N116" t="s">
        <v>8266</v>
      </c>
      <c r="O116" s="5">
        <f t="shared" si="8"/>
        <v>154.57142857142858</v>
      </c>
      <c r="P116">
        <f t="shared" si="9"/>
        <v>102.0754716981132</v>
      </c>
      <c r="Q116" t="str">
        <f t="shared" si="10"/>
        <v>film &amp; video</v>
      </c>
      <c r="R116" t="str">
        <f t="shared" si="11"/>
        <v>shorts</v>
      </c>
      <c r="S116" s="9">
        <f t="shared" si="6"/>
        <v>42125.333182870367</v>
      </c>
      <c r="T116" s="9">
        <f t="shared" si="7"/>
        <v>42155.333182870367</v>
      </c>
    </row>
    <row r="117" spans="1:20" ht="43.2" x14ac:dyDescent="0.3">
      <c r="A117">
        <v>112</v>
      </c>
      <c r="B117" s="3" t="s">
        <v>114</v>
      </c>
      <c r="C117" s="3" t="s">
        <v>4223</v>
      </c>
      <c r="D117">
        <v>5000</v>
      </c>
      <c r="E117">
        <v>5200</v>
      </c>
      <c r="F117" t="s">
        <v>8219</v>
      </c>
      <c r="G117" t="s">
        <v>8224</v>
      </c>
      <c r="H117" t="s">
        <v>8246</v>
      </c>
      <c r="I117">
        <v>1397354400</v>
      </c>
      <c r="J117">
        <v>1395277318</v>
      </c>
      <c r="K117" t="b">
        <v>0</v>
      </c>
      <c r="L117">
        <v>81</v>
      </c>
      <c r="M117" t="b">
        <v>1</v>
      </c>
      <c r="N117" t="s">
        <v>8266</v>
      </c>
      <c r="O117" s="5">
        <f t="shared" si="8"/>
        <v>104</v>
      </c>
      <c r="P117">
        <f t="shared" si="9"/>
        <v>64.197530864197532</v>
      </c>
      <c r="Q117" t="str">
        <f t="shared" si="10"/>
        <v>film &amp; video</v>
      </c>
      <c r="R117" t="str">
        <f t="shared" si="11"/>
        <v>shorts</v>
      </c>
      <c r="S117" s="9">
        <f t="shared" si="6"/>
        <v>41718.043032407404</v>
      </c>
      <c r="T117" s="9">
        <f t="shared" si="7"/>
        <v>41742.083333333336</v>
      </c>
    </row>
    <row r="118" spans="1:20" ht="28.8" x14ac:dyDescent="0.3">
      <c r="A118">
        <v>113</v>
      </c>
      <c r="B118" s="3" t="s">
        <v>115</v>
      </c>
      <c r="C118" s="3" t="s">
        <v>4224</v>
      </c>
      <c r="D118">
        <v>5000</v>
      </c>
      <c r="E118">
        <v>7050</v>
      </c>
      <c r="F118" t="s">
        <v>8219</v>
      </c>
      <c r="G118" t="s">
        <v>8224</v>
      </c>
      <c r="H118" t="s">
        <v>8246</v>
      </c>
      <c r="I118">
        <v>1312642800</v>
      </c>
      <c r="J118">
        <v>1311963128</v>
      </c>
      <c r="K118" t="b">
        <v>0</v>
      </c>
      <c r="L118">
        <v>78</v>
      </c>
      <c r="M118" t="b">
        <v>1</v>
      </c>
      <c r="N118" t="s">
        <v>8266</v>
      </c>
      <c r="O118" s="5">
        <f t="shared" si="8"/>
        <v>141</v>
      </c>
      <c r="P118">
        <f t="shared" si="9"/>
        <v>90.384615384615387</v>
      </c>
      <c r="Q118" t="str">
        <f t="shared" si="10"/>
        <v>film &amp; video</v>
      </c>
      <c r="R118" t="str">
        <f t="shared" si="11"/>
        <v>shorts</v>
      </c>
      <c r="S118" s="9">
        <f t="shared" si="6"/>
        <v>40753.758425925924</v>
      </c>
      <c r="T118" s="9">
        <f t="shared" si="7"/>
        <v>40761.625</v>
      </c>
    </row>
    <row r="119" spans="1:20" ht="43.2" x14ac:dyDescent="0.3">
      <c r="A119">
        <v>114</v>
      </c>
      <c r="B119" s="3" t="s">
        <v>116</v>
      </c>
      <c r="C119" s="3" t="s">
        <v>4225</v>
      </c>
      <c r="D119">
        <v>3000</v>
      </c>
      <c r="E119">
        <v>3100</v>
      </c>
      <c r="F119" t="s">
        <v>8219</v>
      </c>
      <c r="G119" t="s">
        <v>8224</v>
      </c>
      <c r="H119" t="s">
        <v>8246</v>
      </c>
      <c r="I119">
        <v>1326436488</v>
      </c>
      <c r="J119">
        <v>1321252488</v>
      </c>
      <c r="K119" t="b">
        <v>0</v>
      </c>
      <c r="L119">
        <v>35</v>
      </c>
      <c r="M119" t="b">
        <v>1</v>
      </c>
      <c r="N119" t="s">
        <v>8266</v>
      </c>
      <c r="O119" s="5">
        <f t="shared" si="8"/>
        <v>103.33333333333334</v>
      </c>
      <c r="P119">
        <f t="shared" si="9"/>
        <v>88.571428571428569</v>
      </c>
      <c r="Q119" t="str">
        <f t="shared" si="10"/>
        <v>film &amp; video</v>
      </c>
      <c r="R119" t="str">
        <f t="shared" si="11"/>
        <v>shorts</v>
      </c>
      <c r="S119" s="9">
        <f t="shared" si="6"/>
        <v>40861.27416666667</v>
      </c>
      <c r="T119" s="9">
        <f t="shared" si="7"/>
        <v>40921.27416666667</v>
      </c>
    </row>
    <row r="120" spans="1:20" x14ac:dyDescent="0.3">
      <c r="A120">
        <v>115</v>
      </c>
      <c r="B120" s="3" t="s">
        <v>117</v>
      </c>
      <c r="C120" s="3" t="s">
        <v>4226</v>
      </c>
      <c r="D120">
        <v>450</v>
      </c>
      <c r="E120">
        <v>632</v>
      </c>
      <c r="F120" t="s">
        <v>8219</v>
      </c>
      <c r="G120" t="s">
        <v>8224</v>
      </c>
      <c r="H120" t="s">
        <v>8246</v>
      </c>
      <c r="I120">
        <v>1328377444</v>
      </c>
      <c r="J120">
        <v>1326217444</v>
      </c>
      <c r="K120" t="b">
        <v>0</v>
      </c>
      <c r="L120">
        <v>22</v>
      </c>
      <c r="M120" t="b">
        <v>1</v>
      </c>
      <c r="N120" t="s">
        <v>8266</v>
      </c>
      <c r="O120" s="5">
        <f t="shared" si="8"/>
        <v>140.44444444444443</v>
      </c>
      <c r="P120">
        <f t="shared" si="9"/>
        <v>28.727272727272727</v>
      </c>
      <c r="Q120" t="str">
        <f t="shared" si="10"/>
        <v>film &amp; video</v>
      </c>
      <c r="R120" t="str">
        <f t="shared" si="11"/>
        <v>shorts</v>
      </c>
      <c r="S120" s="9">
        <f t="shared" si="6"/>
        <v>40918.738935185182</v>
      </c>
      <c r="T120" s="9">
        <f t="shared" si="7"/>
        <v>40943.738935185182</v>
      </c>
    </row>
    <row r="121" spans="1:20" ht="43.2" x14ac:dyDescent="0.3">
      <c r="A121">
        <v>116</v>
      </c>
      <c r="B121" s="3" t="s">
        <v>118</v>
      </c>
      <c r="C121" s="3" t="s">
        <v>4227</v>
      </c>
      <c r="D121">
        <v>3500</v>
      </c>
      <c r="E121">
        <v>3978</v>
      </c>
      <c r="F121" t="s">
        <v>8219</v>
      </c>
      <c r="G121" t="s">
        <v>8224</v>
      </c>
      <c r="H121" t="s">
        <v>8246</v>
      </c>
      <c r="I121">
        <v>1302260155</v>
      </c>
      <c r="J121">
        <v>1298289355</v>
      </c>
      <c r="K121" t="b">
        <v>0</v>
      </c>
      <c r="L121">
        <v>57</v>
      </c>
      <c r="M121" t="b">
        <v>1</v>
      </c>
      <c r="N121" t="s">
        <v>8266</v>
      </c>
      <c r="O121" s="5">
        <f t="shared" si="8"/>
        <v>113.65714285714286</v>
      </c>
      <c r="P121">
        <f t="shared" si="9"/>
        <v>69.78947368421052</v>
      </c>
      <c r="Q121" t="str">
        <f t="shared" si="10"/>
        <v>film &amp; video</v>
      </c>
      <c r="R121" t="str">
        <f t="shared" si="11"/>
        <v>shorts</v>
      </c>
      <c r="S121" s="9">
        <f t="shared" si="6"/>
        <v>40595.497164351851</v>
      </c>
      <c r="T121" s="9">
        <f t="shared" si="7"/>
        <v>40641.455497685187</v>
      </c>
    </row>
    <row r="122" spans="1:20" ht="43.2" x14ac:dyDescent="0.3">
      <c r="A122">
        <v>117</v>
      </c>
      <c r="B122" s="3" t="s">
        <v>119</v>
      </c>
      <c r="C122" s="3" t="s">
        <v>4228</v>
      </c>
      <c r="D122">
        <v>4500</v>
      </c>
      <c r="E122">
        <v>4522.22</v>
      </c>
      <c r="F122" t="s">
        <v>8219</v>
      </c>
      <c r="G122" t="s">
        <v>8224</v>
      </c>
      <c r="H122" t="s">
        <v>8246</v>
      </c>
      <c r="I122">
        <v>1276110000</v>
      </c>
      <c r="J122">
        <v>1268337744</v>
      </c>
      <c r="K122" t="b">
        <v>0</v>
      </c>
      <c r="L122">
        <v>27</v>
      </c>
      <c r="M122" t="b">
        <v>1</v>
      </c>
      <c r="N122" t="s">
        <v>8266</v>
      </c>
      <c r="O122" s="5">
        <f t="shared" si="8"/>
        <v>100.49377777777779</v>
      </c>
      <c r="P122">
        <f t="shared" si="9"/>
        <v>167.48962962962963</v>
      </c>
      <c r="Q122" t="str">
        <f t="shared" si="10"/>
        <v>film &amp; video</v>
      </c>
      <c r="R122" t="str">
        <f t="shared" si="11"/>
        <v>shorts</v>
      </c>
      <c r="S122" s="9">
        <f t="shared" si="6"/>
        <v>40248.834999999999</v>
      </c>
      <c r="T122" s="9">
        <f t="shared" si="7"/>
        <v>40338.791666666664</v>
      </c>
    </row>
    <row r="123" spans="1:20" ht="28.8" x14ac:dyDescent="0.3">
      <c r="A123">
        <v>118</v>
      </c>
      <c r="B123" s="3" t="s">
        <v>120</v>
      </c>
      <c r="C123" s="3" t="s">
        <v>4229</v>
      </c>
      <c r="D123">
        <v>5000</v>
      </c>
      <c r="E123">
        <v>5651.58</v>
      </c>
      <c r="F123" t="s">
        <v>8219</v>
      </c>
      <c r="G123" t="s">
        <v>8224</v>
      </c>
      <c r="H123" t="s">
        <v>8246</v>
      </c>
      <c r="I123">
        <v>1311902236</v>
      </c>
      <c r="J123">
        <v>1309310236</v>
      </c>
      <c r="K123" t="b">
        <v>0</v>
      </c>
      <c r="L123">
        <v>39</v>
      </c>
      <c r="M123" t="b">
        <v>1</v>
      </c>
      <c r="N123" t="s">
        <v>8266</v>
      </c>
      <c r="O123" s="5">
        <f t="shared" si="8"/>
        <v>113.03159999999998</v>
      </c>
      <c r="P123">
        <f t="shared" si="9"/>
        <v>144.91230769230768</v>
      </c>
      <c r="Q123" t="str">
        <f t="shared" si="10"/>
        <v>film &amp; video</v>
      </c>
      <c r="R123" t="str">
        <f t="shared" si="11"/>
        <v>shorts</v>
      </c>
      <c r="S123" s="9">
        <f t="shared" si="6"/>
        <v>40723.053657407407</v>
      </c>
      <c r="T123" s="9">
        <f t="shared" si="7"/>
        <v>40753.053657407407</v>
      </c>
    </row>
    <row r="124" spans="1:20" ht="43.2" x14ac:dyDescent="0.3">
      <c r="A124">
        <v>119</v>
      </c>
      <c r="B124" s="3" t="s">
        <v>121</v>
      </c>
      <c r="C124" s="3" t="s">
        <v>4230</v>
      </c>
      <c r="D124">
        <v>3250</v>
      </c>
      <c r="E124">
        <v>3398.1</v>
      </c>
      <c r="F124" t="s">
        <v>8219</v>
      </c>
      <c r="G124" t="s">
        <v>8224</v>
      </c>
      <c r="H124" t="s">
        <v>8246</v>
      </c>
      <c r="I124">
        <v>1313276400</v>
      </c>
      <c r="J124">
        <v>1310693986</v>
      </c>
      <c r="K124" t="b">
        <v>0</v>
      </c>
      <c r="L124">
        <v>37</v>
      </c>
      <c r="M124" t="b">
        <v>1</v>
      </c>
      <c r="N124" t="s">
        <v>8266</v>
      </c>
      <c r="O124" s="5">
        <f t="shared" si="8"/>
        <v>104.55692307692308</v>
      </c>
      <c r="P124">
        <f t="shared" si="9"/>
        <v>91.840540540540545</v>
      </c>
      <c r="Q124" t="str">
        <f t="shared" si="10"/>
        <v>film &amp; video</v>
      </c>
      <c r="R124" t="str">
        <f t="shared" si="11"/>
        <v>shorts</v>
      </c>
      <c r="S124" s="9">
        <f t="shared" si="6"/>
        <v>40739.069282407407</v>
      </c>
      <c r="T124" s="9">
        <f t="shared" si="7"/>
        <v>40768.958333333336</v>
      </c>
    </row>
    <row r="125" spans="1:20" ht="43.2" x14ac:dyDescent="0.3">
      <c r="A125">
        <v>120</v>
      </c>
      <c r="B125" s="3" t="s">
        <v>122</v>
      </c>
      <c r="C125" s="3" t="s">
        <v>4231</v>
      </c>
      <c r="D125">
        <v>70000</v>
      </c>
      <c r="E125">
        <v>10</v>
      </c>
      <c r="F125" t="s">
        <v>8220</v>
      </c>
      <c r="G125" t="s">
        <v>8231</v>
      </c>
      <c r="H125" t="s">
        <v>8252</v>
      </c>
      <c r="I125">
        <v>1475457107</v>
      </c>
      <c r="J125">
        <v>1472865107</v>
      </c>
      <c r="K125" t="b">
        <v>0</v>
      </c>
      <c r="L125">
        <v>1</v>
      </c>
      <c r="M125" t="b">
        <v>0</v>
      </c>
      <c r="N125" t="s">
        <v>8267</v>
      </c>
      <c r="O125" s="5">
        <f t="shared" si="8"/>
        <v>1.4285714285714287E-2</v>
      </c>
      <c r="P125">
        <f t="shared" si="9"/>
        <v>10</v>
      </c>
      <c r="Q125" t="str">
        <f t="shared" si="10"/>
        <v>film &amp; video</v>
      </c>
      <c r="R125" t="str">
        <f t="shared" si="11"/>
        <v>science fiction</v>
      </c>
      <c r="S125" s="9">
        <f t="shared" si="6"/>
        <v>42616.049849537041</v>
      </c>
      <c r="T125" s="9">
        <f t="shared" si="7"/>
        <v>42646.049849537041</v>
      </c>
    </row>
    <row r="126" spans="1:20" ht="43.2" x14ac:dyDescent="0.3">
      <c r="A126">
        <v>121</v>
      </c>
      <c r="B126" s="3" t="s">
        <v>123</v>
      </c>
      <c r="C126" s="3" t="s">
        <v>4232</v>
      </c>
      <c r="D126">
        <v>3000</v>
      </c>
      <c r="E126">
        <v>1</v>
      </c>
      <c r="F126" t="s">
        <v>8220</v>
      </c>
      <c r="G126" t="s">
        <v>8224</v>
      </c>
      <c r="H126" t="s">
        <v>8246</v>
      </c>
      <c r="I126">
        <v>1429352160</v>
      </c>
      <c r="J126">
        <v>1427993710</v>
      </c>
      <c r="K126" t="b">
        <v>0</v>
      </c>
      <c r="L126">
        <v>1</v>
      </c>
      <c r="M126" t="b">
        <v>0</v>
      </c>
      <c r="N126" t="s">
        <v>8267</v>
      </c>
      <c r="O126" s="5">
        <f t="shared" si="8"/>
        <v>3.3333333333333333E-2</v>
      </c>
      <c r="P126">
        <f t="shared" si="9"/>
        <v>1</v>
      </c>
      <c r="Q126" t="str">
        <f t="shared" si="10"/>
        <v>film &amp; video</v>
      </c>
      <c r="R126" t="str">
        <f t="shared" si="11"/>
        <v>science fiction</v>
      </c>
      <c r="S126" s="9">
        <f t="shared" si="6"/>
        <v>42096.704976851848</v>
      </c>
      <c r="T126" s="9">
        <f t="shared" si="7"/>
        <v>42112.427777777775</v>
      </c>
    </row>
    <row r="127" spans="1:20" ht="28.8" x14ac:dyDescent="0.3">
      <c r="A127">
        <v>122</v>
      </c>
      <c r="B127" s="3" t="s">
        <v>124</v>
      </c>
      <c r="C127" s="3" t="s">
        <v>4233</v>
      </c>
      <c r="D127">
        <v>100000000</v>
      </c>
      <c r="E127">
        <v>0</v>
      </c>
      <c r="F127" t="s">
        <v>8220</v>
      </c>
      <c r="G127" t="s">
        <v>8224</v>
      </c>
      <c r="H127" t="s">
        <v>8246</v>
      </c>
      <c r="I127">
        <v>1476094907</v>
      </c>
      <c r="J127">
        <v>1470910907</v>
      </c>
      <c r="K127" t="b">
        <v>0</v>
      </c>
      <c r="L127">
        <v>0</v>
      </c>
      <c r="M127" t="b">
        <v>0</v>
      </c>
      <c r="N127" t="s">
        <v>8267</v>
      </c>
      <c r="O127" s="5">
        <f t="shared" si="8"/>
        <v>0</v>
      </c>
      <c r="P127" t="e">
        <f t="shared" si="9"/>
        <v>#DIV/0!</v>
      </c>
      <c r="Q127" t="str">
        <f t="shared" si="10"/>
        <v>film &amp; video</v>
      </c>
      <c r="R127" t="str">
        <f t="shared" si="11"/>
        <v>science fiction</v>
      </c>
      <c r="S127" s="9">
        <f t="shared" si="6"/>
        <v>42593.431793981479</v>
      </c>
      <c r="T127" s="9">
        <f t="shared" si="7"/>
        <v>42653.431793981479</v>
      </c>
    </row>
    <row r="128" spans="1:20" ht="43.2" x14ac:dyDescent="0.3">
      <c r="A128">
        <v>123</v>
      </c>
      <c r="B128" s="3" t="s">
        <v>125</v>
      </c>
      <c r="C128" s="3" t="s">
        <v>4234</v>
      </c>
      <c r="D128">
        <v>55000</v>
      </c>
      <c r="E128">
        <v>151</v>
      </c>
      <c r="F128" t="s">
        <v>8220</v>
      </c>
      <c r="G128" t="s">
        <v>8224</v>
      </c>
      <c r="H128" t="s">
        <v>8246</v>
      </c>
      <c r="I128">
        <v>1414533600</v>
      </c>
      <c r="J128">
        <v>1411411564</v>
      </c>
      <c r="K128" t="b">
        <v>0</v>
      </c>
      <c r="L128">
        <v>6</v>
      </c>
      <c r="M128" t="b">
        <v>0</v>
      </c>
      <c r="N128" t="s">
        <v>8267</v>
      </c>
      <c r="O128" s="5">
        <f t="shared" si="8"/>
        <v>0.27454545454545454</v>
      </c>
      <c r="P128">
        <f t="shared" si="9"/>
        <v>25.166666666666668</v>
      </c>
      <c r="Q128" t="str">
        <f t="shared" si="10"/>
        <v>film &amp; video</v>
      </c>
      <c r="R128" t="str">
        <f t="shared" si="11"/>
        <v>science fiction</v>
      </c>
      <c r="S128" s="9">
        <f t="shared" si="6"/>
        <v>41904.781990740739</v>
      </c>
      <c r="T128" s="9">
        <f t="shared" si="7"/>
        <v>41940.916666666664</v>
      </c>
    </row>
    <row r="129" spans="1:20" ht="43.2" x14ac:dyDescent="0.3">
      <c r="A129">
        <v>124</v>
      </c>
      <c r="B129" s="3" t="s">
        <v>126</v>
      </c>
      <c r="C129" s="3" t="s">
        <v>4235</v>
      </c>
      <c r="D129">
        <v>4000</v>
      </c>
      <c r="E129">
        <v>0</v>
      </c>
      <c r="F129" t="s">
        <v>8220</v>
      </c>
      <c r="G129" t="s">
        <v>8224</v>
      </c>
      <c r="H129" t="s">
        <v>8246</v>
      </c>
      <c r="I129">
        <v>1431728242</v>
      </c>
      <c r="J129">
        <v>1429568242</v>
      </c>
      <c r="K129" t="b">
        <v>0</v>
      </c>
      <c r="L129">
        <v>0</v>
      </c>
      <c r="M129" t="b">
        <v>0</v>
      </c>
      <c r="N129" t="s">
        <v>8267</v>
      </c>
      <c r="O129" s="5">
        <f t="shared" si="8"/>
        <v>0</v>
      </c>
      <c r="P129" t="e">
        <f t="shared" si="9"/>
        <v>#DIV/0!</v>
      </c>
      <c r="Q129" t="str">
        <f t="shared" si="10"/>
        <v>film &amp; video</v>
      </c>
      <c r="R129" t="str">
        <f t="shared" si="11"/>
        <v>science fiction</v>
      </c>
      <c r="S129" s="9">
        <f t="shared" si="6"/>
        <v>42114.928726851853</v>
      </c>
      <c r="T129" s="9">
        <f t="shared" si="7"/>
        <v>42139.928726851853</v>
      </c>
    </row>
    <row r="130" spans="1:20" ht="43.2" x14ac:dyDescent="0.3">
      <c r="A130">
        <v>125</v>
      </c>
      <c r="B130" s="3" t="s">
        <v>127</v>
      </c>
      <c r="C130" s="3" t="s">
        <v>4236</v>
      </c>
      <c r="D130">
        <v>500</v>
      </c>
      <c r="E130">
        <v>70</v>
      </c>
      <c r="F130" t="s">
        <v>8220</v>
      </c>
      <c r="G130" t="s">
        <v>8229</v>
      </c>
      <c r="H130" t="s">
        <v>8251</v>
      </c>
      <c r="I130">
        <v>1486165880</v>
      </c>
      <c r="J130">
        <v>1480981880</v>
      </c>
      <c r="K130" t="b">
        <v>0</v>
      </c>
      <c r="L130">
        <v>6</v>
      </c>
      <c r="M130" t="b">
        <v>0</v>
      </c>
      <c r="N130" t="s">
        <v>8267</v>
      </c>
      <c r="O130" s="5">
        <f t="shared" si="8"/>
        <v>14.000000000000002</v>
      </c>
      <c r="P130">
        <f t="shared" si="9"/>
        <v>11.666666666666666</v>
      </c>
      <c r="Q130" t="str">
        <f t="shared" si="10"/>
        <v>film &amp; video</v>
      </c>
      <c r="R130" t="str">
        <f t="shared" si="11"/>
        <v>science fiction</v>
      </c>
      <c r="S130" s="9">
        <f t="shared" si="6"/>
        <v>42709.993981481486</v>
      </c>
      <c r="T130" s="9">
        <f t="shared" si="7"/>
        <v>42769.993981481486</v>
      </c>
    </row>
    <row r="131" spans="1:20" ht="43.2" x14ac:dyDescent="0.3">
      <c r="A131">
        <v>126</v>
      </c>
      <c r="B131" s="3" t="s">
        <v>128</v>
      </c>
      <c r="C131" s="3" t="s">
        <v>4237</v>
      </c>
      <c r="D131">
        <v>25000</v>
      </c>
      <c r="E131">
        <v>1387</v>
      </c>
      <c r="F131" t="s">
        <v>8220</v>
      </c>
      <c r="G131" t="s">
        <v>8224</v>
      </c>
      <c r="H131" t="s">
        <v>8246</v>
      </c>
      <c r="I131">
        <v>1433988000</v>
      </c>
      <c r="J131">
        <v>1431353337</v>
      </c>
      <c r="K131" t="b">
        <v>0</v>
      </c>
      <c r="L131">
        <v>13</v>
      </c>
      <c r="M131" t="b">
        <v>0</v>
      </c>
      <c r="N131" t="s">
        <v>8267</v>
      </c>
      <c r="O131" s="5">
        <f t="shared" si="8"/>
        <v>5.548</v>
      </c>
      <c r="P131">
        <f t="shared" si="9"/>
        <v>106.69230769230769</v>
      </c>
      <c r="Q131" t="str">
        <f t="shared" si="10"/>
        <v>film &amp; video</v>
      </c>
      <c r="R131" t="str">
        <f t="shared" si="11"/>
        <v>science fiction</v>
      </c>
      <c r="S131" s="9">
        <f t="shared" ref="S131:S194" si="12">J131/60/60/24+DATE(1970, 1, 1)</f>
        <v>42135.589548611111</v>
      </c>
      <c r="T131" s="9">
        <f t="shared" ref="T131:T194" si="13">I131/60/60/24+DATE(1970, 1, 1)</f>
        <v>42166.083333333328</v>
      </c>
    </row>
    <row r="132" spans="1:20" ht="43.2" x14ac:dyDescent="0.3">
      <c r="A132">
        <v>127</v>
      </c>
      <c r="B132" s="3" t="s">
        <v>129</v>
      </c>
      <c r="C132" s="3" t="s">
        <v>4238</v>
      </c>
      <c r="D132">
        <v>8000</v>
      </c>
      <c r="E132">
        <v>190</v>
      </c>
      <c r="F132" t="s">
        <v>8220</v>
      </c>
      <c r="G132" t="s">
        <v>8224</v>
      </c>
      <c r="H132" t="s">
        <v>8246</v>
      </c>
      <c r="I132">
        <v>1428069541</v>
      </c>
      <c r="J132">
        <v>1425481141</v>
      </c>
      <c r="K132" t="b">
        <v>0</v>
      </c>
      <c r="L132">
        <v>4</v>
      </c>
      <c r="M132" t="b">
        <v>0</v>
      </c>
      <c r="N132" t="s">
        <v>8267</v>
      </c>
      <c r="O132" s="5">
        <f t="shared" si="8"/>
        <v>2.375</v>
      </c>
      <c r="P132">
        <f t="shared" si="9"/>
        <v>47.5</v>
      </c>
      <c r="Q132" t="str">
        <f t="shared" si="10"/>
        <v>film &amp; video</v>
      </c>
      <c r="R132" t="str">
        <f t="shared" si="11"/>
        <v>science fiction</v>
      </c>
      <c r="S132" s="9">
        <f t="shared" si="12"/>
        <v>42067.62431712963</v>
      </c>
      <c r="T132" s="9">
        <f t="shared" si="13"/>
        <v>42097.582650462966</v>
      </c>
    </row>
    <row r="133" spans="1:20" ht="28.8" x14ac:dyDescent="0.3">
      <c r="A133">
        <v>128</v>
      </c>
      <c r="B133" s="3" t="s">
        <v>130</v>
      </c>
      <c r="C133" s="3" t="s">
        <v>4239</v>
      </c>
      <c r="D133">
        <v>100000</v>
      </c>
      <c r="E133">
        <v>1867</v>
      </c>
      <c r="F133" t="s">
        <v>8220</v>
      </c>
      <c r="G133" t="s">
        <v>8224</v>
      </c>
      <c r="H133" t="s">
        <v>8246</v>
      </c>
      <c r="I133">
        <v>1476941293</v>
      </c>
      <c r="J133">
        <v>1473917293</v>
      </c>
      <c r="K133" t="b">
        <v>0</v>
      </c>
      <c r="L133">
        <v>6</v>
      </c>
      <c r="M133" t="b">
        <v>0</v>
      </c>
      <c r="N133" t="s">
        <v>8267</v>
      </c>
      <c r="O133" s="5">
        <f t="shared" ref="O133:O194" si="14">E133/D133*100</f>
        <v>1.867</v>
      </c>
      <c r="P133">
        <f t="shared" si="9"/>
        <v>311.16666666666669</v>
      </c>
      <c r="Q133" t="str">
        <f t="shared" si="10"/>
        <v>film &amp; video</v>
      </c>
      <c r="R133" t="str">
        <f t="shared" si="11"/>
        <v>science fiction</v>
      </c>
      <c r="S133" s="9">
        <f t="shared" si="12"/>
        <v>42628.22792824074</v>
      </c>
      <c r="T133" s="9">
        <f t="shared" si="13"/>
        <v>42663.22792824074</v>
      </c>
    </row>
    <row r="134" spans="1:20" ht="43.2" x14ac:dyDescent="0.3">
      <c r="A134">
        <v>129</v>
      </c>
      <c r="B134" s="3" t="s">
        <v>131</v>
      </c>
      <c r="C134" s="3" t="s">
        <v>4240</v>
      </c>
      <c r="D134">
        <v>20000</v>
      </c>
      <c r="E134">
        <v>0</v>
      </c>
      <c r="F134" t="s">
        <v>8220</v>
      </c>
      <c r="G134" t="s">
        <v>8224</v>
      </c>
      <c r="H134" t="s">
        <v>8246</v>
      </c>
      <c r="I134">
        <v>1414708183</v>
      </c>
      <c r="J134">
        <v>1409524183</v>
      </c>
      <c r="K134" t="b">
        <v>0</v>
      </c>
      <c r="L134">
        <v>0</v>
      </c>
      <c r="M134" t="b">
        <v>0</v>
      </c>
      <c r="N134" t="s">
        <v>8267</v>
      </c>
      <c r="O134" s="5">
        <f t="shared" si="14"/>
        <v>0</v>
      </c>
      <c r="P134" t="e">
        <f t="shared" ref="P134:P195" si="15">E134/L134</f>
        <v>#DIV/0!</v>
      </c>
      <c r="Q134" t="str">
        <f t="shared" ref="Q134:Q195" si="16">LEFT(N134, FIND("/", N134)-1)</f>
        <v>film &amp; video</v>
      </c>
      <c r="R134" t="str">
        <f t="shared" ref="R134:R195" si="17">RIGHT(N134, LEN(N134)-FIND("/", N134))</f>
        <v>science fiction</v>
      </c>
      <c r="S134" s="9">
        <f t="shared" si="12"/>
        <v>41882.937303240738</v>
      </c>
      <c r="T134" s="9">
        <f t="shared" si="13"/>
        <v>41942.937303240738</v>
      </c>
    </row>
    <row r="135" spans="1:20" ht="43.2" x14ac:dyDescent="0.3">
      <c r="A135">
        <v>130</v>
      </c>
      <c r="B135" s="3" t="s">
        <v>132</v>
      </c>
      <c r="C135" s="3" t="s">
        <v>4241</v>
      </c>
      <c r="D135">
        <v>600</v>
      </c>
      <c r="E135">
        <v>0</v>
      </c>
      <c r="F135" t="s">
        <v>8220</v>
      </c>
      <c r="G135" t="s">
        <v>8225</v>
      </c>
      <c r="H135" t="s">
        <v>8247</v>
      </c>
      <c r="I135">
        <v>1402949760</v>
      </c>
      <c r="J135">
        <v>1400536692</v>
      </c>
      <c r="K135" t="b">
        <v>0</v>
      </c>
      <c r="L135">
        <v>0</v>
      </c>
      <c r="M135" t="b">
        <v>0</v>
      </c>
      <c r="N135" t="s">
        <v>8267</v>
      </c>
      <c r="O135" s="5">
        <f t="shared" si="14"/>
        <v>0</v>
      </c>
      <c r="P135" t="e">
        <f t="shared" si="15"/>
        <v>#DIV/0!</v>
      </c>
      <c r="Q135" t="str">
        <f t="shared" si="16"/>
        <v>film &amp; video</v>
      </c>
      <c r="R135" t="str">
        <f t="shared" si="17"/>
        <v>science fiction</v>
      </c>
      <c r="S135" s="9">
        <f t="shared" si="12"/>
        <v>41778.915416666663</v>
      </c>
      <c r="T135" s="9">
        <f t="shared" si="13"/>
        <v>41806.844444444447</v>
      </c>
    </row>
    <row r="136" spans="1:20" x14ac:dyDescent="0.3">
      <c r="A136">
        <v>131</v>
      </c>
      <c r="B136" s="3" t="s">
        <v>133</v>
      </c>
      <c r="C136" s="3" t="s">
        <v>4242</v>
      </c>
      <c r="D136">
        <v>1200</v>
      </c>
      <c r="E136">
        <v>0</v>
      </c>
      <c r="F136" t="s">
        <v>8220</v>
      </c>
      <c r="G136" t="s">
        <v>8224</v>
      </c>
      <c r="H136" t="s">
        <v>8246</v>
      </c>
      <c r="I136">
        <v>1467763200</v>
      </c>
      <c r="J136">
        <v>1466453161</v>
      </c>
      <c r="K136" t="b">
        <v>0</v>
      </c>
      <c r="L136">
        <v>0</v>
      </c>
      <c r="M136" t="b">
        <v>0</v>
      </c>
      <c r="N136" t="s">
        <v>8267</v>
      </c>
      <c r="O136" s="5">
        <f t="shared" si="14"/>
        <v>0</v>
      </c>
      <c r="P136" t="e">
        <f t="shared" si="15"/>
        <v>#DIV/0!</v>
      </c>
      <c r="Q136" t="str">
        <f t="shared" si="16"/>
        <v>film &amp; video</v>
      </c>
      <c r="R136" t="str">
        <f t="shared" si="17"/>
        <v>science fiction</v>
      </c>
      <c r="S136" s="9">
        <f t="shared" si="12"/>
        <v>42541.837511574078</v>
      </c>
      <c r="T136" s="9">
        <f t="shared" si="13"/>
        <v>42557</v>
      </c>
    </row>
    <row r="137" spans="1:20" ht="43.2" x14ac:dyDescent="0.3">
      <c r="A137">
        <v>132</v>
      </c>
      <c r="B137" s="3" t="s">
        <v>134</v>
      </c>
      <c r="C137" s="3" t="s">
        <v>4243</v>
      </c>
      <c r="D137">
        <v>80000</v>
      </c>
      <c r="E137">
        <v>7655</v>
      </c>
      <c r="F137" t="s">
        <v>8220</v>
      </c>
      <c r="G137" t="s">
        <v>8224</v>
      </c>
      <c r="H137" t="s">
        <v>8246</v>
      </c>
      <c r="I137">
        <v>1415392207</v>
      </c>
      <c r="J137">
        <v>1411500607</v>
      </c>
      <c r="K137" t="b">
        <v>0</v>
      </c>
      <c r="L137">
        <v>81</v>
      </c>
      <c r="M137" t="b">
        <v>0</v>
      </c>
      <c r="N137" t="s">
        <v>8267</v>
      </c>
      <c r="O137" s="5">
        <f t="shared" si="14"/>
        <v>9.5687499999999996</v>
      </c>
      <c r="P137">
        <f t="shared" si="15"/>
        <v>94.506172839506178</v>
      </c>
      <c r="Q137" t="str">
        <f t="shared" si="16"/>
        <v>film &amp; video</v>
      </c>
      <c r="R137" t="str">
        <f t="shared" si="17"/>
        <v>science fiction</v>
      </c>
      <c r="S137" s="9">
        <f t="shared" si="12"/>
        <v>41905.812581018516</v>
      </c>
      <c r="T137" s="9">
        <f t="shared" si="13"/>
        <v>41950.854247685187</v>
      </c>
    </row>
    <row r="138" spans="1:20" ht="28.8" x14ac:dyDescent="0.3">
      <c r="A138">
        <v>133</v>
      </c>
      <c r="B138" s="3" t="s">
        <v>135</v>
      </c>
      <c r="C138" s="3" t="s">
        <v>4244</v>
      </c>
      <c r="D138">
        <v>71764</v>
      </c>
      <c r="E138">
        <v>0</v>
      </c>
      <c r="F138" t="s">
        <v>8220</v>
      </c>
      <c r="G138" t="s">
        <v>8224</v>
      </c>
      <c r="H138" t="s">
        <v>8246</v>
      </c>
      <c r="I138">
        <v>1464715860</v>
      </c>
      <c r="J138">
        <v>1462130584</v>
      </c>
      <c r="K138" t="b">
        <v>0</v>
      </c>
      <c r="L138">
        <v>0</v>
      </c>
      <c r="M138" t="b">
        <v>0</v>
      </c>
      <c r="N138" t="s">
        <v>8267</v>
      </c>
      <c r="O138" s="5">
        <f t="shared" si="14"/>
        <v>0</v>
      </c>
      <c r="P138" t="e">
        <f t="shared" si="15"/>
        <v>#DIV/0!</v>
      </c>
      <c r="Q138" t="str">
        <f t="shared" si="16"/>
        <v>film &amp; video</v>
      </c>
      <c r="R138" t="str">
        <f t="shared" si="17"/>
        <v>science fiction</v>
      </c>
      <c r="S138" s="9">
        <f t="shared" si="12"/>
        <v>42491.80768518518</v>
      </c>
      <c r="T138" s="9">
        <f t="shared" si="13"/>
        <v>42521.729861111111</v>
      </c>
    </row>
    <row r="139" spans="1:20" ht="28.8" x14ac:dyDescent="0.3">
      <c r="A139">
        <v>134</v>
      </c>
      <c r="B139" s="3" t="s">
        <v>136</v>
      </c>
      <c r="C139" s="3" t="s">
        <v>4245</v>
      </c>
      <c r="D139">
        <v>5000</v>
      </c>
      <c r="E139">
        <v>0</v>
      </c>
      <c r="F139" t="s">
        <v>8220</v>
      </c>
      <c r="G139" t="s">
        <v>8224</v>
      </c>
      <c r="H139" t="s">
        <v>8246</v>
      </c>
      <c r="I139">
        <v>1441386000</v>
      </c>
      <c r="J139">
        <v>1438811418</v>
      </c>
      <c r="K139" t="b">
        <v>0</v>
      </c>
      <c r="L139">
        <v>0</v>
      </c>
      <c r="M139" t="b">
        <v>0</v>
      </c>
      <c r="N139" t="s">
        <v>8267</v>
      </c>
      <c r="O139" s="5">
        <f t="shared" si="14"/>
        <v>0</v>
      </c>
      <c r="P139" t="e">
        <f t="shared" si="15"/>
        <v>#DIV/0!</v>
      </c>
      <c r="Q139" t="str">
        <f t="shared" si="16"/>
        <v>film &amp; video</v>
      </c>
      <c r="R139" t="str">
        <f t="shared" si="17"/>
        <v>science fiction</v>
      </c>
      <c r="S139" s="9">
        <f t="shared" si="12"/>
        <v>42221.909930555557</v>
      </c>
      <c r="T139" s="9">
        <f t="shared" si="13"/>
        <v>42251.708333333328</v>
      </c>
    </row>
    <row r="140" spans="1:20" ht="43.2" x14ac:dyDescent="0.3">
      <c r="A140">
        <v>135</v>
      </c>
      <c r="B140" s="3" t="s">
        <v>137</v>
      </c>
      <c r="C140" s="3" t="s">
        <v>4246</v>
      </c>
      <c r="D140">
        <v>3000</v>
      </c>
      <c r="E140">
        <v>403</v>
      </c>
      <c r="F140" t="s">
        <v>8220</v>
      </c>
      <c r="G140" t="s">
        <v>8224</v>
      </c>
      <c r="H140" t="s">
        <v>8246</v>
      </c>
      <c r="I140">
        <v>1404241200</v>
      </c>
      <c r="J140">
        <v>1401354597</v>
      </c>
      <c r="K140" t="b">
        <v>0</v>
      </c>
      <c r="L140">
        <v>5</v>
      </c>
      <c r="M140" t="b">
        <v>0</v>
      </c>
      <c r="N140" t="s">
        <v>8267</v>
      </c>
      <c r="O140" s="5">
        <f t="shared" si="14"/>
        <v>13.433333333333334</v>
      </c>
      <c r="P140">
        <f t="shared" si="15"/>
        <v>80.599999999999994</v>
      </c>
      <c r="Q140" t="str">
        <f t="shared" si="16"/>
        <v>film &amp; video</v>
      </c>
      <c r="R140" t="str">
        <f t="shared" si="17"/>
        <v>science fiction</v>
      </c>
      <c r="S140" s="9">
        <f t="shared" si="12"/>
        <v>41788.381909722222</v>
      </c>
      <c r="T140" s="9">
        <f t="shared" si="13"/>
        <v>41821.791666666664</v>
      </c>
    </row>
    <row r="141" spans="1:20" ht="43.2" x14ac:dyDescent="0.3">
      <c r="A141">
        <v>136</v>
      </c>
      <c r="B141" s="3" t="s">
        <v>138</v>
      </c>
      <c r="C141" s="3" t="s">
        <v>4232</v>
      </c>
      <c r="D141">
        <v>3000</v>
      </c>
      <c r="E141">
        <v>0</v>
      </c>
      <c r="F141" t="s">
        <v>8220</v>
      </c>
      <c r="G141" t="s">
        <v>8224</v>
      </c>
      <c r="H141" t="s">
        <v>8246</v>
      </c>
      <c r="I141">
        <v>1431771360</v>
      </c>
      <c r="J141">
        <v>1427968234</v>
      </c>
      <c r="K141" t="b">
        <v>0</v>
      </c>
      <c r="L141">
        <v>0</v>
      </c>
      <c r="M141" t="b">
        <v>0</v>
      </c>
      <c r="N141" t="s">
        <v>8267</v>
      </c>
      <c r="O141" s="5">
        <f t="shared" si="14"/>
        <v>0</v>
      </c>
      <c r="P141" t="e">
        <f t="shared" si="15"/>
        <v>#DIV/0!</v>
      </c>
      <c r="Q141" t="str">
        <f t="shared" si="16"/>
        <v>film &amp; video</v>
      </c>
      <c r="R141" t="str">
        <f t="shared" si="17"/>
        <v>science fiction</v>
      </c>
      <c r="S141" s="9">
        <f t="shared" si="12"/>
        <v>42096.410115740742</v>
      </c>
      <c r="T141" s="9">
        <f t="shared" si="13"/>
        <v>42140.427777777775</v>
      </c>
    </row>
    <row r="142" spans="1:20" ht="43.2" x14ac:dyDescent="0.3">
      <c r="A142">
        <v>137</v>
      </c>
      <c r="B142" s="3" t="s">
        <v>139</v>
      </c>
      <c r="C142" s="3" t="s">
        <v>4247</v>
      </c>
      <c r="D142">
        <v>55000</v>
      </c>
      <c r="E142">
        <v>0</v>
      </c>
      <c r="F142" t="s">
        <v>8220</v>
      </c>
      <c r="G142" t="s">
        <v>8232</v>
      </c>
      <c r="H142" t="s">
        <v>8253</v>
      </c>
      <c r="I142">
        <v>1444657593</v>
      </c>
      <c r="J142">
        <v>1440337593</v>
      </c>
      <c r="K142" t="b">
        <v>0</v>
      </c>
      <c r="L142">
        <v>0</v>
      </c>
      <c r="M142" t="b">
        <v>0</v>
      </c>
      <c r="N142" t="s">
        <v>8267</v>
      </c>
      <c r="O142" s="5">
        <f t="shared" si="14"/>
        <v>0</v>
      </c>
      <c r="P142" t="e">
        <f t="shared" si="15"/>
        <v>#DIV/0!</v>
      </c>
      <c r="Q142" t="str">
        <f t="shared" si="16"/>
        <v>film &amp; video</v>
      </c>
      <c r="R142" t="str">
        <f t="shared" si="17"/>
        <v>science fiction</v>
      </c>
      <c r="S142" s="9">
        <f t="shared" si="12"/>
        <v>42239.573993055557</v>
      </c>
      <c r="T142" s="9">
        <f t="shared" si="13"/>
        <v>42289.573993055557</v>
      </c>
    </row>
    <row r="143" spans="1:20" ht="43.2" x14ac:dyDescent="0.3">
      <c r="A143">
        <v>138</v>
      </c>
      <c r="B143" s="3" t="s">
        <v>140</v>
      </c>
      <c r="C143" s="3" t="s">
        <v>4248</v>
      </c>
      <c r="D143">
        <v>150000</v>
      </c>
      <c r="E143">
        <v>4712</v>
      </c>
      <c r="F143" t="s">
        <v>8220</v>
      </c>
      <c r="G143" t="s">
        <v>8224</v>
      </c>
      <c r="H143" t="s">
        <v>8246</v>
      </c>
      <c r="I143">
        <v>1438405140</v>
      </c>
      <c r="J143">
        <v>1435731041</v>
      </c>
      <c r="K143" t="b">
        <v>0</v>
      </c>
      <c r="L143">
        <v>58</v>
      </c>
      <c r="M143" t="b">
        <v>0</v>
      </c>
      <c r="N143" t="s">
        <v>8267</v>
      </c>
      <c r="O143" s="5">
        <f t="shared" si="14"/>
        <v>3.1413333333333333</v>
      </c>
      <c r="P143">
        <f t="shared" si="15"/>
        <v>81.241379310344826</v>
      </c>
      <c r="Q143" t="str">
        <f t="shared" si="16"/>
        <v>film &amp; video</v>
      </c>
      <c r="R143" t="str">
        <f t="shared" si="17"/>
        <v>science fiction</v>
      </c>
      <c r="S143" s="9">
        <f t="shared" si="12"/>
        <v>42186.257418981477</v>
      </c>
      <c r="T143" s="9">
        <f t="shared" si="13"/>
        <v>42217.207638888889</v>
      </c>
    </row>
    <row r="144" spans="1:20" ht="28.8" x14ac:dyDescent="0.3">
      <c r="A144">
        <v>139</v>
      </c>
      <c r="B144" s="3" t="s">
        <v>141</v>
      </c>
      <c r="C144" s="3" t="s">
        <v>4249</v>
      </c>
      <c r="D144">
        <v>500</v>
      </c>
      <c r="E144">
        <v>500</v>
      </c>
      <c r="F144" t="s">
        <v>8220</v>
      </c>
      <c r="G144" t="s">
        <v>8224</v>
      </c>
      <c r="H144" t="s">
        <v>8246</v>
      </c>
      <c r="I144">
        <v>1436738772</v>
      </c>
      <c r="J144">
        <v>1435874772</v>
      </c>
      <c r="K144" t="b">
        <v>0</v>
      </c>
      <c r="L144">
        <v>1</v>
      </c>
      <c r="M144" t="b">
        <v>0</v>
      </c>
      <c r="N144" t="s">
        <v>8267</v>
      </c>
      <c r="O144" s="5">
        <f t="shared" si="14"/>
        <v>100</v>
      </c>
      <c r="P144">
        <f t="shared" si="15"/>
        <v>500</v>
      </c>
      <c r="Q144" t="str">
        <f t="shared" si="16"/>
        <v>film &amp; video</v>
      </c>
      <c r="R144" t="str">
        <f t="shared" si="17"/>
        <v>science fiction</v>
      </c>
      <c r="S144" s="9">
        <f t="shared" si="12"/>
        <v>42187.920972222222</v>
      </c>
      <c r="T144" s="9">
        <f t="shared" si="13"/>
        <v>42197.920972222222</v>
      </c>
    </row>
    <row r="145" spans="1:20" ht="28.8" x14ac:dyDescent="0.3">
      <c r="A145">
        <v>141</v>
      </c>
      <c r="B145" s="3" t="s">
        <v>143</v>
      </c>
      <c r="C145" s="3" t="s">
        <v>4251</v>
      </c>
      <c r="D145">
        <v>12000</v>
      </c>
      <c r="E145">
        <v>1293</v>
      </c>
      <c r="F145" t="s">
        <v>8220</v>
      </c>
      <c r="G145" t="s">
        <v>8224</v>
      </c>
      <c r="H145" t="s">
        <v>8246</v>
      </c>
      <c r="I145">
        <v>1433043623</v>
      </c>
      <c r="J145">
        <v>1429155623</v>
      </c>
      <c r="K145" t="b">
        <v>0</v>
      </c>
      <c r="L145">
        <v>28</v>
      </c>
      <c r="M145" t="b">
        <v>0</v>
      </c>
      <c r="N145" t="s">
        <v>8267</v>
      </c>
      <c r="O145" s="5">
        <f t="shared" si="14"/>
        <v>10.775</v>
      </c>
      <c r="P145">
        <f t="shared" si="15"/>
        <v>46.178571428571431</v>
      </c>
      <c r="Q145" t="str">
        <f t="shared" si="16"/>
        <v>film &amp; video</v>
      </c>
      <c r="R145" t="str">
        <f t="shared" si="17"/>
        <v>science fiction</v>
      </c>
      <c r="S145" s="9">
        <f t="shared" si="12"/>
        <v>42110.153043981481</v>
      </c>
      <c r="T145" s="9">
        <f t="shared" si="13"/>
        <v>42155.153043981481</v>
      </c>
    </row>
    <row r="146" spans="1:20" ht="43.2" x14ac:dyDescent="0.3">
      <c r="A146">
        <v>142</v>
      </c>
      <c r="B146" s="3" t="s">
        <v>144</v>
      </c>
      <c r="C146" s="3" t="s">
        <v>4252</v>
      </c>
      <c r="D146">
        <v>3000</v>
      </c>
      <c r="E146">
        <v>10</v>
      </c>
      <c r="F146" t="s">
        <v>8220</v>
      </c>
      <c r="G146" t="s">
        <v>8224</v>
      </c>
      <c r="H146" t="s">
        <v>8246</v>
      </c>
      <c r="I146">
        <v>1416176778</v>
      </c>
      <c r="J146">
        <v>1414358778</v>
      </c>
      <c r="K146" t="b">
        <v>0</v>
      </c>
      <c r="L146">
        <v>1</v>
      </c>
      <c r="M146" t="b">
        <v>0</v>
      </c>
      <c r="N146" t="s">
        <v>8267</v>
      </c>
      <c r="O146" s="5">
        <f t="shared" si="14"/>
        <v>0.33333333333333337</v>
      </c>
      <c r="P146">
        <f t="shared" si="15"/>
        <v>10</v>
      </c>
      <c r="Q146" t="str">
        <f t="shared" si="16"/>
        <v>film &amp; video</v>
      </c>
      <c r="R146" t="str">
        <f t="shared" si="17"/>
        <v>science fiction</v>
      </c>
      <c r="S146" s="9">
        <f t="shared" si="12"/>
        <v>41938.893263888887</v>
      </c>
      <c r="T146" s="9">
        <f t="shared" si="13"/>
        <v>41959.934930555552</v>
      </c>
    </row>
    <row r="147" spans="1:20" ht="43.2" x14ac:dyDescent="0.3">
      <c r="A147">
        <v>143</v>
      </c>
      <c r="B147" s="3" t="s">
        <v>145</v>
      </c>
      <c r="C147" s="3" t="s">
        <v>4253</v>
      </c>
      <c r="D147">
        <v>5500</v>
      </c>
      <c r="E147">
        <v>0</v>
      </c>
      <c r="F147" t="s">
        <v>8220</v>
      </c>
      <c r="G147" t="s">
        <v>8226</v>
      </c>
      <c r="H147" t="s">
        <v>8248</v>
      </c>
      <c r="I147">
        <v>1472882100</v>
      </c>
      <c r="J147">
        <v>1467941542</v>
      </c>
      <c r="K147" t="b">
        <v>0</v>
      </c>
      <c r="L147">
        <v>0</v>
      </c>
      <c r="M147" t="b">
        <v>0</v>
      </c>
      <c r="N147" t="s">
        <v>8267</v>
      </c>
      <c r="O147" s="5">
        <f t="shared" si="14"/>
        <v>0</v>
      </c>
      <c r="P147" t="e">
        <f t="shared" si="15"/>
        <v>#DIV/0!</v>
      </c>
      <c r="Q147" t="str">
        <f t="shared" si="16"/>
        <v>film &amp; video</v>
      </c>
      <c r="R147" t="str">
        <f t="shared" si="17"/>
        <v>science fiction</v>
      </c>
      <c r="S147" s="9">
        <f t="shared" si="12"/>
        <v>42559.064143518524</v>
      </c>
      <c r="T147" s="9">
        <f t="shared" si="13"/>
        <v>42616.246527777781</v>
      </c>
    </row>
    <row r="148" spans="1:20" ht="28.8" x14ac:dyDescent="0.3">
      <c r="A148">
        <v>144</v>
      </c>
      <c r="B148" s="3" t="s">
        <v>146</v>
      </c>
      <c r="C148" s="3" t="s">
        <v>4254</v>
      </c>
      <c r="D148">
        <v>7500</v>
      </c>
      <c r="E148">
        <v>2070</v>
      </c>
      <c r="F148" t="s">
        <v>8220</v>
      </c>
      <c r="G148" t="s">
        <v>8229</v>
      </c>
      <c r="H148" t="s">
        <v>8251</v>
      </c>
      <c r="I148">
        <v>1428945472</v>
      </c>
      <c r="J148">
        <v>1423765072</v>
      </c>
      <c r="K148" t="b">
        <v>0</v>
      </c>
      <c r="L148">
        <v>37</v>
      </c>
      <c r="M148" t="b">
        <v>0</v>
      </c>
      <c r="N148" t="s">
        <v>8267</v>
      </c>
      <c r="O148" s="5">
        <f t="shared" si="14"/>
        <v>27.6</v>
      </c>
      <c r="P148">
        <f t="shared" si="15"/>
        <v>55.945945945945944</v>
      </c>
      <c r="Q148" t="str">
        <f t="shared" si="16"/>
        <v>film &amp; video</v>
      </c>
      <c r="R148" t="str">
        <f t="shared" si="17"/>
        <v>science fiction</v>
      </c>
      <c r="S148" s="9">
        <f t="shared" si="12"/>
        <v>42047.762407407412</v>
      </c>
      <c r="T148" s="9">
        <f t="shared" si="13"/>
        <v>42107.72074074074</v>
      </c>
    </row>
    <row r="149" spans="1:20" ht="43.2" x14ac:dyDescent="0.3">
      <c r="A149">
        <v>145</v>
      </c>
      <c r="B149" s="3" t="s">
        <v>147</v>
      </c>
      <c r="C149" s="3" t="s">
        <v>4255</v>
      </c>
      <c r="D149">
        <v>4500</v>
      </c>
      <c r="E149">
        <v>338</v>
      </c>
      <c r="F149" t="s">
        <v>8220</v>
      </c>
      <c r="G149" t="s">
        <v>8224</v>
      </c>
      <c r="H149" t="s">
        <v>8246</v>
      </c>
      <c r="I149">
        <v>1439298052</v>
      </c>
      <c r="J149">
        <v>1436965252</v>
      </c>
      <c r="K149" t="b">
        <v>0</v>
      </c>
      <c r="L149">
        <v>9</v>
      </c>
      <c r="M149" t="b">
        <v>0</v>
      </c>
      <c r="N149" t="s">
        <v>8267</v>
      </c>
      <c r="O149" s="5">
        <f t="shared" si="14"/>
        <v>7.5111111111111111</v>
      </c>
      <c r="P149">
        <f t="shared" si="15"/>
        <v>37.555555555555557</v>
      </c>
      <c r="Q149" t="str">
        <f t="shared" si="16"/>
        <v>film &amp; video</v>
      </c>
      <c r="R149" t="str">
        <f t="shared" si="17"/>
        <v>science fiction</v>
      </c>
      <c r="S149" s="9">
        <f t="shared" si="12"/>
        <v>42200.542268518519</v>
      </c>
      <c r="T149" s="9">
        <f t="shared" si="13"/>
        <v>42227.542268518519</v>
      </c>
    </row>
    <row r="150" spans="1:20" ht="43.2" x14ac:dyDescent="0.3">
      <c r="A150">
        <v>146</v>
      </c>
      <c r="B150" s="3" t="s">
        <v>148</v>
      </c>
      <c r="C150" s="3" t="s">
        <v>4256</v>
      </c>
      <c r="D150">
        <v>20000</v>
      </c>
      <c r="E150">
        <v>115</v>
      </c>
      <c r="F150" t="s">
        <v>8220</v>
      </c>
      <c r="G150" t="s">
        <v>8224</v>
      </c>
      <c r="H150" t="s">
        <v>8246</v>
      </c>
      <c r="I150">
        <v>1484698998</v>
      </c>
      <c r="J150">
        <v>1479514998</v>
      </c>
      <c r="K150" t="b">
        <v>0</v>
      </c>
      <c r="L150">
        <v>3</v>
      </c>
      <c r="M150" t="b">
        <v>0</v>
      </c>
      <c r="N150" t="s">
        <v>8267</v>
      </c>
      <c r="O150" s="5">
        <f t="shared" si="14"/>
        <v>0.57499999999999996</v>
      </c>
      <c r="P150">
        <f t="shared" si="15"/>
        <v>38.333333333333336</v>
      </c>
      <c r="Q150" t="str">
        <f t="shared" si="16"/>
        <v>film &amp; video</v>
      </c>
      <c r="R150" t="str">
        <f t="shared" si="17"/>
        <v>science fiction</v>
      </c>
      <c r="S150" s="9">
        <f t="shared" si="12"/>
        <v>42693.016180555554</v>
      </c>
      <c r="T150" s="9">
        <f t="shared" si="13"/>
        <v>42753.016180555554</v>
      </c>
    </row>
    <row r="151" spans="1:20" x14ac:dyDescent="0.3">
      <c r="A151">
        <v>147</v>
      </c>
      <c r="B151" s="3" t="s">
        <v>149</v>
      </c>
      <c r="C151" s="3" t="s">
        <v>4257</v>
      </c>
      <c r="D151">
        <v>7000</v>
      </c>
      <c r="E151">
        <v>0</v>
      </c>
      <c r="F151" t="s">
        <v>8220</v>
      </c>
      <c r="G151" t="s">
        <v>8225</v>
      </c>
      <c r="H151" t="s">
        <v>8247</v>
      </c>
      <c r="I151">
        <v>1420741080</v>
      </c>
      <c r="J151">
        <v>1417026340</v>
      </c>
      <c r="K151" t="b">
        <v>0</v>
      </c>
      <c r="L151">
        <v>0</v>
      </c>
      <c r="M151" t="b">
        <v>0</v>
      </c>
      <c r="N151" t="s">
        <v>8267</v>
      </c>
      <c r="O151" s="5">
        <f t="shared" si="14"/>
        <v>0</v>
      </c>
      <c r="P151" t="e">
        <f t="shared" si="15"/>
        <v>#DIV/0!</v>
      </c>
      <c r="Q151" t="str">
        <f t="shared" si="16"/>
        <v>film &amp; video</v>
      </c>
      <c r="R151" t="str">
        <f t="shared" si="17"/>
        <v>science fiction</v>
      </c>
      <c r="S151" s="9">
        <f t="shared" si="12"/>
        <v>41969.767824074079</v>
      </c>
      <c r="T151" s="9">
        <f t="shared" si="13"/>
        <v>42012.762499999997</v>
      </c>
    </row>
    <row r="152" spans="1:20" ht="43.2" x14ac:dyDescent="0.3">
      <c r="A152">
        <v>148</v>
      </c>
      <c r="B152" s="3" t="s">
        <v>150</v>
      </c>
      <c r="C152" s="3" t="s">
        <v>4258</v>
      </c>
      <c r="D152">
        <v>50000</v>
      </c>
      <c r="E152">
        <v>40</v>
      </c>
      <c r="F152" t="s">
        <v>8220</v>
      </c>
      <c r="G152" t="s">
        <v>8224</v>
      </c>
      <c r="H152" t="s">
        <v>8246</v>
      </c>
      <c r="I152">
        <v>1456555536</v>
      </c>
      <c r="J152">
        <v>1453963536</v>
      </c>
      <c r="K152" t="b">
        <v>0</v>
      </c>
      <c r="L152">
        <v>2</v>
      </c>
      <c r="M152" t="b">
        <v>0</v>
      </c>
      <c r="N152" t="s">
        <v>8267</v>
      </c>
      <c r="O152" s="5">
        <f t="shared" si="14"/>
        <v>0.08</v>
      </c>
      <c r="P152">
        <f t="shared" si="15"/>
        <v>20</v>
      </c>
      <c r="Q152" t="str">
        <f t="shared" si="16"/>
        <v>film &amp; video</v>
      </c>
      <c r="R152" t="str">
        <f t="shared" si="17"/>
        <v>science fiction</v>
      </c>
      <c r="S152" s="9">
        <f t="shared" si="12"/>
        <v>42397.281666666662</v>
      </c>
      <c r="T152" s="9">
        <f t="shared" si="13"/>
        <v>42427.281666666662</v>
      </c>
    </row>
    <row r="153" spans="1:20" ht="43.2" x14ac:dyDescent="0.3">
      <c r="A153">
        <v>149</v>
      </c>
      <c r="B153" s="3" t="s">
        <v>151</v>
      </c>
      <c r="C153" s="3" t="s">
        <v>4259</v>
      </c>
      <c r="D153">
        <v>10000</v>
      </c>
      <c r="E153">
        <v>92</v>
      </c>
      <c r="F153" t="s">
        <v>8220</v>
      </c>
      <c r="G153" t="s">
        <v>8224</v>
      </c>
      <c r="H153" t="s">
        <v>8246</v>
      </c>
      <c r="I153">
        <v>1419494400</v>
      </c>
      <c r="J153">
        <v>1416888470</v>
      </c>
      <c r="K153" t="b">
        <v>0</v>
      </c>
      <c r="L153">
        <v>6</v>
      </c>
      <c r="M153" t="b">
        <v>0</v>
      </c>
      <c r="N153" t="s">
        <v>8267</v>
      </c>
      <c r="O153" s="5">
        <f t="shared" si="14"/>
        <v>0.91999999999999993</v>
      </c>
      <c r="P153">
        <f t="shared" si="15"/>
        <v>15.333333333333334</v>
      </c>
      <c r="Q153" t="str">
        <f t="shared" si="16"/>
        <v>film &amp; video</v>
      </c>
      <c r="R153" t="str">
        <f t="shared" si="17"/>
        <v>science fiction</v>
      </c>
      <c r="S153" s="9">
        <f t="shared" si="12"/>
        <v>41968.172106481477</v>
      </c>
      <c r="T153" s="9">
        <f t="shared" si="13"/>
        <v>41998.333333333328</v>
      </c>
    </row>
    <row r="154" spans="1:20" ht="28.8" x14ac:dyDescent="0.3">
      <c r="A154">
        <v>150</v>
      </c>
      <c r="B154" s="3" t="s">
        <v>152</v>
      </c>
      <c r="C154" s="3" t="s">
        <v>4260</v>
      </c>
      <c r="D154">
        <v>130000</v>
      </c>
      <c r="E154">
        <v>30112</v>
      </c>
      <c r="F154" t="s">
        <v>8220</v>
      </c>
      <c r="G154" t="s">
        <v>8224</v>
      </c>
      <c r="H154" t="s">
        <v>8246</v>
      </c>
      <c r="I154">
        <v>1432612382</v>
      </c>
      <c r="J154">
        <v>1427428382</v>
      </c>
      <c r="K154" t="b">
        <v>0</v>
      </c>
      <c r="L154">
        <v>67</v>
      </c>
      <c r="M154" t="b">
        <v>0</v>
      </c>
      <c r="N154" t="s">
        <v>8267</v>
      </c>
      <c r="O154" s="5">
        <f t="shared" si="14"/>
        <v>23.163076923076922</v>
      </c>
      <c r="P154">
        <f t="shared" si="15"/>
        <v>449.43283582089555</v>
      </c>
      <c r="Q154" t="str">
        <f t="shared" si="16"/>
        <v>film &amp; video</v>
      </c>
      <c r="R154" t="str">
        <f t="shared" si="17"/>
        <v>science fiction</v>
      </c>
      <c r="S154" s="9">
        <f t="shared" si="12"/>
        <v>42090.161828703705</v>
      </c>
      <c r="T154" s="9">
        <f t="shared" si="13"/>
        <v>42150.161828703705</v>
      </c>
    </row>
    <row r="155" spans="1:20" ht="43.2" x14ac:dyDescent="0.3">
      <c r="A155">
        <v>151</v>
      </c>
      <c r="B155" s="3" t="s">
        <v>153</v>
      </c>
      <c r="C155" s="3" t="s">
        <v>4261</v>
      </c>
      <c r="D155">
        <v>250000</v>
      </c>
      <c r="E155">
        <v>140</v>
      </c>
      <c r="F155" t="s">
        <v>8220</v>
      </c>
      <c r="G155" t="s">
        <v>8226</v>
      </c>
      <c r="H155" t="s">
        <v>8248</v>
      </c>
      <c r="I155">
        <v>1434633191</v>
      </c>
      <c r="J155">
        <v>1429449191</v>
      </c>
      <c r="K155" t="b">
        <v>0</v>
      </c>
      <c r="L155">
        <v>5</v>
      </c>
      <c r="M155" t="b">
        <v>0</v>
      </c>
      <c r="N155" t="s">
        <v>8267</v>
      </c>
      <c r="O155" s="5">
        <f t="shared" si="14"/>
        <v>5.5999999999999994E-2</v>
      </c>
      <c r="P155">
        <f t="shared" si="15"/>
        <v>28</v>
      </c>
      <c r="Q155" t="str">
        <f t="shared" si="16"/>
        <v>film &amp; video</v>
      </c>
      <c r="R155" t="str">
        <f t="shared" si="17"/>
        <v>science fiction</v>
      </c>
      <c r="S155" s="9">
        <f t="shared" si="12"/>
        <v>42113.550821759258</v>
      </c>
      <c r="T155" s="9">
        <f t="shared" si="13"/>
        <v>42173.550821759258</v>
      </c>
    </row>
    <row r="156" spans="1:20" ht="28.8" x14ac:dyDescent="0.3">
      <c r="A156">
        <v>152</v>
      </c>
      <c r="B156" s="3" t="s">
        <v>154</v>
      </c>
      <c r="C156" s="3" t="s">
        <v>4262</v>
      </c>
      <c r="D156">
        <v>380000</v>
      </c>
      <c r="E156">
        <v>30</v>
      </c>
      <c r="F156" t="s">
        <v>8220</v>
      </c>
      <c r="G156" t="s">
        <v>8224</v>
      </c>
      <c r="H156" t="s">
        <v>8246</v>
      </c>
      <c r="I156">
        <v>1411437100</v>
      </c>
      <c r="J156">
        <v>1408845100</v>
      </c>
      <c r="K156" t="b">
        <v>0</v>
      </c>
      <c r="L156">
        <v>2</v>
      </c>
      <c r="M156" t="b">
        <v>0</v>
      </c>
      <c r="N156" t="s">
        <v>8267</v>
      </c>
      <c r="O156" s="5">
        <f t="shared" si="14"/>
        <v>7.8947368421052634E-3</v>
      </c>
      <c r="P156">
        <f t="shared" si="15"/>
        <v>15</v>
      </c>
      <c r="Q156" t="str">
        <f t="shared" si="16"/>
        <v>film &amp; video</v>
      </c>
      <c r="R156" t="str">
        <f t="shared" si="17"/>
        <v>science fiction</v>
      </c>
      <c r="S156" s="9">
        <f t="shared" si="12"/>
        <v>41875.077546296299</v>
      </c>
      <c r="T156" s="9">
        <f t="shared" si="13"/>
        <v>41905.077546296299</v>
      </c>
    </row>
    <row r="157" spans="1:20" ht="43.2" x14ac:dyDescent="0.3">
      <c r="A157">
        <v>153</v>
      </c>
      <c r="B157" s="3" t="s">
        <v>155</v>
      </c>
      <c r="C157" s="3" t="s">
        <v>4263</v>
      </c>
      <c r="D157">
        <v>50000</v>
      </c>
      <c r="E157">
        <v>359</v>
      </c>
      <c r="F157" t="s">
        <v>8220</v>
      </c>
      <c r="G157" t="s">
        <v>8224</v>
      </c>
      <c r="H157" t="s">
        <v>8246</v>
      </c>
      <c r="I157">
        <v>1417532644</v>
      </c>
      <c r="J157">
        <v>1413900244</v>
      </c>
      <c r="K157" t="b">
        <v>0</v>
      </c>
      <c r="L157">
        <v>10</v>
      </c>
      <c r="M157" t="b">
        <v>0</v>
      </c>
      <c r="N157" t="s">
        <v>8267</v>
      </c>
      <c r="O157" s="5">
        <f t="shared" si="14"/>
        <v>0.71799999999999997</v>
      </c>
      <c r="P157">
        <f t="shared" si="15"/>
        <v>35.9</v>
      </c>
      <c r="Q157" t="str">
        <f t="shared" si="16"/>
        <v>film &amp; video</v>
      </c>
      <c r="R157" t="str">
        <f t="shared" si="17"/>
        <v>science fiction</v>
      </c>
      <c r="S157" s="9">
        <f t="shared" si="12"/>
        <v>41933.586157407408</v>
      </c>
      <c r="T157" s="9">
        <f t="shared" si="13"/>
        <v>41975.627824074079</v>
      </c>
    </row>
    <row r="158" spans="1:20" ht="28.8" x14ac:dyDescent="0.3">
      <c r="A158">
        <v>154</v>
      </c>
      <c r="B158" s="3" t="s">
        <v>156</v>
      </c>
      <c r="C158" s="3" t="s">
        <v>4264</v>
      </c>
      <c r="D158">
        <v>1500</v>
      </c>
      <c r="E158">
        <v>40</v>
      </c>
      <c r="F158" t="s">
        <v>8220</v>
      </c>
      <c r="G158" t="s">
        <v>8224</v>
      </c>
      <c r="H158" t="s">
        <v>8246</v>
      </c>
      <c r="I158">
        <v>1433336895</v>
      </c>
      <c r="J158">
        <v>1429621695</v>
      </c>
      <c r="K158" t="b">
        <v>0</v>
      </c>
      <c r="L158">
        <v>3</v>
      </c>
      <c r="M158" t="b">
        <v>0</v>
      </c>
      <c r="N158" t="s">
        <v>8267</v>
      </c>
      <c r="O158" s="5">
        <f t="shared" si="14"/>
        <v>2.666666666666667</v>
      </c>
      <c r="P158">
        <f t="shared" si="15"/>
        <v>13.333333333333334</v>
      </c>
      <c r="Q158" t="str">
        <f t="shared" si="16"/>
        <v>film &amp; video</v>
      </c>
      <c r="R158" t="str">
        <f t="shared" si="17"/>
        <v>science fiction</v>
      </c>
      <c r="S158" s="9">
        <f t="shared" si="12"/>
        <v>42115.547395833331</v>
      </c>
      <c r="T158" s="9">
        <f t="shared" si="13"/>
        <v>42158.547395833331</v>
      </c>
    </row>
    <row r="159" spans="1:20" ht="43.2" x14ac:dyDescent="0.3">
      <c r="A159">
        <v>155</v>
      </c>
      <c r="B159" s="3" t="s">
        <v>157</v>
      </c>
      <c r="C159" s="3" t="s">
        <v>4265</v>
      </c>
      <c r="D159">
        <v>1350000</v>
      </c>
      <c r="E159">
        <v>81</v>
      </c>
      <c r="F159" t="s">
        <v>8220</v>
      </c>
      <c r="G159" t="s">
        <v>8224</v>
      </c>
      <c r="H159" t="s">
        <v>8246</v>
      </c>
      <c r="I159">
        <v>1437657935</v>
      </c>
      <c r="J159">
        <v>1434201935</v>
      </c>
      <c r="K159" t="b">
        <v>0</v>
      </c>
      <c r="L159">
        <v>4</v>
      </c>
      <c r="M159" t="b">
        <v>0</v>
      </c>
      <c r="N159" t="s">
        <v>8267</v>
      </c>
      <c r="O159" s="5">
        <f t="shared" si="14"/>
        <v>6.0000000000000001E-3</v>
      </c>
      <c r="P159">
        <f t="shared" si="15"/>
        <v>20.25</v>
      </c>
      <c r="Q159" t="str">
        <f t="shared" si="16"/>
        <v>film &amp; video</v>
      </c>
      <c r="R159" t="str">
        <f t="shared" si="17"/>
        <v>science fiction</v>
      </c>
      <c r="S159" s="9">
        <f t="shared" si="12"/>
        <v>42168.559432870374</v>
      </c>
      <c r="T159" s="9">
        <f t="shared" si="13"/>
        <v>42208.559432870374</v>
      </c>
    </row>
    <row r="160" spans="1:20" ht="43.2" x14ac:dyDescent="0.3">
      <c r="A160">
        <v>156</v>
      </c>
      <c r="B160" s="3" t="s">
        <v>158</v>
      </c>
      <c r="C160" s="3" t="s">
        <v>4266</v>
      </c>
      <c r="D160">
        <v>35000</v>
      </c>
      <c r="E160">
        <v>1785</v>
      </c>
      <c r="F160" t="s">
        <v>8220</v>
      </c>
      <c r="G160" t="s">
        <v>8229</v>
      </c>
      <c r="H160" t="s">
        <v>8251</v>
      </c>
      <c r="I160">
        <v>1407034796</v>
      </c>
      <c r="J160">
        <v>1401850796</v>
      </c>
      <c r="K160" t="b">
        <v>0</v>
      </c>
      <c r="L160">
        <v>15</v>
      </c>
      <c r="M160" t="b">
        <v>0</v>
      </c>
      <c r="N160" t="s">
        <v>8267</v>
      </c>
      <c r="O160" s="5">
        <f t="shared" si="14"/>
        <v>5.0999999999999996</v>
      </c>
      <c r="P160">
        <f t="shared" si="15"/>
        <v>119</v>
      </c>
      <c r="Q160" t="str">
        <f t="shared" si="16"/>
        <v>film &amp; video</v>
      </c>
      <c r="R160" t="str">
        <f t="shared" si="17"/>
        <v>science fiction</v>
      </c>
      <c r="S160" s="9">
        <f t="shared" si="12"/>
        <v>41794.124953703707</v>
      </c>
      <c r="T160" s="9">
        <f t="shared" si="13"/>
        <v>41854.124953703707</v>
      </c>
    </row>
    <row r="161" spans="1:20" ht="28.8" x14ac:dyDescent="0.3">
      <c r="A161">
        <v>157</v>
      </c>
      <c r="B161" s="3" t="s">
        <v>159</v>
      </c>
      <c r="C161" s="3" t="s">
        <v>4267</v>
      </c>
      <c r="D161">
        <v>2995</v>
      </c>
      <c r="E161">
        <v>8</v>
      </c>
      <c r="F161" t="s">
        <v>8220</v>
      </c>
      <c r="G161" t="s">
        <v>8224</v>
      </c>
      <c r="H161" t="s">
        <v>8246</v>
      </c>
      <c r="I161">
        <v>1456523572</v>
      </c>
      <c r="J161">
        <v>1453931572</v>
      </c>
      <c r="K161" t="b">
        <v>0</v>
      </c>
      <c r="L161">
        <v>2</v>
      </c>
      <c r="M161" t="b">
        <v>0</v>
      </c>
      <c r="N161" t="s">
        <v>8267</v>
      </c>
      <c r="O161" s="5">
        <f t="shared" si="14"/>
        <v>0.26711185308848079</v>
      </c>
      <c r="P161">
        <f t="shared" si="15"/>
        <v>4</v>
      </c>
      <c r="Q161" t="str">
        <f t="shared" si="16"/>
        <v>film &amp; video</v>
      </c>
      <c r="R161" t="str">
        <f t="shared" si="17"/>
        <v>science fiction</v>
      </c>
      <c r="S161" s="9">
        <f t="shared" si="12"/>
        <v>42396.911712962959</v>
      </c>
      <c r="T161" s="9">
        <f t="shared" si="13"/>
        <v>42426.911712962959</v>
      </c>
    </row>
    <row r="162" spans="1:20" ht="43.2" x14ac:dyDescent="0.3">
      <c r="A162">
        <v>158</v>
      </c>
      <c r="B162" s="3" t="s">
        <v>160</v>
      </c>
      <c r="C162" s="3" t="s">
        <v>4268</v>
      </c>
      <c r="D162">
        <v>5000</v>
      </c>
      <c r="E162">
        <v>0</v>
      </c>
      <c r="F162" t="s">
        <v>8220</v>
      </c>
      <c r="G162" t="s">
        <v>8224</v>
      </c>
      <c r="H162" t="s">
        <v>8246</v>
      </c>
      <c r="I162">
        <v>1413942628</v>
      </c>
      <c r="J162">
        <v>1411350628</v>
      </c>
      <c r="K162" t="b">
        <v>0</v>
      </c>
      <c r="L162">
        <v>0</v>
      </c>
      <c r="M162" t="b">
        <v>0</v>
      </c>
      <c r="N162" t="s">
        <v>8267</v>
      </c>
      <c r="O162" s="5">
        <f t="shared" si="14"/>
        <v>0</v>
      </c>
      <c r="P162" t="e">
        <f t="shared" si="15"/>
        <v>#DIV/0!</v>
      </c>
      <c r="Q162" t="str">
        <f t="shared" si="16"/>
        <v>film &amp; video</v>
      </c>
      <c r="R162" t="str">
        <f t="shared" si="17"/>
        <v>science fiction</v>
      </c>
      <c r="S162" s="9">
        <f t="shared" si="12"/>
        <v>41904.07671296296</v>
      </c>
      <c r="T162" s="9">
        <f t="shared" si="13"/>
        <v>41934.07671296296</v>
      </c>
    </row>
    <row r="163" spans="1:20" ht="43.2" x14ac:dyDescent="0.3">
      <c r="A163">
        <v>159</v>
      </c>
      <c r="B163" s="3" t="s">
        <v>161</v>
      </c>
      <c r="C163" s="3" t="s">
        <v>4269</v>
      </c>
      <c r="D163">
        <v>500000</v>
      </c>
      <c r="E163">
        <v>10</v>
      </c>
      <c r="F163" t="s">
        <v>8220</v>
      </c>
      <c r="G163" t="s">
        <v>8224</v>
      </c>
      <c r="H163" t="s">
        <v>8246</v>
      </c>
      <c r="I163">
        <v>1467541545</v>
      </c>
      <c r="J163">
        <v>1464085545</v>
      </c>
      <c r="K163" t="b">
        <v>0</v>
      </c>
      <c r="L163">
        <v>1</v>
      </c>
      <c r="M163" t="b">
        <v>0</v>
      </c>
      <c r="N163" t="s">
        <v>8267</v>
      </c>
      <c r="O163" s="5">
        <f t="shared" si="14"/>
        <v>2E-3</v>
      </c>
      <c r="P163">
        <f t="shared" si="15"/>
        <v>10</v>
      </c>
      <c r="Q163" t="str">
        <f t="shared" si="16"/>
        <v>film &amp; video</v>
      </c>
      <c r="R163" t="str">
        <f t="shared" si="17"/>
        <v>science fiction</v>
      </c>
      <c r="S163" s="9">
        <f t="shared" si="12"/>
        <v>42514.434548611112</v>
      </c>
      <c r="T163" s="9">
        <f t="shared" si="13"/>
        <v>42554.434548611112</v>
      </c>
    </row>
    <row r="164" spans="1:20" ht="43.2" x14ac:dyDescent="0.3">
      <c r="A164">
        <v>161</v>
      </c>
      <c r="B164" s="3" t="s">
        <v>163</v>
      </c>
      <c r="C164" s="3" t="s">
        <v>4271</v>
      </c>
      <c r="D164">
        <v>50000</v>
      </c>
      <c r="E164">
        <v>5</v>
      </c>
      <c r="F164" t="s">
        <v>8221</v>
      </c>
      <c r="G164" t="s">
        <v>8224</v>
      </c>
      <c r="H164" t="s">
        <v>8246</v>
      </c>
      <c r="I164">
        <v>1404318595</v>
      </c>
      <c r="J164">
        <v>1401726595</v>
      </c>
      <c r="K164" t="b">
        <v>0</v>
      </c>
      <c r="L164">
        <v>1</v>
      </c>
      <c r="M164" t="b">
        <v>0</v>
      </c>
      <c r="N164" t="s">
        <v>8268</v>
      </c>
      <c r="O164" s="5">
        <f t="shared" si="14"/>
        <v>0.01</v>
      </c>
      <c r="P164">
        <f t="shared" si="15"/>
        <v>5</v>
      </c>
      <c r="Q164" t="str">
        <f t="shared" si="16"/>
        <v>film &amp; video</v>
      </c>
      <c r="R164" t="str">
        <f t="shared" si="17"/>
        <v>drama</v>
      </c>
      <c r="S164" s="9">
        <f t="shared" si="12"/>
        <v>41792.687442129631</v>
      </c>
      <c r="T164" s="9">
        <f t="shared" si="13"/>
        <v>41822.687442129631</v>
      </c>
    </row>
    <row r="165" spans="1:20" ht="43.2" x14ac:dyDescent="0.3">
      <c r="A165">
        <v>162</v>
      </c>
      <c r="B165" s="3" t="s">
        <v>164</v>
      </c>
      <c r="C165" s="3" t="s">
        <v>4272</v>
      </c>
      <c r="D165">
        <v>2800</v>
      </c>
      <c r="E165">
        <v>435</v>
      </c>
      <c r="F165" t="s">
        <v>8221</v>
      </c>
      <c r="G165" t="s">
        <v>8224</v>
      </c>
      <c r="H165" t="s">
        <v>8246</v>
      </c>
      <c r="I165">
        <v>1408232520</v>
      </c>
      <c r="J165">
        <v>1405393356</v>
      </c>
      <c r="K165" t="b">
        <v>0</v>
      </c>
      <c r="L165">
        <v>10</v>
      </c>
      <c r="M165" t="b">
        <v>0</v>
      </c>
      <c r="N165" t="s">
        <v>8268</v>
      </c>
      <c r="O165" s="5">
        <f t="shared" si="14"/>
        <v>15.535714285714286</v>
      </c>
      <c r="P165">
        <f t="shared" si="15"/>
        <v>43.5</v>
      </c>
      <c r="Q165" t="str">
        <f t="shared" si="16"/>
        <v>film &amp; video</v>
      </c>
      <c r="R165" t="str">
        <f t="shared" si="17"/>
        <v>drama</v>
      </c>
      <c r="S165" s="9">
        <f t="shared" si="12"/>
        <v>41835.126805555556</v>
      </c>
      <c r="T165" s="9">
        <f t="shared" si="13"/>
        <v>41867.987500000003</v>
      </c>
    </row>
    <row r="166" spans="1:20" ht="57.6" x14ac:dyDescent="0.3">
      <c r="A166">
        <v>163</v>
      </c>
      <c r="B166" s="3" t="s">
        <v>165</v>
      </c>
      <c r="C166" s="3" t="s">
        <v>4273</v>
      </c>
      <c r="D166">
        <v>2000000</v>
      </c>
      <c r="E166">
        <v>0</v>
      </c>
      <c r="F166" t="s">
        <v>8221</v>
      </c>
      <c r="G166" t="s">
        <v>8224</v>
      </c>
      <c r="H166" t="s">
        <v>8246</v>
      </c>
      <c r="I166">
        <v>1443657600</v>
      </c>
      <c r="J166">
        <v>1440716654</v>
      </c>
      <c r="K166" t="b">
        <v>0</v>
      </c>
      <c r="L166">
        <v>0</v>
      </c>
      <c r="M166" t="b">
        <v>0</v>
      </c>
      <c r="N166" t="s">
        <v>8268</v>
      </c>
      <c r="O166" s="5">
        <f t="shared" si="14"/>
        <v>0</v>
      </c>
      <c r="P166" t="e">
        <f t="shared" si="15"/>
        <v>#DIV/0!</v>
      </c>
      <c r="Q166" t="str">
        <f t="shared" si="16"/>
        <v>film &amp; video</v>
      </c>
      <c r="R166" t="str">
        <f t="shared" si="17"/>
        <v>drama</v>
      </c>
      <c r="S166" s="9">
        <f t="shared" si="12"/>
        <v>42243.961273148147</v>
      </c>
      <c r="T166" s="9">
        <f t="shared" si="13"/>
        <v>42278</v>
      </c>
    </row>
    <row r="167" spans="1:20" ht="43.2" x14ac:dyDescent="0.3">
      <c r="A167">
        <v>164</v>
      </c>
      <c r="B167" s="3" t="s">
        <v>166</v>
      </c>
      <c r="C167" s="3" t="s">
        <v>4274</v>
      </c>
      <c r="D167">
        <v>120000</v>
      </c>
      <c r="E167">
        <v>640</v>
      </c>
      <c r="F167" t="s">
        <v>8221</v>
      </c>
      <c r="G167" t="s">
        <v>8224</v>
      </c>
      <c r="H167" t="s">
        <v>8246</v>
      </c>
      <c r="I167">
        <v>1411150701</v>
      </c>
      <c r="J167">
        <v>1405966701</v>
      </c>
      <c r="K167" t="b">
        <v>0</v>
      </c>
      <c r="L167">
        <v>7</v>
      </c>
      <c r="M167" t="b">
        <v>0</v>
      </c>
      <c r="N167" t="s">
        <v>8268</v>
      </c>
      <c r="O167" s="5">
        <f t="shared" si="14"/>
        <v>0.53333333333333333</v>
      </c>
      <c r="P167">
        <f t="shared" si="15"/>
        <v>91.428571428571431</v>
      </c>
      <c r="Q167" t="str">
        <f t="shared" si="16"/>
        <v>film &amp; video</v>
      </c>
      <c r="R167" t="str">
        <f t="shared" si="17"/>
        <v>drama</v>
      </c>
      <c r="S167" s="9">
        <f t="shared" si="12"/>
        <v>41841.762743055559</v>
      </c>
      <c r="T167" s="9">
        <f t="shared" si="13"/>
        <v>41901.762743055559</v>
      </c>
    </row>
    <row r="168" spans="1:20" ht="28.8" x14ac:dyDescent="0.3">
      <c r="A168">
        <v>165</v>
      </c>
      <c r="B168" s="3" t="s">
        <v>167</v>
      </c>
      <c r="C168" s="3" t="s">
        <v>4275</v>
      </c>
      <c r="D168">
        <v>17000</v>
      </c>
      <c r="E168">
        <v>0</v>
      </c>
      <c r="F168" t="s">
        <v>8221</v>
      </c>
      <c r="G168" t="s">
        <v>8225</v>
      </c>
      <c r="H168" t="s">
        <v>8247</v>
      </c>
      <c r="I168">
        <v>1452613724</v>
      </c>
      <c r="J168">
        <v>1450021724</v>
      </c>
      <c r="K168" t="b">
        <v>0</v>
      </c>
      <c r="L168">
        <v>0</v>
      </c>
      <c r="M168" t="b">
        <v>0</v>
      </c>
      <c r="N168" t="s">
        <v>8268</v>
      </c>
      <c r="O168" s="5">
        <f t="shared" si="14"/>
        <v>0</v>
      </c>
      <c r="P168" t="e">
        <f t="shared" si="15"/>
        <v>#DIV/0!</v>
      </c>
      <c r="Q168" t="str">
        <f t="shared" si="16"/>
        <v>film &amp; video</v>
      </c>
      <c r="R168" t="str">
        <f t="shared" si="17"/>
        <v>drama</v>
      </c>
      <c r="S168" s="9">
        <f t="shared" si="12"/>
        <v>42351.658842592587</v>
      </c>
      <c r="T168" s="9">
        <f t="shared" si="13"/>
        <v>42381.658842592587</v>
      </c>
    </row>
    <row r="169" spans="1:20" ht="28.8" x14ac:dyDescent="0.3">
      <c r="A169">
        <v>166</v>
      </c>
      <c r="B169" s="3" t="s">
        <v>168</v>
      </c>
      <c r="C169" s="3" t="s">
        <v>4276</v>
      </c>
      <c r="D169">
        <v>5000</v>
      </c>
      <c r="E169">
        <v>3000</v>
      </c>
      <c r="F169" t="s">
        <v>8221</v>
      </c>
      <c r="G169" t="s">
        <v>8224</v>
      </c>
      <c r="H169" t="s">
        <v>8246</v>
      </c>
      <c r="I169">
        <v>1484531362</v>
      </c>
      <c r="J169">
        <v>1481939362</v>
      </c>
      <c r="K169" t="b">
        <v>0</v>
      </c>
      <c r="L169">
        <v>1</v>
      </c>
      <c r="M169" t="b">
        <v>0</v>
      </c>
      <c r="N169" t="s">
        <v>8268</v>
      </c>
      <c r="O169" s="5">
        <f t="shared" si="14"/>
        <v>60</v>
      </c>
      <c r="P169">
        <f t="shared" si="15"/>
        <v>3000</v>
      </c>
      <c r="Q169" t="str">
        <f t="shared" si="16"/>
        <v>film &amp; video</v>
      </c>
      <c r="R169" t="str">
        <f t="shared" si="17"/>
        <v>drama</v>
      </c>
      <c r="S169" s="9">
        <f t="shared" si="12"/>
        <v>42721.075949074075</v>
      </c>
      <c r="T169" s="9">
        <f t="shared" si="13"/>
        <v>42751.075949074075</v>
      </c>
    </row>
    <row r="170" spans="1:20" ht="43.2" x14ac:dyDescent="0.3">
      <c r="A170">
        <v>167</v>
      </c>
      <c r="B170" s="3" t="s">
        <v>169</v>
      </c>
      <c r="C170" s="3" t="s">
        <v>4277</v>
      </c>
      <c r="D170">
        <v>110000</v>
      </c>
      <c r="E170">
        <v>11</v>
      </c>
      <c r="F170" t="s">
        <v>8221</v>
      </c>
      <c r="G170" t="s">
        <v>8224</v>
      </c>
      <c r="H170" t="s">
        <v>8246</v>
      </c>
      <c r="I170">
        <v>1438726535</v>
      </c>
      <c r="J170">
        <v>1433542535</v>
      </c>
      <c r="K170" t="b">
        <v>0</v>
      </c>
      <c r="L170">
        <v>2</v>
      </c>
      <c r="M170" t="b">
        <v>0</v>
      </c>
      <c r="N170" t="s">
        <v>8268</v>
      </c>
      <c r="O170" s="5">
        <f t="shared" si="14"/>
        <v>0.01</v>
      </c>
      <c r="P170">
        <f t="shared" si="15"/>
        <v>5.5</v>
      </c>
      <c r="Q170" t="str">
        <f t="shared" si="16"/>
        <v>film &amp; video</v>
      </c>
      <c r="R170" t="str">
        <f t="shared" si="17"/>
        <v>drama</v>
      </c>
      <c r="S170" s="9">
        <f t="shared" si="12"/>
        <v>42160.927488425921</v>
      </c>
      <c r="T170" s="9">
        <f t="shared" si="13"/>
        <v>42220.927488425921</v>
      </c>
    </row>
    <row r="171" spans="1:20" ht="43.2" x14ac:dyDescent="0.3">
      <c r="A171">
        <v>168</v>
      </c>
      <c r="B171" s="3" t="s">
        <v>170</v>
      </c>
      <c r="C171" s="3" t="s">
        <v>4278</v>
      </c>
      <c r="D171">
        <v>8000</v>
      </c>
      <c r="E171">
        <v>325</v>
      </c>
      <c r="F171" t="s">
        <v>8221</v>
      </c>
      <c r="G171" t="s">
        <v>8224</v>
      </c>
      <c r="H171" t="s">
        <v>8246</v>
      </c>
      <c r="I171">
        <v>1426791770</v>
      </c>
      <c r="J171">
        <v>1424203370</v>
      </c>
      <c r="K171" t="b">
        <v>0</v>
      </c>
      <c r="L171">
        <v>3</v>
      </c>
      <c r="M171" t="b">
        <v>0</v>
      </c>
      <c r="N171" t="s">
        <v>8268</v>
      </c>
      <c r="O171" s="5">
        <f t="shared" si="14"/>
        <v>4.0625</v>
      </c>
      <c r="P171">
        <f t="shared" si="15"/>
        <v>108.33333333333333</v>
      </c>
      <c r="Q171" t="str">
        <f t="shared" si="16"/>
        <v>film &amp; video</v>
      </c>
      <c r="R171" t="str">
        <f t="shared" si="17"/>
        <v>drama</v>
      </c>
      <c r="S171" s="9">
        <f t="shared" si="12"/>
        <v>42052.83530092593</v>
      </c>
      <c r="T171" s="9">
        <f t="shared" si="13"/>
        <v>42082.793634259258</v>
      </c>
    </row>
    <row r="172" spans="1:20" ht="43.2" x14ac:dyDescent="0.3">
      <c r="A172">
        <v>169</v>
      </c>
      <c r="B172" s="3" t="s">
        <v>171</v>
      </c>
      <c r="C172" s="3" t="s">
        <v>4279</v>
      </c>
      <c r="D172">
        <v>2500</v>
      </c>
      <c r="E172">
        <v>560</v>
      </c>
      <c r="F172" t="s">
        <v>8221</v>
      </c>
      <c r="G172" t="s">
        <v>8225</v>
      </c>
      <c r="H172" t="s">
        <v>8247</v>
      </c>
      <c r="I172">
        <v>1413634059</v>
      </c>
      <c r="J172">
        <v>1411042059</v>
      </c>
      <c r="K172" t="b">
        <v>0</v>
      </c>
      <c r="L172">
        <v>10</v>
      </c>
      <c r="M172" t="b">
        <v>0</v>
      </c>
      <c r="N172" t="s">
        <v>8268</v>
      </c>
      <c r="O172" s="5">
        <f t="shared" si="14"/>
        <v>22.400000000000002</v>
      </c>
      <c r="P172">
        <f t="shared" si="15"/>
        <v>56</v>
      </c>
      <c r="Q172" t="str">
        <f t="shared" si="16"/>
        <v>film &amp; video</v>
      </c>
      <c r="R172" t="str">
        <f t="shared" si="17"/>
        <v>drama</v>
      </c>
      <c r="S172" s="9">
        <f t="shared" si="12"/>
        <v>41900.505312499998</v>
      </c>
      <c r="T172" s="9">
        <f t="shared" si="13"/>
        <v>41930.505312499998</v>
      </c>
    </row>
    <row r="173" spans="1:20" ht="43.2" x14ac:dyDescent="0.3">
      <c r="A173">
        <v>170</v>
      </c>
      <c r="B173" s="3" t="s">
        <v>172</v>
      </c>
      <c r="C173" s="3" t="s">
        <v>4280</v>
      </c>
      <c r="D173">
        <v>10000</v>
      </c>
      <c r="E173">
        <v>325</v>
      </c>
      <c r="F173" t="s">
        <v>8221</v>
      </c>
      <c r="G173" t="s">
        <v>8224</v>
      </c>
      <c r="H173" t="s">
        <v>8246</v>
      </c>
      <c r="I173">
        <v>1440912480</v>
      </c>
      <c r="J173">
        <v>1438385283</v>
      </c>
      <c r="K173" t="b">
        <v>0</v>
      </c>
      <c r="L173">
        <v>10</v>
      </c>
      <c r="M173" t="b">
        <v>0</v>
      </c>
      <c r="N173" t="s">
        <v>8268</v>
      </c>
      <c r="O173" s="5">
        <f t="shared" si="14"/>
        <v>3.25</v>
      </c>
      <c r="P173">
        <f t="shared" si="15"/>
        <v>32.5</v>
      </c>
      <c r="Q173" t="str">
        <f t="shared" si="16"/>
        <v>film &amp; video</v>
      </c>
      <c r="R173" t="str">
        <f t="shared" si="17"/>
        <v>drama</v>
      </c>
      <c r="S173" s="9">
        <f t="shared" si="12"/>
        <v>42216.977812500001</v>
      </c>
      <c r="T173" s="9">
        <f t="shared" si="13"/>
        <v>42246.227777777778</v>
      </c>
    </row>
    <row r="174" spans="1:20" ht="43.2" x14ac:dyDescent="0.3">
      <c r="A174">
        <v>171</v>
      </c>
      <c r="B174" s="3" t="s">
        <v>173</v>
      </c>
      <c r="C174" s="3" t="s">
        <v>4281</v>
      </c>
      <c r="D174">
        <v>50000</v>
      </c>
      <c r="E174">
        <v>1</v>
      </c>
      <c r="F174" t="s">
        <v>8221</v>
      </c>
      <c r="G174" t="s">
        <v>8224</v>
      </c>
      <c r="H174" t="s">
        <v>8246</v>
      </c>
      <c r="I174">
        <v>1470975614</v>
      </c>
      <c r="J174">
        <v>1465791614</v>
      </c>
      <c r="K174" t="b">
        <v>0</v>
      </c>
      <c r="L174">
        <v>1</v>
      </c>
      <c r="M174" t="b">
        <v>0</v>
      </c>
      <c r="N174" t="s">
        <v>8268</v>
      </c>
      <c r="O174" s="5">
        <f t="shared" si="14"/>
        <v>2E-3</v>
      </c>
      <c r="P174">
        <f t="shared" si="15"/>
        <v>1</v>
      </c>
      <c r="Q174" t="str">
        <f t="shared" si="16"/>
        <v>film &amp; video</v>
      </c>
      <c r="R174" t="str">
        <f t="shared" si="17"/>
        <v>drama</v>
      </c>
      <c r="S174" s="9">
        <f t="shared" si="12"/>
        <v>42534.180717592593</v>
      </c>
      <c r="T174" s="9">
        <f t="shared" si="13"/>
        <v>42594.180717592593</v>
      </c>
    </row>
    <row r="175" spans="1:20" ht="28.8" x14ac:dyDescent="0.3">
      <c r="A175">
        <v>172</v>
      </c>
      <c r="B175" s="3" t="s">
        <v>174</v>
      </c>
      <c r="C175" s="3" t="s">
        <v>4282</v>
      </c>
      <c r="D175">
        <v>95000</v>
      </c>
      <c r="E175">
        <v>0</v>
      </c>
      <c r="F175" t="s">
        <v>8221</v>
      </c>
      <c r="G175" t="s">
        <v>8224</v>
      </c>
      <c r="H175" t="s">
        <v>8246</v>
      </c>
      <c r="I175">
        <v>1426753723</v>
      </c>
      <c r="J175">
        <v>1423733323</v>
      </c>
      <c r="K175" t="b">
        <v>0</v>
      </c>
      <c r="L175">
        <v>0</v>
      </c>
      <c r="M175" t="b">
        <v>0</v>
      </c>
      <c r="N175" t="s">
        <v>8268</v>
      </c>
      <c r="O175" s="5">
        <f t="shared" si="14"/>
        <v>0</v>
      </c>
      <c r="P175" t="e">
        <f t="shared" si="15"/>
        <v>#DIV/0!</v>
      </c>
      <c r="Q175" t="str">
        <f t="shared" si="16"/>
        <v>film &amp; video</v>
      </c>
      <c r="R175" t="str">
        <f t="shared" si="17"/>
        <v>drama</v>
      </c>
      <c r="S175" s="9">
        <f t="shared" si="12"/>
        <v>42047.394942129627</v>
      </c>
      <c r="T175" s="9">
        <f t="shared" si="13"/>
        <v>42082.353275462956</v>
      </c>
    </row>
    <row r="176" spans="1:20" ht="28.8" x14ac:dyDescent="0.3">
      <c r="A176">
        <v>173</v>
      </c>
      <c r="B176" s="3" t="s">
        <v>175</v>
      </c>
      <c r="C176" s="3" t="s">
        <v>4283</v>
      </c>
      <c r="D176">
        <v>1110</v>
      </c>
      <c r="E176">
        <v>0</v>
      </c>
      <c r="F176" t="s">
        <v>8221</v>
      </c>
      <c r="G176" t="s">
        <v>8225</v>
      </c>
      <c r="H176" t="s">
        <v>8247</v>
      </c>
      <c r="I176">
        <v>1425131108</v>
      </c>
      <c r="J176">
        <v>1422539108</v>
      </c>
      <c r="K176" t="b">
        <v>0</v>
      </c>
      <c r="L176">
        <v>0</v>
      </c>
      <c r="M176" t="b">
        <v>0</v>
      </c>
      <c r="N176" t="s">
        <v>8268</v>
      </c>
      <c r="O176" s="5">
        <f t="shared" si="14"/>
        <v>0</v>
      </c>
      <c r="P176" t="e">
        <f t="shared" si="15"/>
        <v>#DIV/0!</v>
      </c>
      <c r="Q176" t="str">
        <f t="shared" si="16"/>
        <v>film &amp; video</v>
      </c>
      <c r="R176" t="str">
        <f t="shared" si="17"/>
        <v>drama</v>
      </c>
      <c r="S176" s="9">
        <f t="shared" si="12"/>
        <v>42033.573009259257</v>
      </c>
      <c r="T176" s="9">
        <f t="shared" si="13"/>
        <v>42063.573009259257</v>
      </c>
    </row>
    <row r="177" spans="1:20" ht="43.2" x14ac:dyDescent="0.3">
      <c r="A177">
        <v>174</v>
      </c>
      <c r="B177" s="3" t="s">
        <v>176</v>
      </c>
      <c r="C177" s="3" t="s">
        <v>4284</v>
      </c>
      <c r="D177">
        <v>6000</v>
      </c>
      <c r="E177">
        <v>0</v>
      </c>
      <c r="F177" t="s">
        <v>8221</v>
      </c>
      <c r="G177" t="s">
        <v>8233</v>
      </c>
      <c r="H177" t="s">
        <v>8249</v>
      </c>
      <c r="I177">
        <v>1431108776</v>
      </c>
      <c r="J177">
        <v>1425924776</v>
      </c>
      <c r="K177" t="b">
        <v>0</v>
      </c>
      <c r="L177">
        <v>0</v>
      </c>
      <c r="M177" t="b">
        <v>0</v>
      </c>
      <c r="N177" t="s">
        <v>8268</v>
      </c>
      <c r="O177" s="5">
        <f t="shared" si="14"/>
        <v>0</v>
      </c>
      <c r="P177" t="e">
        <f t="shared" si="15"/>
        <v>#DIV/0!</v>
      </c>
      <c r="Q177" t="str">
        <f t="shared" si="16"/>
        <v>film &amp; video</v>
      </c>
      <c r="R177" t="str">
        <f t="shared" si="17"/>
        <v>drama</v>
      </c>
      <c r="S177" s="9">
        <f t="shared" si="12"/>
        <v>42072.758981481486</v>
      </c>
      <c r="T177" s="9">
        <f t="shared" si="13"/>
        <v>42132.758981481486</v>
      </c>
    </row>
    <row r="178" spans="1:20" ht="43.2" x14ac:dyDescent="0.3">
      <c r="A178">
        <v>175</v>
      </c>
      <c r="B178" s="3" t="s">
        <v>177</v>
      </c>
      <c r="C178" s="3" t="s">
        <v>4285</v>
      </c>
      <c r="D178">
        <v>20000</v>
      </c>
      <c r="E178">
        <v>1297</v>
      </c>
      <c r="F178" t="s">
        <v>8221</v>
      </c>
      <c r="G178" t="s">
        <v>8225</v>
      </c>
      <c r="H178" t="s">
        <v>8247</v>
      </c>
      <c r="I178">
        <v>1409337611</v>
      </c>
      <c r="J178">
        <v>1407177611</v>
      </c>
      <c r="K178" t="b">
        <v>0</v>
      </c>
      <c r="L178">
        <v>26</v>
      </c>
      <c r="M178" t="b">
        <v>0</v>
      </c>
      <c r="N178" t="s">
        <v>8268</v>
      </c>
      <c r="O178" s="5">
        <f t="shared" si="14"/>
        <v>6.4850000000000003</v>
      </c>
      <c r="P178">
        <f t="shared" si="15"/>
        <v>49.884615384615387</v>
      </c>
      <c r="Q178" t="str">
        <f t="shared" si="16"/>
        <v>film &amp; video</v>
      </c>
      <c r="R178" t="str">
        <f t="shared" si="17"/>
        <v>drama</v>
      </c>
      <c r="S178" s="9">
        <f t="shared" si="12"/>
        <v>41855.777905092589</v>
      </c>
      <c r="T178" s="9">
        <f t="shared" si="13"/>
        <v>41880.777905092589</v>
      </c>
    </row>
    <row r="179" spans="1:20" ht="43.2" x14ac:dyDescent="0.3">
      <c r="A179">
        <v>176</v>
      </c>
      <c r="B179" s="3" t="s">
        <v>178</v>
      </c>
      <c r="C179" s="3" t="s">
        <v>4286</v>
      </c>
      <c r="D179">
        <v>1500</v>
      </c>
      <c r="E179">
        <v>0</v>
      </c>
      <c r="F179" t="s">
        <v>8221</v>
      </c>
      <c r="G179" t="s">
        <v>8224</v>
      </c>
      <c r="H179" t="s">
        <v>8246</v>
      </c>
      <c r="I179">
        <v>1438803999</v>
      </c>
      <c r="J179">
        <v>1436211999</v>
      </c>
      <c r="K179" t="b">
        <v>0</v>
      </c>
      <c r="L179">
        <v>0</v>
      </c>
      <c r="M179" t="b">
        <v>0</v>
      </c>
      <c r="N179" t="s">
        <v>8268</v>
      </c>
      <c r="O179" s="5">
        <f t="shared" si="14"/>
        <v>0</v>
      </c>
      <c r="P179" t="e">
        <f t="shared" si="15"/>
        <v>#DIV/0!</v>
      </c>
      <c r="Q179" t="str">
        <f t="shared" si="16"/>
        <v>film &amp; video</v>
      </c>
      <c r="R179" t="str">
        <f t="shared" si="17"/>
        <v>drama</v>
      </c>
      <c r="S179" s="9">
        <f t="shared" si="12"/>
        <v>42191.824062500003</v>
      </c>
      <c r="T179" s="9">
        <f t="shared" si="13"/>
        <v>42221.824062500003</v>
      </c>
    </row>
    <row r="180" spans="1:20" ht="28.8" x14ac:dyDescent="0.3">
      <c r="A180">
        <v>177</v>
      </c>
      <c r="B180" s="3" t="s">
        <v>179</v>
      </c>
      <c r="C180" s="3" t="s">
        <v>4287</v>
      </c>
      <c r="D180">
        <v>450</v>
      </c>
      <c r="E180">
        <v>180</v>
      </c>
      <c r="F180" t="s">
        <v>8221</v>
      </c>
      <c r="G180" t="s">
        <v>8224</v>
      </c>
      <c r="H180" t="s">
        <v>8246</v>
      </c>
      <c r="I180">
        <v>1427155726</v>
      </c>
      <c r="J180">
        <v>1425690526</v>
      </c>
      <c r="K180" t="b">
        <v>0</v>
      </c>
      <c r="L180">
        <v>7</v>
      </c>
      <c r="M180" t="b">
        <v>0</v>
      </c>
      <c r="N180" t="s">
        <v>8268</v>
      </c>
      <c r="O180" s="5">
        <f t="shared" si="14"/>
        <v>40</v>
      </c>
      <c r="P180">
        <f t="shared" si="15"/>
        <v>25.714285714285715</v>
      </c>
      <c r="Q180" t="str">
        <f t="shared" si="16"/>
        <v>film &amp; video</v>
      </c>
      <c r="R180" t="str">
        <f t="shared" si="17"/>
        <v>drama</v>
      </c>
      <c r="S180" s="9">
        <f t="shared" si="12"/>
        <v>42070.047754629632</v>
      </c>
      <c r="T180" s="9">
        <f t="shared" si="13"/>
        <v>42087.00608796296</v>
      </c>
    </row>
    <row r="181" spans="1:20" ht="28.8" x14ac:dyDescent="0.3">
      <c r="A181">
        <v>178</v>
      </c>
      <c r="B181" s="3" t="s">
        <v>180</v>
      </c>
      <c r="C181" s="3" t="s">
        <v>4288</v>
      </c>
      <c r="D181">
        <v>500000</v>
      </c>
      <c r="E181">
        <v>0</v>
      </c>
      <c r="F181" t="s">
        <v>8221</v>
      </c>
      <c r="G181" t="s">
        <v>8227</v>
      </c>
      <c r="H181" t="s">
        <v>8249</v>
      </c>
      <c r="I181">
        <v>1448582145</v>
      </c>
      <c r="J181">
        <v>1445986545</v>
      </c>
      <c r="K181" t="b">
        <v>0</v>
      </c>
      <c r="L181">
        <v>0</v>
      </c>
      <c r="M181" t="b">
        <v>0</v>
      </c>
      <c r="N181" t="s">
        <v>8268</v>
      </c>
      <c r="O181" s="5">
        <f t="shared" si="14"/>
        <v>0</v>
      </c>
      <c r="P181" t="e">
        <f t="shared" si="15"/>
        <v>#DIV/0!</v>
      </c>
      <c r="Q181" t="str">
        <f t="shared" si="16"/>
        <v>film &amp; video</v>
      </c>
      <c r="R181" t="str">
        <f t="shared" si="17"/>
        <v>drama</v>
      </c>
      <c r="S181" s="9">
        <f t="shared" si="12"/>
        <v>42304.955381944441</v>
      </c>
      <c r="T181" s="9">
        <f t="shared" si="13"/>
        <v>42334.997048611112</v>
      </c>
    </row>
    <row r="182" spans="1:20" ht="28.8" x14ac:dyDescent="0.3">
      <c r="A182">
        <v>179</v>
      </c>
      <c r="B182" s="3" t="s">
        <v>181</v>
      </c>
      <c r="C182" s="3" t="s">
        <v>4289</v>
      </c>
      <c r="D182">
        <v>1000</v>
      </c>
      <c r="E182">
        <v>200</v>
      </c>
      <c r="F182" t="s">
        <v>8221</v>
      </c>
      <c r="G182" t="s">
        <v>8224</v>
      </c>
      <c r="H182" t="s">
        <v>8246</v>
      </c>
      <c r="I182">
        <v>1457056555</v>
      </c>
      <c r="J182">
        <v>1454464555</v>
      </c>
      <c r="K182" t="b">
        <v>0</v>
      </c>
      <c r="L182">
        <v>2</v>
      </c>
      <c r="M182" t="b">
        <v>0</v>
      </c>
      <c r="N182" t="s">
        <v>8268</v>
      </c>
      <c r="O182" s="5">
        <f t="shared" si="14"/>
        <v>20</v>
      </c>
      <c r="P182">
        <f t="shared" si="15"/>
        <v>100</v>
      </c>
      <c r="Q182" t="str">
        <f t="shared" si="16"/>
        <v>film &amp; video</v>
      </c>
      <c r="R182" t="str">
        <f t="shared" si="17"/>
        <v>drama</v>
      </c>
      <c r="S182" s="9">
        <f t="shared" si="12"/>
        <v>42403.080497685187</v>
      </c>
      <c r="T182" s="9">
        <f t="shared" si="13"/>
        <v>42433.080497685187</v>
      </c>
    </row>
    <row r="183" spans="1:20" ht="43.2" x14ac:dyDescent="0.3">
      <c r="A183">
        <v>180</v>
      </c>
      <c r="B183" s="3" t="s">
        <v>182</v>
      </c>
      <c r="C183" s="3" t="s">
        <v>4290</v>
      </c>
      <c r="D183">
        <v>1200</v>
      </c>
      <c r="E183">
        <v>401</v>
      </c>
      <c r="F183" t="s">
        <v>8221</v>
      </c>
      <c r="G183" t="s">
        <v>8225</v>
      </c>
      <c r="H183" t="s">
        <v>8247</v>
      </c>
      <c r="I183">
        <v>1428951600</v>
      </c>
      <c r="J183">
        <v>1425512843</v>
      </c>
      <c r="K183" t="b">
        <v>0</v>
      </c>
      <c r="L183">
        <v>13</v>
      </c>
      <c r="M183" t="b">
        <v>0</v>
      </c>
      <c r="N183" t="s">
        <v>8268</v>
      </c>
      <c r="O183" s="5">
        <f t="shared" si="14"/>
        <v>33.416666666666664</v>
      </c>
      <c r="P183">
        <f t="shared" si="15"/>
        <v>30.846153846153847</v>
      </c>
      <c r="Q183" t="str">
        <f t="shared" si="16"/>
        <v>film &amp; video</v>
      </c>
      <c r="R183" t="str">
        <f t="shared" si="17"/>
        <v>drama</v>
      </c>
      <c r="S183" s="9">
        <f t="shared" si="12"/>
        <v>42067.991238425922</v>
      </c>
      <c r="T183" s="9">
        <f t="shared" si="13"/>
        <v>42107.791666666672</v>
      </c>
    </row>
    <row r="184" spans="1:20" ht="43.2" x14ac:dyDescent="0.3">
      <c r="A184">
        <v>181</v>
      </c>
      <c r="B184" s="3" t="s">
        <v>183</v>
      </c>
      <c r="C184" s="3" t="s">
        <v>4291</v>
      </c>
      <c r="D184">
        <v>3423</v>
      </c>
      <c r="E184">
        <v>722</v>
      </c>
      <c r="F184" t="s">
        <v>8221</v>
      </c>
      <c r="G184" t="s">
        <v>8225</v>
      </c>
      <c r="H184" t="s">
        <v>8247</v>
      </c>
      <c r="I184">
        <v>1434995295</v>
      </c>
      <c r="J184">
        <v>1432403295</v>
      </c>
      <c r="K184" t="b">
        <v>0</v>
      </c>
      <c r="L184">
        <v>4</v>
      </c>
      <c r="M184" t="b">
        <v>0</v>
      </c>
      <c r="N184" t="s">
        <v>8268</v>
      </c>
      <c r="O184" s="5">
        <f t="shared" si="14"/>
        <v>21.092608822670172</v>
      </c>
      <c r="P184">
        <f t="shared" si="15"/>
        <v>180.5</v>
      </c>
      <c r="Q184" t="str">
        <f t="shared" si="16"/>
        <v>film &amp; video</v>
      </c>
      <c r="R184" t="str">
        <f t="shared" si="17"/>
        <v>drama</v>
      </c>
      <c r="S184" s="9">
        <f t="shared" si="12"/>
        <v>42147.741840277777</v>
      </c>
      <c r="T184" s="9">
        <f t="shared" si="13"/>
        <v>42177.741840277777</v>
      </c>
    </row>
    <row r="185" spans="1:20" ht="43.2" x14ac:dyDescent="0.3">
      <c r="A185">
        <v>182</v>
      </c>
      <c r="B185" s="3" t="s">
        <v>184</v>
      </c>
      <c r="C185" s="3" t="s">
        <v>4292</v>
      </c>
      <c r="D185">
        <v>1000</v>
      </c>
      <c r="E185">
        <v>0</v>
      </c>
      <c r="F185" t="s">
        <v>8221</v>
      </c>
      <c r="G185" t="s">
        <v>8224</v>
      </c>
      <c r="H185" t="s">
        <v>8246</v>
      </c>
      <c r="I185">
        <v>1483748232</v>
      </c>
      <c r="J185">
        <v>1481156232</v>
      </c>
      <c r="K185" t="b">
        <v>0</v>
      </c>
      <c r="L185">
        <v>0</v>
      </c>
      <c r="M185" t="b">
        <v>0</v>
      </c>
      <c r="N185" t="s">
        <v>8268</v>
      </c>
      <c r="O185" s="5">
        <f t="shared" si="14"/>
        <v>0</v>
      </c>
      <c r="P185" t="e">
        <f t="shared" si="15"/>
        <v>#DIV/0!</v>
      </c>
      <c r="Q185" t="str">
        <f t="shared" si="16"/>
        <v>film &amp; video</v>
      </c>
      <c r="R185" t="str">
        <f t="shared" si="17"/>
        <v>drama</v>
      </c>
      <c r="S185" s="9">
        <f t="shared" si="12"/>
        <v>42712.011944444443</v>
      </c>
      <c r="T185" s="9">
        <f t="shared" si="13"/>
        <v>42742.011944444443</v>
      </c>
    </row>
    <row r="186" spans="1:20" x14ac:dyDescent="0.3">
      <c r="A186">
        <v>183</v>
      </c>
      <c r="B186" s="3" t="s">
        <v>185</v>
      </c>
      <c r="C186" s="3" t="s">
        <v>4293</v>
      </c>
      <c r="D186">
        <v>12500</v>
      </c>
      <c r="E186">
        <v>4482</v>
      </c>
      <c r="F186" t="s">
        <v>8221</v>
      </c>
      <c r="G186" t="s">
        <v>8225</v>
      </c>
      <c r="H186" t="s">
        <v>8247</v>
      </c>
      <c r="I186">
        <v>1417033610</v>
      </c>
      <c r="J186">
        <v>1414438010</v>
      </c>
      <c r="K186" t="b">
        <v>0</v>
      </c>
      <c r="L186">
        <v>12</v>
      </c>
      <c r="M186" t="b">
        <v>0</v>
      </c>
      <c r="N186" t="s">
        <v>8268</v>
      </c>
      <c r="O186" s="5">
        <f t="shared" si="14"/>
        <v>35.856000000000002</v>
      </c>
      <c r="P186">
        <f t="shared" si="15"/>
        <v>373.5</v>
      </c>
      <c r="Q186" t="str">
        <f t="shared" si="16"/>
        <v>film &amp; video</v>
      </c>
      <c r="R186" t="str">
        <f t="shared" si="17"/>
        <v>drama</v>
      </c>
      <c r="S186" s="9">
        <f t="shared" si="12"/>
        <v>41939.810300925928</v>
      </c>
      <c r="T186" s="9">
        <f t="shared" si="13"/>
        <v>41969.851967592593</v>
      </c>
    </row>
    <row r="187" spans="1:20" ht="43.2" x14ac:dyDescent="0.3">
      <c r="A187">
        <v>184</v>
      </c>
      <c r="B187" s="3" t="s">
        <v>186</v>
      </c>
      <c r="C187" s="3" t="s">
        <v>4294</v>
      </c>
      <c r="D187">
        <v>1500</v>
      </c>
      <c r="E187">
        <v>51</v>
      </c>
      <c r="F187" t="s">
        <v>8221</v>
      </c>
      <c r="G187" t="s">
        <v>8229</v>
      </c>
      <c r="H187" t="s">
        <v>8251</v>
      </c>
      <c r="I187">
        <v>1409543940</v>
      </c>
      <c r="J187">
        <v>1404586762</v>
      </c>
      <c r="K187" t="b">
        <v>0</v>
      </c>
      <c r="L187">
        <v>2</v>
      </c>
      <c r="M187" t="b">
        <v>0</v>
      </c>
      <c r="N187" t="s">
        <v>8268</v>
      </c>
      <c r="O187" s="5">
        <f t="shared" si="14"/>
        <v>3.4000000000000004</v>
      </c>
      <c r="P187">
        <f t="shared" si="15"/>
        <v>25.5</v>
      </c>
      <c r="Q187" t="str">
        <f t="shared" si="16"/>
        <v>film &amp; video</v>
      </c>
      <c r="R187" t="str">
        <f t="shared" si="17"/>
        <v>drama</v>
      </c>
      <c r="S187" s="9">
        <f t="shared" si="12"/>
        <v>41825.791226851856</v>
      </c>
      <c r="T187" s="9">
        <f t="shared" si="13"/>
        <v>41883.165972222225</v>
      </c>
    </row>
    <row r="188" spans="1:20" x14ac:dyDescent="0.3">
      <c r="A188">
        <v>185</v>
      </c>
      <c r="B188" s="3" t="s">
        <v>187</v>
      </c>
      <c r="C188" s="3" t="s">
        <v>4295</v>
      </c>
      <c r="D188">
        <v>40000</v>
      </c>
      <c r="E188">
        <v>2200</v>
      </c>
      <c r="F188" t="s">
        <v>8221</v>
      </c>
      <c r="G188" t="s">
        <v>8234</v>
      </c>
      <c r="H188" t="s">
        <v>8254</v>
      </c>
      <c r="I188">
        <v>1471557139</v>
      </c>
      <c r="J188">
        <v>1468965139</v>
      </c>
      <c r="K188" t="b">
        <v>0</v>
      </c>
      <c r="L188">
        <v>10</v>
      </c>
      <c r="M188" t="b">
        <v>0</v>
      </c>
      <c r="N188" t="s">
        <v>8268</v>
      </c>
      <c r="O188" s="5">
        <f t="shared" si="14"/>
        <v>5.5</v>
      </c>
      <c r="P188">
        <f t="shared" si="15"/>
        <v>220</v>
      </c>
      <c r="Q188" t="str">
        <f t="shared" si="16"/>
        <v>film &amp; video</v>
      </c>
      <c r="R188" t="str">
        <f t="shared" si="17"/>
        <v>drama</v>
      </c>
      <c r="S188" s="9">
        <f t="shared" si="12"/>
        <v>42570.91133101852</v>
      </c>
      <c r="T188" s="9">
        <f t="shared" si="13"/>
        <v>42600.91133101852</v>
      </c>
    </row>
    <row r="189" spans="1:20" ht="43.2" x14ac:dyDescent="0.3">
      <c r="A189">
        <v>186</v>
      </c>
      <c r="B189" s="3" t="s">
        <v>188</v>
      </c>
      <c r="C189" s="3" t="s">
        <v>4296</v>
      </c>
      <c r="D189">
        <v>5000</v>
      </c>
      <c r="E189">
        <v>0</v>
      </c>
      <c r="F189" t="s">
        <v>8221</v>
      </c>
      <c r="G189" t="s">
        <v>8224</v>
      </c>
      <c r="H189" t="s">
        <v>8246</v>
      </c>
      <c r="I189">
        <v>1488571200</v>
      </c>
      <c r="J189">
        <v>1485977434</v>
      </c>
      <c r="K189" t="b">
        <v>0</v>
      </c>
      <c r="L189">
        <v>0</v>
      </c>
      <c r="M189" t="b">
        <v>0</v>
      </c>
      <c r="N189" t="s">
        <v>8268</v>
      </c>
      <c r="O189" s="5">
        <f t="shared" si="14"/>
        <v>0</v>
      </c>
      <c r="P189" t="e">
        <f t="shared" si="15"/>
        <v>#DIV/0!</v>
      </c>
      <c r="Q189" t="str">
        <f t="shared" si="16"/>
        <v>film &amp; video</v>
      </c>
      <c r="R189" t="str">
        <f t="shared" si="17"/>
        <v>drama</v>
      </c>
      <c r="S189" s="9">
        <f t="shared" si="12"/>
        <v>42767.812893518523</v>
      </c>
      <c r="T189" s="9">
        <f t="shared" si="13"/>
        <v>42797.833333333328</v>
      </c>
    </row>
    <row r="190" spans="1:20" ht="28.8" x14ac:dyDescent="0.3">
      <c r="A190">
        <v>187</v>
      </c>
      <c r="B190" s="3" t="s">
        <v>189</v>
      </c>
      <c r="C190" s="3" t="s">
        <v>4297</v>
      </c>
      <c r="D190">
        <v>5000</v>
      </c>
      <c r="E190">
        <v>800</v>
      </c>
      <c r="F190" t="s">
        <v>8221</v>
      </c>
      <c r="G190" t="s">
        <v>8224</v>
      </c>
      <c r="H190" t="s">
        <v>8246</v>
      </c>
      <c r="I190">
        <v>1437461940</v>
      </c>
      <c r="J190">
        <v>1435383457</v>
      </c>
      <c r="K190" t="b">
        <v>0</v>
      </c>
      <c r="L190">
        <v>5</v>
      </c>
      <c r="M190" t="b">
        <v>0</v>
      </c>
      <c r="N190" t="s">
        <v>8268</v>
      </c>
      <c r="O190" s="5">
        <f t="shared" si="14"/>
        <v>16</v>
      </c>
      <c r="P190">
        <f t="shared" si="15"/>
        <v>160</v>
      </c>
      <c r="Q190" t="str">
        <f t="shared" si="16"/>
        <v>film &amp; video</v>
      </c>
      <c r="R190" t="str">
        <f t="shared" si="17"/>
        <v>drama</v>
      </c>
      <c r="S190" s="9">
        <f t="shared" si="12"/>
        <v>42182.234456018516</v>
      </c>
      <c r="T190" s="9">
        <f t="shared" si="13"/>
        <v>42206.290972222225</v>
      </c>
    </row>
    <row r="191" spans="1:20" ht="43.2" x14ac:dyDescent="0.3">
      <c r="A191">
        <v>188</v>
      </c>
      <c r="B191" s="3" t="s">
        <v>190</v>
      </c>
      <c r="C191" s="3" t="s">
        <v>4298</v>
      </c>
      <c r="D191">
        <v>1500</v>
      </c>
      <c r="E191">
        <v>0</v>
      </c>
      <c r="F191" t="s">
        <v>8221</v>
      </c>
      <c r="G191" t="s">
        <v>8224</v>
      </c>
      <c r="H191" t="s">
        <v>8246</v>
      </c>
      <c r="I191">
        <v>1409891015</v>
      </c>
      <c r="J191">
        <v>1407299015</v>
      </c>
      <c r="K191" t="b">
        <v>0</v>
      </c>
      <c r="L191">
        <v>0</v>
      </c>
      <c r="M191" t="b">
        <v>0</v>
      </c>
      <c r="N191" t="s">
        <v>8268</v>
      </c>
      <c r="O191" s="5">
        <f t="shared" si="14"/>
        <v>0</v>
      </c>
      <c r="P191" t="e">
        <f t="shared" si="15"/>
        <v>#DIV/0!</v>
      </c>
      <c r="Q191" t="str">
        <f t="shared" si="16"/>
        <v>film &amp; video</v>
      </c>
      <c r="R191" t="str">
        <f t="shared" si="17"/>
        <v>drama</v>
      </c>
      <c r="S191" s="9">
        <f t="shared" si="12"/>
        <v>41857.18304398148</v>
      </c>
      <c r="T191" s="9">
        <f t="shared" si="13"/>
        <v>41887.18304398148</v>
      </c>
    </row>
    <row r="192" spans="1:20" ht="43.2" x14ac:dyDescent="0.3">
      <c r="A192">
        <v>189</v>
      </c>
      <c r="B192" s="3" t="s">
        <v>191</v>
      </c>
      <c r="C192" s="3" t="s">
        <v>4299</v>
      </c>
      <c r="D192">
        <v>500000</v>
      </c>
      <c r="E192">
        <v>345</v>
      </c>
      <c r="F192" t="s">
        <v>8221</v>
      </c>
      <c r="G192" t="s">
        <v>8224</v>
      </c>
      <c r="H192" t="s">
        <v>8246</v>
      </c>
      <c r="I192">
        <v>1472920477</v>
      </c>
      <c r="J192">
        <v>1467736477</v>
      </c>
      <c r="K192" t="b">
        <v>0</v>
      </c>
      <c r="L192">
        <v>5</v>
      </c>
      <c r="M192" t="b">
        <v>0</v>
      </c>
      <c r="N192" t="s">
        <v>8268</v>
      </c>
      <c r="O192" s="5">
        <f t="shared" si="14"/>
        <v>6.8999999999999992E-2</v>
      </c>
      <c r="P192">
        <f t="shared" si="15"/>
        <v>69</v>
      </c>
      <c r="Q192" t="str">
        <f t="shared" si="16"/>
        <v>film &amp; video</v>
      </c>
      <c r="R192" t="str">
        <f t="shared" si="17"/>
        <v>drama</v>
      </c>
      <c r="S192" s="9">
        <f t="shared" si="12"/>
        <v>42556.690706018519</v>
      </c>
      <c r="T192" s="9">
        <f t="shared" si="13"/>
        <v>42616.690706018519</v>
      </c>
    </row>
    <row r="193" spans="1:20" x14ac:dyDescent="0.3">
      <c r="A193">
        <v>190</v>
      </c>
      <c r="B193" s="3" t="s">
        <v>192</v>
      </c>
      <c r="C193" s="3" t="s">
        <v>4300</v>
      </c>
      <c r="D193">
        <v>12000</v>
      </c>
      <c r="E193">
        <v>50</v>
      </c>
      <c r="F193" t="s">
        <v>8221</v>
      </c>
      <c r="G193" t="s">
        <v>8224</v>
      </c>
      <c r="H193" t="s">
        <v>8246</v>
      </c>
      <c r="I193">
        <v>1466091446</v>
      </c>
      <c r="J193">
        <v>1465227446</v>
      </c>
      <c r="K193" t="b">
        <v>0</v>
      </c>
      <c r="L193">
        <v>1</v>
      </c>
      <c r="M193" t="b">
        <v>0</v>
      </c>
      <c r="N193" t="s">
        <v>8268</v>
      </c>
      <c r="O193" s="5">
        <f t="shared" si="14"/>
        <v>0.41666666666666669</v>
      </c>
      <c r="P193">
        <f t="shared" si="15"/>
        <v>50</v>
      </c>
      <c r="Q193" t="str">
        <f t="shared" si="16"/>
        <v>film &amp; video</v>
      </c>
      <c r="R193" t="str">
        <f t="shared" si="17"/>
        <v>drama</v>
      </c>
      <c r="S193" s="9">
        <f t="shared" si="12"/>
        <v>42527.650995370372</v>
      </c>
      <c r="T193" s="9">
        <f t="shared" si="13"/>
        <v>42537.650995370372</v>
      </c>
    </row>
    <row r="194" spans="1:20" ht="43.2" x14ac:dyDescent="0.3">
      <c r="A194">
        <v>191</v>
      </c>
      <c r="B194" s="3" t="s">
        <v>193</v>
      </c>
      <c r="C194" s="3" t="s">
        <v>4301</v>
      </c>
      <c r="D194">
        <v>5000</v>
      </c>
      <c r="E194">
        <v>250</v>
      </c>
      <c r="F194" t="s">
        <v>8221</v>
      </c>
      <c r="G194" t="s">
        <v>8226</v>
      </c>
      <c r="H194" t="s">
        <v>8248</v>
      </c>
      <c r="I194">
        <v>1443782138</v>
      </c>
      <c r="J194">
        <v>1440326138</v>
      </c>
      <c r="K194" t="b">
        <v>0</v>
      </c>
      <c r="L194">
        <v>3</v>
      </c>
      <c r="M194" t="b">
        <v>0</v>
      </c>
      <c r="N194" t="s">
        <v>8268</v>
      </c>
      <c r="O194" s="5">
        <f t="shared" si="14"/>
        <v>5</v>
      </c>
      <c r="P194">
        <f t="shared" si="15"/>
        <v>83.333333333333329</v>
      </c>
      <c r="Q194" t="str">
        <f t="shared" si="16"/>
        <v>film &amp; video</v>
      </c>
      <c r="R194" t="str">
        <f t="shared" si="17"/>
        <v>drama</v>
      </c>
      <c r="S194" s="9">
        <f t="shared" si="12"/>
        <v>42239.441412037035</v>
      </c>
      <c r="T194" s="9">
        <f t="shared" si="13"/>
        <v>42279.441412037035</v>
      </c>
    </row>
    <row r="195" spans="1:20" ht="43.2" x14ac:dyDescent="0.3">
      <c r="A195">
        <v>192</v>
      </c>
      <c r="B195" s="3" t="s">
        <v>194</v>
      </c>
      <c r="C195" s="3" t="s">
        <v>4302</v>
      </c>
      <c r="D195">
        <v>1000000</v>
      </c>
      <c r="E195">
        <v>17</v>
      </c>
      <c r="F195" t="s">
        <v>8221</v>
      </c>
      <c r="G195" t="s">
        <v>8224</v>
      </c>
      <c r="H195" t="s">
        <v>8246</v>
      </c>
      <c r="I195">
        <v>1413572432</v>
      </c>
      <c r="J195">
        <v>1410980432</v>
      </c>
      <c r="K195" t="b">
        <v>0</v>
      </c>
      <c r="L195">
        <v>3</v>
      </c>
      <c r="M195" t="b">
        <v>0</v>
      </c>
      <c r="N195" t="s">
        <v>8268</v>
      </c>
      <c r="O195" s="5">
        <f t="shared" ref="O195:O258" si="18">E195/D195*100</f>
        <v>1.6999999999999999E-3</v>
      </c>
      <c r="P195">
        <f t="shared" si="15"/>
        <v>5.666666666666667</v>
      </c>
      <c r="Q195" t="str">
        <f t="shared" si="16"/>
        <v>film &amp; video</v>
      </c>
      <c r="R195" t="str">
        <f t="shared" si="17"/>
        <v>drama</v>
      </c>
      <c r="S195" s="9">
        <f t="shared" ref="S195:S258" si="19">J195/60/60/24+DATE(1970, 1, 1)</f>
        <v>41899.792037037041</v>
      </c>
      <c r="T195" s="9">
        <f t="shared" ref="T195:T258" si="20">I195/60/60/24+DATE(1970, 1, 1)</f>
        <v>41929.792037037041</v>
      </c>
    </row>
    <row r="196" spans="1:20" ht="43.2" x14ac:dyDescent="0.3">
      <c r="A196">
        <v>193</v>
      </c>
      <c r="B196" s="3" t="s">
        <v>195</v>
      </c>
      <c r="C196" s="3" t="s">
        <v>4303</v>
      </c>
      <c r="D196">
        <v>1000</v>
      </c>
      <c r="E196">
        <v>0</v>
      </c>
      <c r="F196" t="s">
        <v>8221</v>
      </c>
      <c r="G196" t="s">
        <v>8225</v>
      </c>
      <c r="H196" t="s">
        <v>8247</v>
      </c>
      <c r="I196">
        <v>1417217166</v>
      </c>
      <c r="J196">
        <v>1412029566</v>
      </c>
      <c r="K196" t="b">
        <v>0</v>
      </c>
      <c r="L196">
        <v>0</v>
      </c>
      <c r="M196" t="b">
        <v>0</v>
      </c>
      <c r="N196" t="s">
        <v>8268</v>
      </c>
      <c r="O196" s="5">
        <f t="shared" si="18"/>
        <v>0</v>
      </c>
      <c r="P196" t="e">
        <f t="shared" ref="P196:P259" si="21">E196/L196</f>
        <v>#DIV/0!</v>
      </c>
      <c r="Q196" t="str">
        <f t="shared" ref="Q196:Q259" si="22">LEFT(N196, FIND("/", N196)-1)</f>
        <v>film &amp; video</v>
      </c>
      <c r="R196" t="str">
        <f t="shared" ref="R196:R259" si="23">RIGHT(N196, LEN(N196)-FIND("/", N196))</f>
        <v>drama</v>
      </c>
      <c r="S196" s="9">
        <f t="shared" si="19"/>
        <v>41911.934791666667</v>
      </c>
      <c r="T196" s="9">
        <f t="shared" si="20"/>
        <v>41971.976458333331</v>
      </c>
    </row>
    <row r="197" spans="1:20" ht="43.2" x14ac:dyDescent="0.3">
      <c r="A197">
        <v>194</v>
      </c>
      <c r="B197" s="3" t="s">
        <v>196</v>
      </c>
      <c r="C197" s="3" t="s">
        <v>4304</v>
      </c>
      <c r="D197">
        <v>2500</v>
      </c>
      <c r="E197">
        <v>3</v>
      </c>
      <c r="F197" t="s">
        <v>8221</v>
      </c>
      <c r="G197" t="s">
        <v>8225</v>
      </c>
      <c r="H197" t="s">
        <v>8247</v>
      </c>
      <c r="I197">
        <v>1457308531</v>
      </c>
      <c r="J197">
        <v>1452124531</v>
      </c>
      <c r="K197" t="b">
        <v>0</v>
      </c>
      <c r="L197">
        <v>3</v>
      </c>
      <c r="M197" t="b">
        <v>0</v>
      </c>
      <c r="N197" t="s">
        <v>8268</v>
      </c>
      <c r="O197" s="5">
        <f t="shared" si="18"/>
        <v>0.12</v>
      </c>
      <c r="P197">
        <f t="shared" si="21"/>
        <v>1</v>
      </c>
      <c r="Q197" t="str">
        <f t="shared" si="22"/>
        <v>film &amp; video</v>
      </c>
      <c r="R197" t="str">
        <f t="shared" si="23"/>
        <v>drama</v>
      </c>
      <c r="S197" s="9">
        <f t="shared" si="19"/>
        <v>42375.996886574074</v>
      </c>
      <c r="T197" s="9">
        <f t="shared" si="20"/>
        <v>42435.996886574074</v>
      </c>
    </row>
    <row r="198" spans="1:20" ht="43.2" x14ac:dyDescent="0.3">
      <c r="A198">
        <v>195</v>
      </c>
      <c r="B198" s="3" t="s">
        <v>197</v>
      </c>
      <c r="C198" s="3" t="s">
        <v>4305</v>
      </c>
      <c r="D198">
        <v>2000000</v>
      </c>
      <c r="E198">
        <v>0</v>
      </c>
      <c r="F198" t="s">
        <v>8221</v>
      </c>
      <c r="G198" t="s">
        <v>8224</v>
      </c>
      <c r="H198" t="s">
        <v>8246</v>
      </c>
      <c r="I198">
        <v>1436544332</v>
      </c>
      <c r="J198">
        <v>1431360332</v>
      </c>
      <c r="K198" t="b">
        <v>0</v>
      </c>
      <c r="L198">
        <v>0</v>
      </c>
      <c r="M198" t="b">
        <v>0</v>
      </c>
      <c r="N198" t="s">
        <v>8268</v>
      </c>
      <c r="O198" s="5">
        <f t="shared" si="18"/>
        <v>0</v>
      </c>
      <c r="P198" t="e">
        <f t="shared" si="21"/>
        <v>#DIV/0!</v>
      </c>
      <c r="Q198" t="str">
        <f t="shared" si="22"/>
        <v>film &amp; video</v>
      </c>
      <c r="R198" t="str">
        <f t="shared" si="23"/>
        <v>drama</v>
      </c>
      <c r="S198" s="9">
        <f t="shared" si="19"/>
        <v>42135.67050925926</v>
      </c>
      <c r="T198" s="9">
        <f t="shared" si="20"/>
        <v>42195.67050925926</v>
      </c>
    </row>
    <row r="199" spans="1:20" ht="43.2" x14ac:dyDescent="0.3">
      <c r="A199">
        <v>196</v>
      </c>
      <c r="B199" s="3" t="s">
        <v>198</v>
      </c>
      <c r="C199" s="3" t="s">
        <v>4306</v>
      </c>
      <c r="D199">
        <v>3500</v>
      </c>
      <c r="E199">
        <v>1465</v>
      </c>
      <c r="F199" t="s">
        <v>8221</v>
      </c>
      <c r="G199" t="s">
        <v>8225</v>
      </c>
      <c r="H199" t="s">
        <v>8247</v>
      </c>
      <c r="I199">
        <v>1444510800</v>
      </c>
      <c r="J199">
        <v>1442062898</v>
      </c>
      <c r="K199" t="b">
        <v>0</v>
      </c>
      <c r="L199">
        <v>19</v>
      </c>
      <c r="M199" t="b">
        <v>0</v>
      </c>
      <c r="N199" t="s">
        <v>8268</v>
      </c>
      <c r="O199" s="5">
        <f t="shared" si="18"/>
        <v>41.857142857142861</v>
      </c>
      <c r="P199">
        <f t="shared" si="21"/>
        <v>77.10526315789474</v>
      </c>
      <c r="Q199" t="str">
        <f t="shared" si="22"/>
        <v>film &amp; video</v>
      </c>
      <c r="R199" t="str">
        <f t="shared" si="23"/>
        <v>drama</v>
      </c>
      <c r="S199" s="9">
        <f t="shared" si="19"/>
        <v>42259.542800925927</v>
      </c>
      <c r="T199" s="9">
        <f t="shared" si="20"/>
        <v>42287.875</v>
      </c>
    </row>
    <row r="200" spans="1:20" ht="43.2" x14ac:dyDescent="0.3">
      <c r="A200">
        <v>197</v>
      </c>
      <c r="B200" s="3" t="s">
        <v>199</v>
      </c>
      <c r="C200" s="3" t="s">
        <v>4307</v>
      </c>
      <c r="D200">
        <v>2500</v>
      </c>
      <c r="E200">
        <v>262</v>
      </c>
      <c r="F200" t="s">
        <v>8221</v>
      </c>
      <c r="G200" t="s">
        <v>8225</v>
      </c>
      <c r="H200" t="s">
        <v>8247</v>
      </c>
      <c r="I200">
        <v>1487365200</v>
      </c>
      <c r="J200">
        <v>1483734100</v>
      </c>
      <c r="K200" t="b">
        <v>0</v>
      </c>
      <c r="L200">
        <v>8</v>
      </c>
      <c r="M200" t="b">
        <v>0</v>
      </c>
      <c r="N200" t="s">
        <v>8268</v>
      </c>
      <c r="O200" s="5">
        <f t="shared" si="18"/>
        <v>10.48</v>
      </c>
      <c r="P200">
        <f t="shared" si="21"/>
        <v>32.75</v>
      </c>
      <c r="Q200" t="str">
        <f t="shared" si="22"/>
        <v>film &amp; video</v>
      </c>
      <c r="R200" t="str">
        <f t="shared" si="23"/>
        <v>drama</v>
      </c>
      <c r="S200" s="9">
        <f t="shared" si="19"/>
        <v>42741.848379629635</v>
      </c>
      <c r="T200" s="9">
        <f t="shared" si="20"/>
        <v>42783.875</v>
      </c>
    </row>
    <row r="201" spans="1:20" ht="43.2" x14ac:dyDescent="0.3">
      <c r="A201">
        <v>198</v>
      </c>
      <c r="B201" s="3" t="s">
        <v>200</v>
      </c>
      <c r="C201" s="3" t="s">
        <v>4308</v>
      </c>
      <c r="D201">
        <v>25000</v>
      </c>
      <c r="E201">
        <v>279</v>
      </c>
      <c r="F201" t="s">
        <v>8221</v>
      </c>
      <c r="G201" t="s">
        <v>8224</v>
      </c>
      <c r="H201" t="s">
        <v>8246</v>
      </c>
      <c r="I201">
        <v>1412500322</v>
      </c>
      <c r="J201">
        <v>1409908322</v>
      </c>
      <c r="K201" t="b">
        <v>0</v>
      </c>
      <c r="L201">
        <v>6</v>
      </c>
      <c r="M201" t="b">
        <v>0</v>
      </c>
      <c r="N201" t="s">
        <v>8268</v>
      </c>
      <c r="O201" s="5">
        <f t="shared" si="18"/>
        <v>1.1159999999999999</v>
      </c>
      <c r="P201">
        <f t="shared" si="21"/>
        <v>46.5</v>
      </c>
      <c r="Q201" t="str">
        <f t="shared" si="22"/>
        <v>film &amp; video</v>
      </c>
      <c r="R201" t="str">
        <f t="shared" si="23"/>
        <v>drama</v>
      </c>
      <c r="S201" s="9">
        <f t="shared" si="19"/>
        <v>41887.383356481485</v>
      </c>
      <c r="T201" s="9">
        <f t="shared" si="20"/>
        <v>41917.383356481485</v>
      </c>
    </row>
    <row r="202" spans="1:20" ht="43.2" x14ac:dyDescent="0.3">
      <c r="A202">
        <v>199</v>
      </c>
      <c r="B202" s="3" t="s">
        <v>201</v>
      </c>
      <c r="C202" s="3" t="s">
        <v>4309</v>
      </c>
      <c r="D202">
        <v>10000</v>
      </c>
      <c r="E202">
        <v>0</v>
      </c>
      <c r="F202" t="s">
        <v>8221</v>
      </c>
      <c r="G202" t="s">
        <v>8224</v>
      </c>
      <c r="H202" t="s">
        <v>8246</v>
      </c>
      <c r="I202">
        <v>1472698702</v>
      </c>
      <c r="J202">
        <v>1470106702</v>
      </c>
      <c r="K202" t="b">
        <v>0</v>
      </c>
      <c r="L202">
        <v>0</v>
      </c>
      <c r="M202" t="b">
        <v>0</v>
      </c>
      <c r="N202" t="s">
        <v>8268</v>
      </c>
      <c r="O202" s="5">
        <f t="shared" si="18"/>
        <v>0</v>
      </c>
      <c r="P202" t="e">
        <f t="shared" si="21"/>
        <v>#DIV/0!</v>
      </c>
      <c r="Q202" t="str">
        <f t="shared" si="22"/>
        <v>film &amp; video</v>
      </c>
      <c r="R202" t="str">
        <f t="shared" si="23"/>
        <v>drama</v>
      </c>
      <c r="S202" s="9">
        <f t="shared" si="19"/>
        <v>42584.123865740738</v>
      </c>
      <c r="T202" s="9">
        <f t="shared" si="20"/>
        <v>42614.123865740738</v>
      </c>
    </row>
    <row r="203" spans="1:20" ht="28.8" x14ac:dyDescent="0.3">
      <c r="A203">
        <v>200</v>
      </c>
      <c r="B203" s="3" t="s">
        <v>202</v>
      </c>
      <c r="C203" s="3" t="s">
        <v>4310</v>
      </c>
      <c r="D203">
        <v>6000</v>
      </c>
      <c r="E203">
        <v>1571.55</v>
      </c>
      <c r="F203" t="s">
        <v>8221</v>
      </c>
      <c r="G203" t="s">
        <v>8224</v>
      </c>
      <c r="H203" t="s">
        <v>8246</v>
      </c>
      <c r="I203">
        <v>1410746403</v>
      </c>
      <c r="J203">
        <v>1408154403</v>
      </c>
      <c r="K203" t="b">
        <v>0</v>
      </c>
      <c r="L203">
        <v>18</v>
      </c>
      <c r="M203" t="b">
        <v>0</v>
      </c>
      <c r="N203" t="s">
        <v>8268</v>
      </c>
      <c r="O203" s="5">
        <f t="shared" si="18"/>
        <v>26.192500000000003</v>
      </c>
      <c r="P203">
        <f t="shared" si="21"/>
        <v>87.308333333333337</v>
      </c>
      <c r="Q203" t="str">
        <f t="shared" si="22"/>
        <v>film &amp; video</v>
      </c>
      <c r="R203" t="str">
        <f t="shared" si="23"/>
        <v>drama</v>
      </c>
      <c r="S203" s="9">
        <f t="shared" si="19"/>
        <v>41867.083368055559</v>
      </c>
      <c r="T203" s="9">
        <f t="shared" si="20"/>
        <v>41897.083368055559</v>
      </c>
    </row>
    <row r="204" spans="1:20" ht="43.2" x14ac:dyDescent="0.3">
      <c r="A204">
        <v>201</v>
      </c>
      <c r="B204" s="3" t="s">
        <v>203</v>
      </c>
      <c r="C204" s="3" t="s">
        <v>4311</v>
      </c>
      <c r="D204">
        <v>650</v>
      </c>
      <c r="E204">
        <v>380</v>
      </c>
      <c r="F204" t="s">
        <v>8221</v>
      </c>
      <c r="G204" t="s">
        <v>8224</v>
      </c>
      <c r="H204" t="s">
        <v>8246</v>
      </c>
      <c r="I204">
        <v>1423424329</v>
      </c>
      <c r="J204">
        <v>1421696329</v>
      </c>
      <c r="K204" t="b">
        <v>0</v>
      </c>
      <c r="L204">
        <v>7</v>
      </c>
      <c r="M204" t="b">
        <v>0</v>
      </c>
      <c r="N204" t="s">
        <v>8268</v>
      </c>
      <c r="O204" s="5">
        <f t="shared" si="18"/>
        <v>58.461538461538467</v>
      </c>
      <c r="P204">
        <f t="shared" si="21"/>
        <v>54.285714285714285</v>
      </c>
      <c r="Q204" t="str">
        <f t="shared" si="22"/>
        <v>film &amp; video</v>
      </c>
      <c r="R204" t="str">
        <f t="shared" si="23"/>
        <v>drama</v>
      </c>
      <c r="S204" s="9">
        <f t="shared" si="19"/>
        <v>42023.818622685183</v>
      </c>
      <c r="T204" s="9">
        <f t="shared" si="20"/>
        <v>42043.818622685183</v>
      </c>
    </row>
    <row r="205" spans="1:20" x14ac:dyDescent="0.3">
      <c r="A205">
        <v>202</v>
      </c>
      <c r="B205" s="3" t="s">
        <v>204</v>
      </c>
      <c r="C205" s="3" t="s">
        <v>4312</v>
      </c>
      <c r="D205">
        <v>6000</v>
      </c>
      <c r="E205">
        <v>0</v>
      </c>
      <c r="F205" t="s">
        <v>8221</v>
      </c>
      <c r="G205" t="s">
        <v>8224</v>
      </c>
      <c r="H205" t="s">
        <v>8246</v>
      </c>
      <c r="I205">
        <v>1444337940</v>
      </c>
      <c r="J205">
        <v>1441750564</v>
      </c>
      <c r="K205" t="b">
        <v>0</v>
      </c>
      <c r="L205">
        <v>0</v>
      </c>
      <c r="M205" t="b">
        <v>0</v>
      </c>
      <c r="N205" t="s">
        <v>8268</v>
      </c>
      <c r="O205" s="5">
        <f t="shared" si="18"/>
        <v>0</v>
      </c>
      <c r="P205" t="e">
        <f t="shared" si="21"/>
        <v>#DIV/0!</v>
      </c>
      <c r="Q205" t="str">
        <f t="shared" si="22"/>
        <v>film &amp; video</v>
      </c>
      <c r="R205" t="str">
        <f t="shared" si="23"/>
        <v>drama</v>
      </c>
      <c r="S205" s="9">
        <f t="shared" si="19"/>
        <v>42255.927824074075</v>
      </c>
      <c r="T205" s="9">
        <f t="shared" si="20"/>
        <v>42285.874305555553</v>
      </c>
    </row>
    <row r="206" spans="1:20" ht="28.8" x14ac:dyDescent="0.3">
      <c r="A206">
        <v>203</v>
      </c>
      <c r="B206" s="3" t="s">
        <v>205</v>
      </c>
      <c r="C206" s="3" t="s">
        <v>4313</v>
      </c>
      <c r="D206">
        <v>2500</v>
      </c>
      <c r="E206">
        <v>746</v>
      </c>
      <c r="F206" t="s">
        <v>8221</v>
      </c>
      <c r="G206" t="s">
        <v>8225</v>
      </c>
      <c r="H206" t="s">
        <v>8247</v>
      </c>
      <c r="I206">
        <v>1422562864</v>
      </c>
      <c r="J206">
        <v>1417378864</v>
      </c>
      <c r="K206" t="b">
        <v>0</v>
      </c>
      <c r="L206">
        <v>8</v>
      </c>
      <c r="M206" t="b">
        <v>0</v>
      </c>
      <c r="N206" t="s">
        <v>8268</v>
      </c>
      <c r="O206" s="5">
        <f t="shared" si="18"/>
        <v>29.84</v>
      </c>
      <c r="P206">
        <f t="shared" si="21"/>
        <v>93.25</v>
      </c>
      <c r="Q206" t="str">
        <f t="shared" si="22"/>
        <v>film &amp; video</v>
      </c>
      <c r="R206" t="str">
        <f t="shared" si="23"/>
        <v>drama</v>
      </c>
      <c r="S206" s="9">
        <f t="shared" si="19"/>
        <v>41973.847962962958</v>
      </c>
      <c r="T206" s="9">
        <f t="shared" si="20"/>
        <v>42033.847962962958</v>
      </c>
    </row>
    <row r="207" spans="1:20" ht="43.2" x14ac:dyDescent="0.3">
      <c r="A207">
        <v>204</v>
      </c>
      <c r="B207" s="3" t="s">
        <v>206</v>
      </c>
      <c r="C207" s="3" t="s">
        <v>4314</v>
      </c>
      <c r="D207">
        <v>300000</v>
      </c>
      <c r="E207">
        <v>152165</v>
      </c>
      <c r="F207" t="s">
        <v>8221</v>
      </c>
      <c r="G207" t="s">
        <v>8226</v>
      </c>
      <c r="H207" t="s">
        <v>8248</v>
      </c>
      <c r="I207">
        <v>1470319203</v>
      </c>
      <c r="J207">
        <v>1467727203</v>
      </c>
      <c r="K207" t="b">
        <v>0</v>
      </c>
      <c r="L207">
        <v>1293</v>
      </c>
      <c r="M207" t="b">
        <v>0</v>
      </c>
      <c r="N207" t="s">
        <v>8268</v>
      </c>
      <c r="O207" s="5">
        <f t="shared" si="18"/>
        <v>50.721666666666664</v>
      </c>
      <c r="P207">
        <f t="shared" si="21"/>
        <v>117.68368136117556</v>
      </c>
      <c r="Q207" t="str">
        <f t="shared" si="22"/>
        <v>film &amp; video</v>
      </c>
      <c r="R207" t="str">
        <f t="shared" si="23"/>
        <v>drama</v>
      </c>
      <c r="S207" s="9">
        <f t="shared" si="19"/>
        <v>42556.583368055552</v>
      </c>
      <c r="T207" s="9">
        <f t="shared" si="20"/>
        <v>42586.583368055552</v>
      </c>
    </row>
    <row r="208" spans="1:20" ht="28.8" x14ac:dyDescent="0.3">
      <c r="A208">
        <v>205</v>
      </c>
      <c r="B208" s="3" t="s">
        <v>207</v>
      </c>
      <c r="C208" s="3" t="s">
        <v>4315</v>
      </c>
      <c r="D208">
        <v>8000</v>
      </c>
      <c r="E208">
        <v>1300</v>
      </c>
      <c r="F208" t="s">
        <v>8221</v>
      </c>
      <c r="G208" t="s">
        <v>8224</v>
      </c>
      <c r="H208" t="s">
        <v>8246</v>
      </c>
      <c r="I208">
        <v>1444144222</v>
      </c>
      <c r="J208">
        <v>1441120222</v>
      </c>
      <c r="K208" t="b">
        <v>0</v>
      </c>
      <c r="L208">
        <v>17</v>
      </c>
      <c r="M208" t="b">
        <v>0</v>
      </c>
      <c r="N208" t="s">
        <v>8268</v>
      </c>
      <c r="O208" s="5">
        <f t="shared" si="18"/>
        <v>16.25</v>
      </c>
      <c r="P208">
        <f t="shared" si="21"/>
        <v>76.470588235294116</v>
      </c>
      <c r="Q208" t="str">
        <f t="shared" si="22"/>
        <v>film &amp; video</v>
      </c>
      <c r="R208" t="str">
        <f t="shared" si="23"/>
        <v>drama</v>
      </c>
      <c r="S208" s="9">
        <f t="shared" si="19"/>
        <v>42248.632199074069</v>
      </c>
      <c r="T208" s="9">
        <f t="shared" si="20"/>
        <v>42283.632199074069</v>
      </c>
    </row>
    <row r="209" spans="1:20" ht="28.8" x14ac:dyDescent="0.3">
      <c r="A209">
        <v>206</v>
      </c>
      <c r="B209" s="3" t="s">
        <v>208</v>
      </c>
      <c r="C209" s="3" t="s">
        <v>4316</v>
      </c>
      <c r="D209">
        <v>12700</v>
      </c>
      <c r="E209">
        <v>0</v>
      </c>
      <c r="F209" t="s">
        <v>8221</v>
      </c>
      <c r="G209" t="s">
        <v>8224</v>
      </c>
      <c r="H209" t="s">
        <v>8246</v>
      </c>
      <c r="I209">
        <v>1470441983</v>
      </c>
      <c r="J209">
        <v>1468627583</v>
      </c>
      <c r="K209" t="b">
        <v>0</v>
      </c>
      <c r="L209">
        <v>0</v>
      </c>
      <c r="M209" t="b">
        <v>0</v>
      </c>
      <c r="N209" t="s">
        <v>8268</v>
      </c>
      <c r="O209" s="5">
        <f t="shared" si="18"/>
        <v>0</v>
      </c>
      <c r="P209" t="e">
        <f t="shared" si="21"/>
        <v>#DIV/0!</v>
      </c>
      <c r="Q209" t="str">
        <f t="shared" si="22"/>
        <v>film &amp; video</v>
      </c>
      <c r="R209" t="str">
        <f t="shared" si="23"/>
        <v>drama</v>
      </c>
      <c r="S209" s="9">
        <f t="shared" si="19"/>
        <v>42567.004432870366</v>
      </c>
      <c r="T209" s="9">
        <f t="shared" si="20"/>
        <v>42588.004432870366</v>
      </c>
    </row>
    <row r="210" spans="1:20" ht="43.2" x14ac:dyDescent="0.3">
      <c r="A210">
        <v>207</v>
      </c>
      <c r="B210" s="3" t="s">
        <v>209</v>
      </c>
      <c r="C210" s="3" t="s">
        <v>4317</v>
      </c>
      <c r="D210">
        <v>14000</v>
      </c>
      <c r="E210">
        <v>2130</v>
      </c>
      <c r="F210" t="s">
        <v>8221</v>
      </c>
      <c r="G210" t="s">
        <v>8229</v>
      </c>
      <c r="H210" t="s">
        <v>8251</v>
      </c>
      <c r="I210">
        <v>1420346638</v>
      </c>
      <c r="J210">
        <v>1417754638</v>
      </c>
      <c r="K210" t="b">
        <v>0</v>
      </c>
      <c r="L210">
        <v>13</v>
      </c>
      <c r="M210" t="b">
        <v>0</v>
      </c>
      <c r="N210" t="s">
        <v>8268</v>
      </c>
      <c r="O210" s="5">
        <f t="shared" si="18"/>
        <v>15.214285714285714</v>
      </c>
      <c r="P210">
        <f t="shared" si="21"/>
        <v>163.84615384615384</v>
      </c>
      <c r="Q210" t="str">
        <f t="shared" si="22"/>
        <v>film &amp; video</v>
      </c>
      <c r="R210" t="str">
        <f t="shared" si="23"/>
        <v>drama</v>
      </c>
      <c r="S210" s="9">
        <f t="shared" si="19"/>
        <v>41978.197199074071</v>
      </c>
      <c r="T210" s="9">
        <f t="shared" si="20"/>
        <v>42008.197199074071</v>
      </c>
    </row>
    <row r="211" spans="1:20" ht="43.2" x14ac:dyDescent="0.3">
      <c r="A211">
        <v>208</v>
      </c>
      <c r="B211" s="3" t="s">
        <v>210</v>
      </c>
      <c r="C211" s="3" t="s">
        <v>4318</v>
      </c>
      <c r="D211">
        <v>50000</v>
      </c>
      <c r="E211">
        <v>0</v>
      </c>
      <c r="F211" t="s">
        <v>8221</v>
      </c>
      <c r="G211" t="s">
        <v>8226</v>
      </c>
      <c r="H211" t="s">
        <v>8248</v>
      </c>
      <c r="I211">
        <v>1418719967</v>
      </c>
      <c r="J211">
        <v>1416127967</v>
      </c>
      <c r="K211" t="b">
        <v>0</v>
      </c>
      <c r="L211">
        <v>0</v>
      </c>
      <c r="M211" t="b">
        <v>0</v>
      </c>
      <c r="N211" t="s">
        <v>8268</v>
      </c>
      <c r="O211" s="5">
        <f t="shared" si="18"/>
        <v>0</v>
      </c>
      <c r="P211" t="e">
        <f t="shared" si="21"/>
        <v>#DIV/0!</v>
      </c>
      <c r="Q211" t="str">
        <f t="shared" si="22"/>
        <v>film &amp; video</v>
      </c>
      <c r="R211" t="str">
        <f t="shared" si="23"/>
        <v>drama</v>
      </c>
      <c r="S211" s="9">
        <f t="shared" si="19"/>
        <v>41959.369988425926</v>
      </c>
      <c r="T211" s="9">
        <f t="shared" si="20"/>
        <v>41989.369988425926</v>
      </c>
    </row>
    <row r="212" spans="1:20" ht="43.2" x14ac:dyDescent="0.3">
      <c r="A212">
        <v>209</v>
      </c>
      <c r="B212" s="3" t="s">
        <v>211</v>
      </c>
      <c r="C212" s="3" t="s">
        <v>4319</v>
      </c>
      <c r="D212">
        <v>25000</v>
      </c>
      <c r="E212">
        <v>0</v>
      </c>
      <c r="F212" t="s">
        <v>8221</v>
      </c>
      <c r="G212" t="s">
        <v>8224</v>
      </c>
      <c r="H212" t="s">
        <v>8246</v>
      </c>
      <c r="I212">
        <v>1436566135</v>
      </c>
      <c r="J212">
        <v>1433974135</v>
      </c>
      <c r="K212" t="b">
        <v>0</v>
      </c>
      <c r="L212">
        <v>0</v>
      </c>
      <c r="M212" t="b">
        <v>0</v>
      </c>
      <c r="N212" t="s">
        <v>8268</v>
      </c>
      <c r="O212" s="5">
        <f t="shared" si="18"/>
        <v>0</v>
      </c>
      <c r="P212" t="e">
        <f t="shared" si="21"/>
        <v>#DIV/0!</v>
      </c>
      <c r="Q212" t="str">
        <f t="shared" si="22"/>
        <v>film &amp; video</v>
      </c>
      <c r="R212" t="str">
        <f t="shared" si="23"/>
        <v>drama</v>
      </c>
      <c r="S212" s="9">
        <f t="shared" si="19"/>
        <v>42165.922858796301</v>
      </c>
      <c r="T212" s="9">
        <f t="shared" si="20"/>
        <v>42195.922858796301</v>
      </c>
    </row>
    <row r="213" spans="1:20" ht="43.2" x14ac:dyDescent="0.3">
      <c r="A213">
        <v>210</v>
      </c>
      <c r="B213" s="3" t="s">
        <v>212</v>
      </c>
      <c r="C213" s="3" t="s">
        <v>4320</v>
      </c>
      <c r="D213">
        <v>12000</v>
      </c>
      <c r="E213">
        <v>3030</v>
      </c>
      <c r="F213" t="s">
        <v>8221</v>
      </c>
      <c r="G213" t="s">
        <v>8224</v>
      </c>
      <c r="H213" t="s">
        <v>8246</v>
      </c>
      <c r="I213">
        <v>1443675600</v>
      </c>
      <c r="J213">
        <v>1441157592</v>
      </c>
      <c r="K213" t="b">
        <v>0</v>
      </c>
      <c r="L213">
        <v>33</v>
      </c>
      <c r="M213" t="b">
        <v>0</v>
      </c>
      <c r="N213" t="s">
        <v>8268</v>
      </c>
      <c r="O213" s="5">
        <f t="shared" si="18"/>
        <v>25.25</v>
      </c>
      <c r="P213">
        <f t="shared" si="21"/>
        <v>91.818181818181813</v>
      </c>
      <c r="Q213" t="str">
        <f t="shared" si="22"/>
        <v>film &amp; video</v>
      </c>
      <c r="R213" t="str">
        <f t="shared" si="23"/>
        <v>drama</v>
      </c>
      <c r="S213" s="9">
        <f t="shared" si="19"/>
        <v>42249.064722222218</v>
      </c>
      <c r="T213" s="9">
        <f t="shared" si="20"/>
        <v>42278.208333333328</v>
      </c>
    </row>
    <row r="214" spans="1:20" ht="43.2" x14ac:dyDescent="0.3">
      <c r="A214">
        <v>211</v>
      </c>
      <c r="B214" s="3" t="s">
        <v>213</v>
      </c>
      <c r="C214" s="3" t="s">
        <v>4321</v>
      </c>
      <c r="D214">
        <v>5000</v>
      </c>
      <c r="E214">
        <v>2230</v>
      </c>
      <c r="F214" t="s">
        <v>8221</v>
      </c>
      <c r="G214" t="s">
        <v>8224</v>
      </c>
      <c r="H214" t="s">
        <v>8246</v>
      </c>
      <c r="I214">
        <v>1442634617</v>
      </c>
      <c r="J214">
        <v>1440042617</v>
      </c>
      <c r="K214" t="b">
        <v>0</v>
      </c>
      <c r="L214">
        <v>12</v>
      </c>
      <c r="M214" t="b">
        <v>0</v>
      </c>
      <c r="N214" t="s">
        <v>8268</v>
      </c>
      <c r="O214" s="5">
        <f t="shared" si="18"/>
        <v>44.6</v>
      </c>
      <c r="P214">
        <f t="shared" si="21"/>
        <v>185.83333333333334</v>
      </c>
      <c r="Q214" t="str">
        <f t="shared" si="22"/>
        <v>film &amp; video</v>
      </c>
      <c r="R214" t="str">
        <f t="shared" si="23"/>
        <v>drama</v>
      </c>
      <c r="S214" s="9">
        <f t="shared" si="19"/>
        <v>42236.159918981488</v>
      </c>
      <c r="T214" s="9">
        <f t="shared" si="20"/>
        <v>42266.159918981488</v>
      </c>
    </row>
    <row r="215" spans="1:20" ht="28.8" x14ac:dyDescent="0.3">
      <c r="A215">
        <v>212</v>
      </c>
      <c r="B215" s="3" t="s">
        <v>214</v>
      </c>
      <c r="C215" s="3" t="s">
        <v>4322</v>
      </c>
      <c r="D215">
        <v>6300</v>
      </c>
      <c r="E215">
        <v>1</v>
      </c>
      <c r="F215" t="s">
        <v>8221</v>
      </c>
      <c r="G215" t="s">
        <v>8224</v>
      </c>
      <c r="H215" t="s">
        <v>8246</v>
      </c>
      <c r="I215">
        <v>1460837320</v>
      </c>
      <c r="J215">
        <v>1455656920</v>
      </c>
      <c r="K215" t="b">
        <v>0</v>
      </c>
      <c r="L215">
        <v>1</v>
      </c>
      <c r="M215" t="b">
        <v>0</v>
      </c>
      <c r="N215" t="s">
        <v>8268</v>
      </c>
      <c r="O215" s="5">
        <f t="shared" si="18"/>
        <v>1.5873015873015872E-2</v>
      </c>
      <c r="P215">
        <f t="shared" si="21"/>
        <v>1</v>
      </c>
      <c r="Q215" t="str">
        <f t="shared" si="22"/>
        <v>film &amp; video</v>
      </c>
      <c r="R215" t="str">
        <f t="shared" si="23"/>
        <v>drama</v>
      </c>
      <c r="S215" s="9">
        <f t="shared" si="19"/>
        <v>42416.881018518514</v>
      </c>
      <c r="T215" s="9">
        <f t="shared" si="20"/>
        <v>42476.839351851857</v>
      </c>
    </row>
    <row r="216" spans="1:20" ht="28.8" x14ac:dyDescent="0.3">
      <c r="A216">
        <v>213</v>
      </c>
      <c r="B216" s="3" t="s">
        <v>215</v>
      </c>
      <c r="C216" s="3" t="s">
        <v>4323</v>
      </c>
      <c r="D216">
        <v>50000</v>
      </c>
      <c r="E216">
        <v>20</v>
      </c>
      <c r="F216" t="s">
        <v>8221</v>
      </c>
      <c r="G216" t="s">
        <v>8224</v>
      </c>
      <c r="H216" t="s">
        <v>8246</v>
      </c>
      <c r="I216">
        <v>1439734001</v>
      </c>
      <c r="J216">
        <v>1437142547</v>
      </c>
      <c r="K216" t="b">
        <v>0</v>
      </c>
      <c r="L216">
        <v>1</v>
      </c>
      <c r="M216" t="b">
        <v>0</v>
      </c>
      <c r="N216" t="s">
        <v>8268</v>
      </c>
      <c r="O216" s="5">
        <f t="shared" si="18"/>
        <v>0.04</v>
      </c>
      <c r="P216">
        <f t="shared" si="21"/>
        <v>20</v>
      </c>
      <c r="Q216" t="str">
        <f t="shared" si="22"/>
        <v>film &amp; video</v>
      </c>
      <c r="R216" t="str">
        <f t="shared" si="23"/>
        <v>drama</v>
      </c>
      <c r="S216" s="9">
        <f t="shared" si="19"/>
        <v>42202.594293981485</v>
      </c>
      <c r="T216" s="9">
        <f t="shared" si="20"/>
        <v>42232.587974537033</v>
      </c>
    </row>
    <row r="217" spans="1:20" ht="43.2" x14ac:dyDescent="0.3">
      <c r="A217">
        <v>214</v>
      </c>
      <c r="B217" s="3" t="s">
        <v>216</v>
      </c>
      <c r="C217" s="3" t="s">
        <v>4324</v>
      </c>
      <c r="D217">
        <v>12500</v>
      </c>
      <c r="E217">
        <v>1</v>
      </c>
      <c r="F217" t="s">
        <v>8221</v>
      </c>
      <c r="G217" t="s">
        <v>8224</v>
      </c>
      <c r="H217" t="s">
        <v>8246</v>
      </c>
      <c r="I217">
        <v>1425655349</v>
      </c>
      <c r="J217">
        <v>1420471349</v>
      </c>
      <c r="K217" t="b">
        <v>0</v>
      </c>
      <c r="L217">
        <v>1</v>
      </c>
      <c r="M217" t="b">
        <v>0</v>
      </c>
      <c r="N217" t="s">
        <v>8268</v>
      </c>
      <c r="O217" s="5">
        <f t="shared" si="18"/>
        <v>8.0000000000000002E-3</v>
      </c>
      <c r="P217">
        <f t="shared" si="21"/>
        <v>1</v>
      </c>
      <c r="Q217" t="str">
        <f t="shared" si="22"/>
        <v>film &amp; video</v>
      </c>
      <c r="R217" t="str">
        <f t="shared" si="23"/>
        <v>drama</v>
      </c>
      <c r="S217" s="9">
        <f t="shared" si="19"/>
        <v>42009.64061342593</v>
      </c>
      <c r="T217" s="9">
        <f t="shared" si="20"/>
        <v>42069.64061342593</v>
      </c>
    </row>
    <row r="218" spans="1:20" ht="43.2" x14ac:dyDescent="0.3">
      <c r="A218">
        <v>215</v>
      </c>
      <c r="B218" s="3" t="s">
        <v>217</v>
      </c>
      <c r="C218" s="3" t="s">
        <v>4325</v>
      </c>
      <c r="D218">
        <v>4400</v>
      </c>
      <c r="E218">
        <v>10</v>
      </c>
      <c r="F218" t="s">
        <v>8221</v>
      </c>
      <c r="G218" t="s">
        <v>8225</v>
      </c>
      <c r="H218" t="s">
        <v>8247</v>
      </c>
      <c r="I218">
        <v>1455753540</v>
      </c>
      <c r="J218">
        <v>1452058282</v>
      </c>
      <c r="K218" t="b">
        <v>0</v>
      </c>
      <c r="L218">
        <v>1</v>
      </c>
      <c r="M218" t="b">
        <v>0</v>
      </c>
      <c r="N218" t="s">
        <v>8268</v>
      </c>
      <c r="O218" s="5">
        <f t="shared" si="18"/>
        <v>0.22727272727272727</v>
      </c>
      <c r="P218">
        <f t="shared" si="21"/>
        <v>10</v>
      </c>
      <c r="Q218" t="str">
        <f t="shared" si="22"/>
        <v>film &amp; video</v>
      </c>
      <c r="R218" t="str">
        <f t="shared" si="23"/>
        <v>drama</v>
      </c>
      <c r="S218" s="9">
        <f t="shared" si="19"/>
        <v>42375.230115740742</v>
      </c>
      <c r="T218" s="9">
        <f t="shared" si="20"/>
        <v>42417.999305555553</v>
      </c>
    </row>
    <row r="219" spans="1:20" ht="43.2" x14ac:dyDescent="0.3">
      <c r="A219">
        <v>216</v>
      </c>
      <c r="B219" s="3" t="s">
        <v>218</v>
      </c>
      <c r="C219" s="3" t="s">
        <v>4326</v>
      </c>
      <c r="D219">
        <v>50000</v>
      </c>
      <c r="E219">
        <v>27849.22</v>
      </c>
      <c r="F219" t="s">
        <v>8221</v>
      </c>
      <c r="G219" t="s">
        <v>8224</v>
      </c>
      <c r="H219" t="s">
        <v>8246</v>
      </c>
      <c r="I219">
        <v>1429740037</v>
      </c>
      <c r="J219">
        <v>1425423637</v>
      </c>
      <c r="K219" t="b">
        <v>0</v>
      </c>
      <c r="L219">
        <v>84</v>
      </c>
      <c r="M219" t="b">
        <v>0</v>
      </c>
      <c r="N219" t="s">
        <v>8268</v>
      </c>
      <c r="O219" s="5">
        <f t="shared" si="18"/>
        <v>55.698440000000005</v>
      </c>
      <c r="P219">
        <f t="shared" si="21"/>
        <v>331.53833333333336</v>
      </c>
      <c r="Q219" t="str">
        <f t="shared" si="22"/>
        <v>film &amp; video</v>
      </c>
      <c r="R219" t="str">
        <f t="shared" si="23"/>
        <v>drama</v>
      </c>
      <c r="S219" s="9">
        <f t="shared" si="19"/>
        <v>42066.958761574075</v>
      </c>
      <c r="T219" s="9">
        <f t="shared" si="20"/>
        <v>42116.917094907403</v>
      </c>
    </row>
    <row r="220" spans="1:20" x14ac:dyDescent="0.3">
      <c r="A220">
        <v>217</v>
      </c>
      <c r="B220" s="3" t="s">
        <v>219</v>
      </c>
      <c r="C220" s="3" t="s">
        <v>4327</v>
      </c>
      <c r="D220">
        <v>100000</v>
      </c>
      <c r="E220">
        <v>11943</v>
      </c>
      <c r="F220" t="s">
        <v>8221</v>
      </c>
      <c r="G220" t="s">
        <v>8235</v>
      </c>
      <c r="H220" t="s">
        <v>8255</v>
      </c>
      <c r="I220">
        <v>1419780149</v>
      </c>
      <c r="J220">
        <v>1417101749</v>
      </c>
      <c r="K220" t="b">
        <v>0</v>
      </c>
      <c r="L220">
        <v>38</v>
      </c>
      <c r="M220" t="b">
        <v>0</v>
      </c>
      <c r="N220" t="s">
        <v>8268</v>
      </c>
      <c r="O220" s="5">
        <f t="shared" si="18"/>
        <v>11.943</v>
      </c>
      <c r="P220">
        <f t="shared" si="21"/>
        <v>314.28947368421052</v>
      </c>
      <c r="Q220" t="str">
        <f t="shared" si="22"/>
        <v>film &amp; video</v>
      </c>
      <c r="R220" t="str">
        <f t="shared" si="23"/>
        <v>drama</v>
      </c>
      <c r="S220" s="9">
        <f t="shared" si="19"/>
        <v>41970.64061342593</v>
      </c>
      <c r="T220" s="9">
        <f t="shared" si="20"/>
        <v>42001.64061342593</v>
      </c>
    </row>
    <row r="221" spans="1:20" ht="43.2" x14ac:dyDescent="0.3">
      <c r="A221">
        <v>218</v>
      </c>
      <c r="B221" s="3" t="s">
        <v>220</v>
      </c>
      <c r="C221" s="3" t="s">
        <v>4328</v>
      </c>
      <c r="D221">
        <v>5000</v>
      </c>
      <c r="E221">
        <v>100</v>
      </c>
      <c r="F221" t="s">
        <v>8221</v>
      </c>
      <c r="G221" t="s">
        <v>8224</v>
      </c>
      <c r="H221" t="s">
        <v>8246</v>
      </c>
      <c r="I221">
        <v>1431702289</v>
      </c>
      <c r="J221">
        <v>1426518289</v>
      </c>
      <c r="K221" t="b">
        <v>0</v>
      </c>
      <c r="L221">
        <v>1</v>
      </c>
      <c r="M221" t="b">
        <v>0</v>
      </c>
      <c r="N221" t="s">
        <v>8268</v>
      </c>
      <c r="O221" s="5">
        <f t="shared" si="18"/>
        <v>2</v>
      </c>
      <c r="P221">
        <f t="shared" si="21"/>
        <v>100</v>
      </c>
      <c r="Q221" t="str">
        <f t="shared" si="22"/>
        <v>film &amp; video</v>
      </c>
      <c r="R221" t="str">
        <f t="shared" si="23"/>
        <v>drama</v>
      </c>
      <c r="S221" s="9">
        <f t="shared" si="19"/>
        <v>42079.628344907411</v>
      </c>
      <c r="T221" s="9">
        <f t="shared" si="20"/>
        <v>42139.628344907411</v>
      </c>
    </row>
    <row r="222" spans="1:20" ht="28.8" x14ac:dyDescent="0.3">
      <c r="A222">
        <v>219</v>
      </c>
      <c r="B222" s="3" t="s">
        <v>221</v>
      </c>
      <c r="C222" s="3" t="s">
        <v>4329</v>
      </c>
      <c r="D222">
        <v>50000</v>
      </c>
      <c r="E222">
        <v>8815</v>
      </c>
      <c r="F222" t="s">
        <v>8221</v>
      </c>
      <c r="G222" t="s">
        <v>8224</v>
      </c>
      <c r="H222" t="s">
        <v>8246</v>
      </c>
      <c r="I222">
        <v>1459493940</v>
      </c>
      <c r="J222">
        <v>1456732225</v>
      </c>
      <c r="K222" t="b">
        <v>0</v>
      </c>
      <c r="L222">
        <v>76</v>
      </c>
      <c r="M222" t="b">
        <v>0</v>
      </c>
      <c r="N222" t="s">
        <v>8268</v>
      </c>
      <c r="O222" s="5">
        <f t="shared" si="18"/>
        <v>17.630000000000003</v>
      </c>
      <c r="P222">
        <f t="shared" si="21"/>
        <v>115.98684210526316</v>
      </c>
      <c r="Q222" t="str">
        <f t="shared" si="22"/>
        <v>film &amp; video</v>
      </c>
      <c r="R222" t="str">
        <f t="shared" si="23"/>
        <v>drama</v>
      </c>
      <c r="S222" s="9">
        <f t="shared" si="19"/>
        <v>42429.326678240745</v>
      </c>
      <c r="T222" s="9">
        <f t="shared" si="20"/>
        <v>42461.290972222225</v>
      </c>
    </row>
    <row r="223" spans="1:20" ht="43.2" x14ac:dyDescent="0.3">
      <c r="A223">
        <v>220</v>
      </c>
      <c r="B223" s="3" t="s">
        <v>222</v>
      </c>
      <c r="C223" s="3" t="s">
        <v>4330</v>
      </c>
      <c r="D223">
        <v>50000</v>
      </c>
      <c r="E223">
        <v>360</v>
      </c>
      <c r="F223" t="s">
        <v>8221</v>
      </c>
      <c r="G223" t="s">
        <v>8224</v>
      </c>
      <c r="H223" t="s">
        <v>8246</v>
      </c>
      <c r="I223">
        <v>1440101160</v>
      </c>
      <c r="J223">
        <v>1436542030</v>
      </c>
      <c r="K223" t="b">
        <v>0</v>
      </c>
      <c r="L223">
        <v>3</v>
      </c>
      <c r="M223" t="b">
        <v>0</v>
      </c>
      <c r="N223" t="s">
        <v>8268</v>
      </c>
      <c r="O223" s="5">
        <f t="shared" si="18"/>
        <v>0.72</v>
      </c>
      <c r="P223">
        <f t="shared" si="21"/>
        <v>120</v>
      </c>
      <c r="Q223" t="str">
        <f t="shared" si="22"/>
        <v>film &amp; video</v>
      </c>
      <c r="R223" t="str">
        <f t="shared" si="23"/>
        <v>drama</v>
      </c>
      <c r="S223" s="9">
        <f t="shared" si="19"/>
        <v>42195.643865740742</v>
      </c>
      <c r="T223" s="9">
        <f t="shared" si="20"/>
        <v>42236.837499999994</v>
      </c>
    </row>
    <row r="224" spans="1:20" x14ac:dyDescent="0.3">
      <c r="A224">
        <v>221</v>
      </c>
      <c r="B224" s="3" t="s">
        <v>223</v>
      </c>
      <c r="C224" s="3" t="s">
        <v>4331</v>
      </c>
      <c r="D224">
        <v>50000</v>
      </c>
      <c r="E224">
        <v>0</v>
      </c>
      <c r="F224" t="s">
        <v>8221</v>
      </c>
      <c r="G224" t="s">
        <v>8224</v>
      </c>
      <c r="H224" t="s">
        <v>8246</v>
      </c>
      <c r="I224">
        <v>1427569564</v>
      </c>
      <c r="J224">
        <v>1422389164</v>
      </c>
      <c r="K224" t="b">
        <v>0</v>
      </c>
      <c r="L224">
        <v>0</v>
      </c>
      <c r="M224" t="b">
        <v>0</v>
      </c>
      <c r="N224" t="s">
        <v>8268</v>
      </c>
      <c r="O224" s="5">
        <f t="shared" si="18"/>
        <v>0</v>
      </c>
      <c r="P224" t="e">
        <f t="shared" si="21"/>
        <v>#DIV/0!</v>
      </c>
      <c r="Q224" t="str">
        <f t="shared" si="22"/>
        <v>film &amp; video</v>
      </c>
      <c r="R224" t="str">
        <f t="shared" si="23"/>
        <v>drama</v>
      </c>
      <c r="S224" s="9">
        <f t="shared" si="19"/>
        <v>42031.837546296301</v>
      </c>
      <c r="T224" s="9">
        <f t="shared" si="20"/>
        <v>42091.79587962963</v>
      </c>
    </row>
    <row r="225" spans="1:20" ht="43.2" x14ac:dyDescent="0.3">
      <c r="A225">
        <v>222</v>
      </c>
      <c r="B225" s="3" t="s">
        <v>224</v>
      </c>
      <c r="C225" s="3" t="s">
        <v>4332</v>
      </c>
      <c r="D225">
        <v>1000</v>
      </c>
      <c r="E225">
        <v>130</v>
      </c>
      <c r="F225" t="s">
        <v>8221</v>
      </c>
      <c r="G225" t="s">
        <v>8224</v>
      </c>
      <c r="H225" t="s">
        <v>8246</v>
      </c>
      <c r="I225">
        <v>1427423940</v>
      </c>
      <c r="J225">
        <v>1422383318</v>
      </c>
      <c r="K225" t="b">
        <v>0</v>
      </c>
      <c r="L225">
        <v>2</v>
      </c>
      <c r="M225" t="b">
        <v>0</v>
      </c>
      <c r="N225" t="s">
        <v>8268</v>
      </c>
      <c r="O225" s="5">
        <f t="shared" si="18"/>
        <v>13</v>
      </c>
      <c r="P225">
        <f t="shared" si="21"/>
        <v>65</v>
      </c>
      <c r="Q225" t="str">
        <f t="shared" si="22"/>
        <v>film &amp; video</v>
      </c>
      <c r="R225" t="str">
        <f t="shared" si="23"/>
        <v>drama</v>
      </c>
      <c r="S225" s="9">
        <f t="shared" si="19"/>
        <v>42031.769884259258</v>
      </c>
      <c r="T225" s="9">
        <f t="shared" si="20"/>
        <v>42090.110416666663</v>
      </c>
    </row>
    <row r="226" spans="1:20" ht="43.2" x14ac:dyDescent="0.3">
      <c r="A226">
        <v>223</v>
      </c>
      <c r="B226" s="3" t="s">
        <v>225</v>
      </c>
      <c r="C226" s="3" t="s">
        <v>4333</v>
      </c>
      <c r="D226">
        <v>1500000</v>
      </c>
      <c r="E226">
        <v>0</v>
      </c>
      <c r="F226" t="s">
        <v>8221</v>
      </c>
      <c r="G226" t="s">
        <v>8224</v>
      </c>
      <c r="H226" t="s">
        <v>8246</v>
      </c>
      <c r="I226">
        <v>1463879100</v>
      </c>
      <c r="J226">
        <v>1461287350</v>
      </c>
      <c r="K226" t="b">
        <v>0</v>
      </c>
      <c r="L226">
        <v>0</v>
      </c>
      <c r="M226" t="b">
        <v>0</v>
      </c>
      <c r="N226" t="s">
        <v>8268</v>
      </c>
      <c r="O226" s="5">
        <f t="shared" si="18"/>
        <v>0</v>
      </c>
      <c r="P226" t="e">
        <f t="shared" si="21"/>
        <v>#DIV/0!</v>
      </c>
      <c r="Q226" t="str">
        <f t="shared" si="22"/>
        <v>film &amp; video</v>
      </c>
      <c r="R226" t="str">
        <f t="shared" si="23"/>
        <v>drama</v>
      </c>
      <c r="S226" s="9">
        <f t="shared" si="19"/>
        <v>42482.048032407409</v>
      </c>
      <c r="T226" s="9">
        <f t="shared" si="20"/>
        <v>42512.045138888891</v>
      </c>
    </row>
    <row r="227" spans="1:20" ht="43.2" x14ac:dyDescent="0.3">
      <c r="A227">
        <v>224</v>
      </c>
      <c r="B227" s="3" t="s">
        <v>226</v>
      </c>
      <c r="C227" s="3" t="s">
        <v>4334</v>
      </c>
      <c r="D227">
        <v>6000000</v>
      </c>
      <c r="E227">
        <v>0</v>
      </c>
      <c r="F227" t="s">
        <v>8221</v>
      </c>
      <c r="G227" t="s">
        <v>8226</v>
      </c>
      <c r="H227" t="s">
        <v>8248</v>
      </c>
      <c r="I227">
        <v>1436506726</v>
      </c>
      <c r="J227">
        <v>1431322726</v>
      </c>
      <c r="K227" t="b">
        <v>0</v>
      </c>
      <c r="L227">
        <v>0</v>
      </c>
      <c r="M227" t="b">
        <v>0</v>
      </c>
      <c r="N227" t="s">
        <v>8268</v>
      </c>
      <c r="O227" s="5">
        <f t="shared" si="18"/>
        <v>0</v>
      </c>
      <c r="P227" t="e">
        <f t="shared" si="21"/>
        <v>#DIV/0!</v>
      </c>
      <c r="Q227" t="str">
        <f t="shared" si="22"/>
        <v>film &amp; video</v>
      </c>
      <c r="R227" t="str">
        <f t="shared" si="23"/>
        <v>drama</v>
      </c>
      <c r="S227" s="9">
        <f t="shared" si="19"/>
        <v>42135.235254629632</v>
      </c>
      <c r="T227" s="9">
        <f t="shared" si="20"/>
        <v>42195.235254629632</v>
      </c>
    </row>
    <row r="228" spans="1:20" ht="28.8" x14ac:dyDescent="0.3">
      <c r="A228">
        <v>225</v>
      </c>
      <c r="B228" s="3" t="s">
        <v>227</v>
      </c>
      <c r="C228" s="3" t="s">
        <v>4335</v>
      </c>
      <c r="D228">
        <v>200</v>
      </c>
      <c r="E228">
        <v>0</v>
      </c>
      <c r="F228" t="s">
        <v>8221</v>
      </c>
      <c r="G228" t="s">
        <v>8224</v>
      </c>
      <c r="H228" t="s">
        <v>8246</v>
      </c>
      <c r="I228">
        <v>1460153054</v>
      </c>
      <c r="J228">
        <v>1457564654</v>
      </c>
      <c r="K228" t="b">
        <v>0</v>
      </c>
      <c r="L228">
        <v>0</v>
      </c>
      <c r="M228" t="b">
        <v>0</v>
      </c>
      <c r="N228" t="s">
        <v>8268</v>
      </c>
      <c r="O228" s="5">
        <f t="shared" si="18"/>
        <v>0</v>
      </c>
      <c r="P228" t="e">
        <f t="shared" si="21"/>
        <v>#DIV/0!</v>
      </c>
      <c r="Q228" t="str">
        <f t="shared" si="22"/>
        <v>film &amp; video</v>
      </c>
      <c r="R228" t="str">
        <f t="shared" si="23"/>
        <v>drama</v>
      </c>
      <c r="S228" s="9">
        <f t="shared" si="19"/>
        <v>42438.961273148147</v>
      </c>
      <c r="T228" s="9">
        <f t="shared" si="20"/>
        <v>42468.919606481482</v>
      </c>
    </row>
    <row r="229" spans="1:20" ht="28.8" x14ac:dyDescent="0.3">
      <c r="A229">
        <v>226</v>
      </c>
      <c r="B229" s="3" t="s">
        <v>228</v>
      </c>
      <c r="C229" s="3" t="s">
        <v>4336</v>
      </c>
      <c r="D229">
        <v>29000</v>
      </c>
      <c r="E229">
        <v>250</v>
      </c>
      <c r="F229" t="s">
        <v>8221</v>
      </c>
      <c r="G229" t="s">
        <v>8225</v>
      </c>
      <c r="H229" t="s">
        <v>8247</v>
      </c>
      <c r="I229">
        <v>1433064540</v>
      </c>
      <c r="J229">
        <v>1428854344</v>
      </c>
      <c r="K229" t="b">
        <v>0</v>
      </c>
      <c r="L229">
        <v>2</v>
      </c>
      <c r="M229" t="b">
        <v>0</v>
      </c>
      <c r="N229" t="s">
        <v>8268</v>
      </c>
      <c r="O229" s="5">
        <f t="shared" si="18"/>
        <v>0.86206896551724133</v>
      </c>
      <c r="P229">
        <f t="shared" si="21"/>
        <v>125</v>
      </c>
      <c r="Q229" t="str">
        <f t="shared" si="22"/>
        <v>film &amp; video</v>
      </c>
      <c r="R229" t="str">
        <f t="shared" si="23"/>
        <v>drama</v>
      </c>
      <c r="S229" s="9">
        <f t="shared" si="19"/>
        <v>42106.666018518517</v>
      </c>
      <c r="T229" s="9">
        <f t="shared" si="20"/>
        <v>42155.395138888889</v>
      </c>
    </row>
    <row r="230" spans="1:20" ht="43.2" x14ac:dyDescent="0.3">
      <c r="A230">
        <v>227</v>
      </c>
      <c r="B230" s="3" t="s">
        <v>229</v>
      </c>
      <c r="C230" s="3" t="s">
        <v>4337</v>
      </c>
      <c r="D230">
        <v>28000</v>
      </c>
      <c r="E230">
        <v>0</v>
      </c>
      <c r="F230" t="s">
        <v>8221</v>
      </c>
      <c r="G230" t="s">
        <v>8224</v>
      </c>
      <c r="H230" t="s">
        <v>8246</v>
      </c>
      <c r="I230">
        <v>1436477241</v>
      </c>
      <c r="J230">
        <v>1433885241</v>
      </c>
      <c r="K230" t="b">
        <v>0</v>
      </c>
      <c r="L230">
        <v>0</v>
      </c>
      <c r="M230" t="b">
        <v>0</v>
      </c>
      <c r="N230" t="s">
        <v>8268</v>
      </c>
      <c r="O230" s="5">
        <f t="shared" si="18"/>
        <v>0</v>
      </c>
      <c r="P230" t="e">
        <f t="shared" si="21"/>
        <v>#DIV/0!</v>
      </c>
      <c r="Q230" t="str">
        <f t="shared" si="22"/>
        <v>film &amp; video</v>
      </c>
      <c r="R230" t="str">
        <f t="shared" si="23"/>
        <v>drama</v>
      </c>
      <c r="S230" s="9">
        <f t="shared" si="19"/>
        <v>42164.893993055557</v>
      </c>
      <c r="T230" s="9">
        <f t="shared" si="20"/>
        <v>42194.893993055557</v>
      </c>
    </row>
    <row r="231" spans="1:20" ht="28.8" x14ac:dyDescent="0.3">
      <c r="A231">
        <v>228</v>
      </c>
      <c r="B231" s="3" t="s">
        <v>230</v>
      </c>
      <c r="C231" s="3" t="s">
        <v>4338</v>
      </c>
      <c r="D231">
        <v>8000</v>
      </c>
      <c r="E231">
        <v>0</v>
      </c>
      <c r="F231" t="s">
        <v>8221</v>
      </c>
      <c r="G231" t="s">
        <v>8225</v>
      </c>
      <c r="H231" t="s">
        <v>8247</v>
      </c>
      <c r="I231">
        <v>1433176105</v>
      </c>
      <c r="J231">
        <v>1427992105</v>
      </c>
      <c r="K231" t="b">
        <v>0</v>
      </c>
      <c r="L231">
        <v>0</v>
      </c>
      <c r="M231" t="b">
        <v>0</v>
      </c>
      <c r="N231" t="s">
        <v>8268</v>
      </c>
      <c r="O231" s="5">
        <f t="shared" si="18"/>
        <v>0</v>
      </c>
      <c r="P231" t="e">
        <f t="shared" si="21"/>
        <v>#DIV/0!</v>
      </c>
      <c r="Q231" t="str">
        <f t="shared" si="22"/>
        <v>film &amp; video</v>
      </c>
      <c r="R231" t="str">
        <f t="shared" si="23"/>
        <v>drama</v>
      </c>
      <c r="S231" s="9">
        <f t="shared" si="19"/>
        <v>42096.686400462961</v>
      </c>
      <c r="T231" s="9">
        <f t="shared" si="20"/>
        <v>42156.686400462961</v>
      </c>
    </row>
    <row r="232" spans="1:20" ht="43.2" x14ac:dyDescent="0.3">
      <c r="A232">
        <v>229</v>
      </c>
      <c r="B232" s="3" t="s">
        <v>231</v>
      </c>
      <c r="C232" s="3" t="s">
        <v>4339</v>
      </c>
      <c r="D232">
        <v>3000</v>
      </c>
      <c r="E232">
        <v>0</v>
      </c>
      <c r="F232" t="s">
        <v>8221</v>
      </c>
      <c r="G232" t="s">
        <v>8236</v>
      </c>
      <c r="H232" t="s">
        <v>8249</v>
      </c>
      <c r="I232">
        <v>1455402297</v>
      </c>
      <c r="J232">
        <v>1452810297</v>
      </c>
      <c r="K232" t="b">
        <v>0</v>
      </c>
      <c r="L232">
        <v>0</v>
      </c>
      <c r="M232" t="b">
        <v>0</v>
      </c>
      <c r="N232" t="s">
        <v>8268</v>
      </c>
      <c r="O232" s="5">
        <f t="shared" si="18"/>
        <v>0</v>
      </c>
      <c r="P232" t="e">
        <f t="shared" si="21"/>
        <v>#DIV/0!</v>
      </c>
      <c r="Q232" t="str">
        <f t="shared" si="22"/>
        <v>film &amp; video</v>
      </c>
      <c r="R232" t="str">
        <f t="shared" si="23"/>
        <v>drama</v>
      </c>
      <c r="S232" s="9">
        <f t="shared" si="19"/>
        <v>42383.933993055558</v>
      </c>
      <c r="T232" s="9">
        <f t="shared" si="20"/>
        <v>42413.933993055558</v>
      </c>
    </row>
    <row r="233" spans="1:20" ht="43.2" x14ac:dyDescent="0.3">
      <c r="A233">
        <v>230</v>
      </c>
      <c r="B233" s="3" t="s">
        <v>232</v>
      </c>
      <c r="C233" s="3" t="s">
        <v>4340</v>
      </c>
      <c r="D233">
        <v>15000</v>
      </c>
      <c r="E233">
        <v>60</v>
      </c>
      <c r="F233" t="s">
        <v>8221</v>
      </c>
      <c r="G233" t="s">
        <v>8224</v>
      </c>
      <c r="H233" t="s">
        <v>8246</v>
      </c>
      <c r="I233">
        <v>1433443151</v>
      </c>
      <c r="J233">
        <v>1430851151</v>
      </c>
      <c r="K233" t="b">
        <v>0</v>
      </c>
      <c r="L233">
        <v>2</v>
      </c>
      <c r="M233" t="b">
        <v>0</v>
      </c>
      <c r="N233" t="s">
        <v>8268</v>
      </c>
      <c r="O233" s="5">
        <f t="shared" si="18"/>
        <v>0.4</v>
      </c>
      <c r="P233">
        <f t="shared" si="21"/>
        <v>30</v>
      </c>
      <c r="Q233" t="str">
        <f t="shared" si="22"/>
        <v>film &amp; video</v>
      </c>
      <c r="R233" t="str">
        <f t="shared" si="23"/>
        <v>drama</v>
      </c>
      <c r="S233" s="9">
        <f t="shared" si="19"/>
        <v>42129.777210648142</v>
      </c>
      <c r="T233" s="9">
        <f t="shared" si="20"/>
        <v>42159.777210648142</v>
      </c>
    </row>
    <row r="234" spans="1:20" ht="43.2" x14ac:dyDescent="0.3">
      <c r="A234">
        <v>231</v>
      </c>
      <c r="B234" s="3" t="s">
        <v>233</v>
      </c>
      <c r="C234" s="3" t="s">
        <v>4341</v>
      </c>
      <c r="D234">
        <v>1500000</v>
      </c>
      <c r="E234">
        <v>0</v>
      </c>
      <c r="F234" t="s">
        <v>8221</v>
      </c>
      <c r="G234" t="s">
        <v>8224</v>
      </c>
      <c r="H234" t="s">
        <v>8246</v>
      </c>
      <c r="I234">
        <v>1451775651</v>
      </c>
      <c r="J234">
        <v>1449183651</v>
      </c>
      <c r="K234" t="b">
        <v>0</v>
      </c>
      <c r="L234">
        <v>0</v>
      </c>
      <c r="M234" t="b">
        <v>0</v>
      </c>
      <c r="N234" t="s">
        <v>8268</v>
      </c>
      <c r="O234" s="5">
        <f t="shared" si="18"/>
        <v>0</v>
      </c>
      <c r="P234" t="e">
        <f t="shared" si="21"/>
        <v>#DIV/0!</v>
      </c>
      <c r="Q234" t="str">
        <f t="shared" si="22"/>
        <v>film &amp; video</v>
      </c>
      <c r="R234" t="str">
        <f t="shared" si="23"/>
        <v>drama</v>
      </c>
      <c r="S234" s="9">
        <f t="shared" si="19"/>
        <v>42341.958923611113</v>
      </c>
      <c r="T234" s="9">
        <f t="shared" si="20"/>
        <v>42371.958923611113</v>
      </c>
    </row>
    <row r="235" spans="1:20" ht="43.2" x14ac:dyDescent="0.3">
      <c r="A235">
        <v>232</v>
      </c>
      <c r="B235" s="3" t="s">
        <v>234</v>
      </c>
      <c r="C235" s="3" t="s">
        <v>4342</v>
      </c>
      <c r="D235">
        <v>4000</v>
      </c>
      <c r="E235">
        <v>110</v>
      </c>
      <c r="F235" t="s">
        <v>8221</v>
      </c>
      <c r="G235" t="s">
        <v>8225</v>
      </c>
      <c r="H235" t="s">
        <v>8247</v>
      </c>
      <c r="I235">
        <v>1425066546</v>
      </c>
      <c r="J235">
        <v>1422474546</v>
      </c>
      <c r="K235" t="b">
        <v>0</v>
      </c>
      <c r="L235">
        <v>7</v>
      </c>
      <c r="M235" t="b">
        <v>0</v>
      </c>
      <c r="N235" t="s">
        <v>8268</v>
      </c>
      <c r="O235" s="5">
        <f t="shared" si="18"/>
        <v>2.75</v>
      </c>
      <c r="P235">
        <f t="shared" si="21"/>
        <v>15.714285714285714</v>
      </c>
      <c r="Q235" t="str">
        <f t="shared" si="22"/>
        <v>film &amp; video</v>
      </c>
      <c r="R235" t="str">
        <f t="shared" si="23"/>
        <v>drama</v>
      </c>
      <c r="S235" s="9">
        <f t="shared" si="19"/>
        <v>42032.82576388889</v>
      </c>
      <c r="T235" s="9">
        <f t="shared" si="20"/>
        <v>42062.82576388889</v>
      </c>
    </row>
    <row r="236" spans="1:20" ht="28.8" x14ac:dyDescent="0.3">
      <c r="A236">
        <v>233</v>
      </c>
      <c r="B236" s="3" t="s">
        <v>235</v>
      </c>
      <c r="C236" s="3" t="s">
        <v>4343</v>
      </c>
      <c r="D236">
        <v>350000</v>
      </c>
      <c r="E236">
        <v>0</v>
      </c>
      <c r="F236" t="s">
        <v>8221</v>
      </c>
      <c r="G236" t="s">
        <v>8224</v>
      </c>
      <c r="H236" t="s">
        <v>8246</v>
      </c>
      <c r="I236">
        <v>1475185972</v>
      </c>
      <c r="J236">
        <v>1472593972</v>
      </c>
      <c r="K236" t="b">
        <v>0</v>
      </c>
      <c r="L236">
        <v>0</v>
      </c>
      <c r="M236" t="b">
        <v>0</v>
      </c>
      <c r="N236" t="s">
        <v>8268</v>
      </c>
      <c r="O236" s="5">
        <f t="shared" si="18"/>
        <v>0</v>
      </c>
      <c r="P236" t="e">
        <f t="shared" si="21"/>
        <v>#DIV/0!</v>
      </c>
      <c r="Q236" t="str">
        <f t="shared" si="22"/>
        <v>film &amp; video</v>
      </c>
      <c r="R236" t="str">
        <f t="shared" si="23"/>
        <v>drama</v>
      </c>
      <c r="S236" s="9">
        <f t="shared" si="19"/>
        <v>42612.911712962959</v>
      </c>
      <c r="T236" s="9">
        <f t="shared" si="20"/>
        <v>42642.911712962959</v>
      </c>
    </row>
    <row r="237" spans="1:20" ht="43.2" x14ac:dyDescent="0.3">
      <c r="A237">
        <v>234</v>
      </c>
      <c r="B237" s="3" t="s">
        <v>236</v>
      </c>
      <c r="C237" s="3" t="s">
        <v>4344</v>
      </c>
      <c r="D237">
        <v>1000</v>
      </c>
      <c r="E237">
        <v>401</v>
      </c>
      <c r="F237" t="s">
        <v>8221</v>
      </c>
      <c r="G237" t="s">
        <v>8224</v>
      </c>
      <c r="H237" t="s">
        <v>8246</v>
      </c>
      <c r="I237">
        <v>1434847859</v>
      </c>
      <c r="J237">
        <v>1431391859</v>
      </c>
      <c r="K237" t="b">
        <v>0</v>
      </c>
      <c r="L237">
        <v>5</v>
      </c>
      <c r="M237" t="b">
        <v>0</v>
      </c>
      <c r="N237" t="s">
        <v>8268</v>
      </c>
      <c r="O237" s="5">
        <f t="shared" si="18"/>
        <v>40.1</v>
      </c>
      <c r="P237">
        <f t="shared" si="21"/>
        <v>80.2</v>
      </c>
      <c r="Q237" t="str">
        <f t="shared" si="22"/>
        <v>film &amp; video</v>
      </c>
      <c r="R237" t="str">
        <f t="shared" si="23"/>
        <v>drama</v>
      </c>
      <c r="S237" s="9">
        <f t="shared" si="19"/>
        <v>42136.035405092596</v>
      </c>
      <c r="T237" s="9">
        <f t="shared" si="20"/>
        <v>42176.035405092596</v>
      </c>
    </row>
    <row r="238" spans="1:20" ht="28.8" x14ac:dyDescent="0.3">
      <c r="A238">
        <v>235</v>
      </c>
      <c r="B238" s="3" t="s">
        <v>237</v>
      </c>
      <c r="C238" s="3" t="s">
        <v>4345</v>
      </c>
      <c r="D238">
        <v>10000</v>
      </c>
      <c r="E238">
        <v>0</v>
      </c>
      <c r="F238" t="s">
        <v>8221</v>
      </c>
      <c r="G238" t="s">
        <v>8224</v>
      </c>
      <c r="H238" t="s">
        <v>8246</v>
      </c>
      <c r="I238">
        <v>1436478497</v>
      </c>
      <c r="J238">
        <v>1433886497</v>
      </c>
      <c r="K238" t="b">
        <v>0</v>
      </c>
      <c r="L238">
        <v>0</v>
      </c>
      <c r="M238" t="b">
        <v>0</v>
      </c>
      <c r="N238" t="s">
        <v>8268</v>
      </c>
      <c r="O238" s="5">
        <f t="shared" si="18"/>
        <v>0</v>
      </c>
      <c r="P238" t="e">
        <f t="shared" si="21"/>
        <v>#DIV/0!</v>
      </c>
      <c r="Q238" t="str">
        <f t="shared" si="22"/>
        <v>film &amp; video</v>
      </c>
      <c r="R238" t="str">
        <f t="shared" si="23"/>
        <v>drama</v>
      </c>
      <c r="S238" s="9">
        <f t="shared" si="19"/>
        <v>42164.908530092594</v>
      </c>
      <c r="T238" s="9">
        <f t="shared" si="20"/>
        <v>42194.908530092594</v>
      </c>
    </row>
    <row r="239" spans="1:20" ht="43.2" x14ac:dyDescent="0.3">
      <c r="A239">
        <v>236</v>
      </c>
      <c r="B239" s="3" t="s">
        <v>238</v>
      </c>
      <c r="C239" s="3" t="s">
        <v>4346</v>
      </c>
      <c r="D239">
        <v>150000</v>
      </c>
      <c r="E239">
        <v>0</v>
      </c>
      <c r="F239" t="s">
        <v>8221</v>
      </c>
      <c r="G239" t="s">
        <v>8224</v>
      </c>
      <c r="H239" t="s">
        <v>8246</v>
      </c>
      <c r="I239">
        <v>1451952000</v>
      </c>
      <c r="J239">
        <v>1447380099</v>
      </c>
      <c r="K239" t="b">
        <v>0</v>
      </c>
      <c r="L239">
        <v>0</v>
      </c>
      <c r="M239" t="b">
        <v>0</v>
      </c>
      <c r="N239" t="s">
        <v>8268</v>
      </c>
      <c r="O239" s="5">
        <f t="shared" si="18"/>
        <v>0</v>
      </c>
      <c r="P239" t="e">
        <f t="shared" si="21"/>
        <v>#DIV/0!</v>
      </c>
      <c r="Q239" t="str">
        <f t="shared" si="22"/>
        <v>film &amp; video</v>
      </c>
      <c r="R239" t="str">
        <f t="shared" si="23"/>
        <v>drama</v>
      </c>
      <c r="S239" s="9">
        <f t="shared" si="19"/>
        <v>42321.08447916666</v>
      </c>
      <c r="T239" s="9">
        <f t="shared" si="20"/>
        <v>42374</v>
      </c>
    </row>
    <row r="240" spans="1:20" x14ac:dyDescent="0.3">
      <c r="A240">
        <v>237</v>
      </c>
      <c r="B240" s="3" t="s">
        <v>239</v>
      </c>
      <c r="C240" s="3" t="s">
        <v>4347</v>
      </c>
      <c r="D240">
        <v>15000</v>
      </c>
      <c r="E240">
        <v>50</v>
      </c>
      <c r="F240" t="s">
        <v>8221</v>
      </c>
      <c r="G240" t="s">
        <v>8224</v>
      </c>
      <c r="H240" t="s">
        <v>8246</v>
      </c>
      <c r="I240">
        <v>1457445069</v>
      </c>
      <c r="J240">
        <v>1452261069</v>
      </c>
      <c r="K240" t="b">
        <v>0</v>
      </c>
      <c r="L240">
        <v>1</v>
      </c>
      <c r="M240" t="b">
        <v>0</v>
      </c>
      <c r="N240" t="s">
        <v>8268</v>
      </c>
      <c r="O240" s="5">
        <f t="shared" si="18"/>
        <v>0.33333333333333337</v>
      </c>
      <c r="P240">
        <f t="shared" si="21"/>
        <v>50</v>
      </c>
      <c r="Q240" t="str">
        <f t="shared" si="22"/>
        <v>film &amp; video</v>
      </c>
      <c r="R240" t="str">
        <f t="shared" si="23"/>
        <v>drama</v>
      </c>
      <c r="S240" s="9">
        <f t="shared" si="19"/>
        <v>42377.577187499999</v>
      </c>
      <c r="T240" s="9">
        <f t="shared" si="20"/>
        <v>42437.577187499999</v>
      </c>
    </row>
    <row r="241" spans="1:20" ht="43.2" x14ac:dyDescent="0.3">
      <c r="A241">
        <v>238</v>
      </c>
      <c r="B241" s="3" t="s">
        <v>240</v>
      </c>
      <c r="C241" s="3" t="s">
        <v>4348</v>
      </c>
      <c r="D241">
        <v>26000</v>
      </c>
      <c r="E241">
        <v>0</v>
      </c>
      <c r="F241" t="s">
        <v>8221</v>
      </c>
      <c r="G241" t="s">
        <v>8224</v>
      </c>
      <c r="H241" t="s">
        <v>8246</v>
      </c>
      <c r="I241">
        <v>1483088400</v>
      </c>
      <c r="J241">
        <v>1481324760</v>
      </c>
      <c r="K241" t="b">
        <v>0</v>
      </c>
      <c r="L241">
        <v>0</v>
      </c>
      <c r="M241" t="b">
        <v>0</v>
      </c>
      <c r="N241" t="s">
        <v>8268</v>
      </c>
      <c r="O241" s="5">
        <f t="shared" si="18"/>
        <v>0</v>
      </c>
      <c r="P241" t="e">
        <f t="shared" si="21"/>
        <v>#DIV/0!</v>
      </c>
      <c r="Q241" t="str">
        <f t="shared" si="22"/>
        <v>film &amp; video</v>
      </c>
      <c r="R241" t="str">
        <f t="shared" si="23"/>
        <v>drama</v>
      </c>
      <c r="S241" s="9">
        <f t="shared" si="19"/>
        <v>42713.962499999994</v>
      </c>
      <c r="T241" s="9">
        <f t="shared" si="20"/>
        <v>42734.375</v>
      </c>
    </row>
    <row r="242" spans="1:20" ht="28.8" x14ac:dyDescent="0.3">
      <c r="A242">
        <v>239</v>
      </c>
      <c r="B242" s="3" t="s">
        <v>241</v>
      </c>
      <c r="C242" s="3" t="s">
        <v>4349</v>
      </c>
      <c r="D242">
        <v>1000</v>
      </c>
      <c r="E242">
        <v>250</v>
      </c>
      <c r="F242" t="s">
        <v>8221</v>
      </c>
      <c r="G242" t="s">
        <v>8226</v>
      </c>
      <c r="H242" t="s">
        <v>8248</v>
      </c>
      <c r="I242">
        <v>1446984000</v>
      </c>
      <c r="J242">
        <v>1445308730</v>
      </c>
      <c r="K242" t="b">
        <v>0</v>
      </c>
      <c r="L242">
        <v>5</v>
      </c>
      <c r="M242" t="b">
        <v>0</v>
      </c>
      <c r="N242" t="s">
        <v>8268</v>
      </c>
      <c r="O242" s="5">
        <f t="shared" si="18"/>
        <v>25</v>
      </c>
      <c r="P242">
        <f t="shared" si="21"/>
        <v>50</v>
      </c>
      <c r="Q242" t="str">
        <f t="shared" si="22"/>
        <v>film &amp; video</v>
      </c>
      <c r="R242" t="str">
        <f t="shared" si="23"/>
        <v>drama</v>
      </c>
      <c r="S242" s="9">
        <f t="shared" si="19"/>
        <v>42297.110300925924</v>
      </c>
      <c r="T242" s="9">
        <f t="shared" si="20"/>
        <v>42316.5</v>
      </c>
    </row>
    <row r="243" spans="1:20" ht="43.2" x14ac:dyDescent="0.3">
      <c r="A243">
        <v>240</v>
      </c>
      <c r="B243" s="3" t="s">
        <v>242</v>
      </c>
      <c r="C243" s="3" t="s">
        <v>4350</v>
      </c>
      <c r="D243">
        <v>15000</v>
      </c>
      <c r="E243">
        <v>16145.12</v>
      </c>
      <c r="F243" t="s">
        <v>8219</v>
      </c>
      <c r="G243" t="s">
        <v>8224</v>
      </c>
      <c r="H243" t="s">
        <v>8246</v>
      </c>
      <c r="I243">
        <v>1367773211</v>
      </c>
      <c r="J243">
        <v>1363885211</v>
      </c>
      <c r="K243" t="b">
        <v>1</v>
      </c>
      <c r="L243">
        <v>137</v>
      </c>
      <c r="M243" t="b">
        <v>1</v>
      </c>
      <c r="N243" t="s">
        <v>8269</v>
      </c>
      <c r="O243" s="5">
        <f t="shared" si="18"/>
        <v>107.63413333333334</v>
      </c>
      <c r="P243">
        <f t="shared" si="21"/>
        <v>117.84759124087591</v>
      </c>
      <c r="Q243" t="str">
        <f t="shared" si="22"/>
        <v>film &amp; video</v>
      </c>
      <c r="R243" t="str">
        <f t="shared" si="23"/>
        <v>documentary</v>
      </c>
      <c r="S243" s="9">
        <f t="shared" si="19"/>
        <v>41354.708460648151</v>
      </c>
      <c r="T243" s="9">
        <f t="shared" si="20"/>
        <v>41399.708460648151</v>
      </c>
    </row>
    <row r="244" spans="1:20" ht="43.2" x14ac:dyDescent="0.3">
      <c r="A244">
        <v>241</v>
      </c>
      <c r="B244" s="3" t="s">
        <v>243</v>
      </c>
      <c r="C244" s="3" t="s">
        <v>4351</v>
      </c>
      <c r="D244">
        <v>36400</v>
      </c>
      <c r="E244">
        <v>41000</v>
      </c>
      <c r="F244" t="s">
        <v>8219</v>
      </c>
      <c r="G244" t="s">
        <v>8224</v>
      </c>
      <c r="H244" t="s">
        <v>8246</v>
      </c>
      <c r="I244">
        <v>1419180304</v>
      </c>
      <c r="J244">
        <v>1415292304</v>
      </c>
      <c r="K244" t="b">
        <v>1</v>
      </c>
      <c r="L244">
        <v>376</v>
      </c>
      <c r="M244" t="b">
        <v>1</v>
      </c>
      <c r="N244" t="s">
        <v>8269</v>
      </c>
      <c r="O244" s="5">
        <f t="shared" si="18"/>
        <v>112.63736263736264</v>
      </c>
      <c r="P244">
        <f t="shared" si="21"/>
        <v>109.04255319148936</v>
      </c>
      <c r="Q244" t="str">
        <f t="shared" si="22"/>
        <v>film &amp; video</v>
      </c>
      <c r="R244" t="str">
        <f t="shared" si="23"/>
        <v>documentary</v>
      </c>
      <c r="S244" s="9">
        <f t="shared" si="19"/>
        <v>41949.697962962964</v>
      </c>
      <c r="T244" s="9">
        <f t="shared" si="20"/>
        <v>41994.697962962964</v>
      </c>
    </row>
    <row r="245" spans="1:20" ht="28.8" x14ac:dyDescent="0.3">
      <c r="A245">
        <v>242</v>
      </c>
      <c r="B245" s="3" t="s">
        <v>244</v>
      </c>
      <c r="C245" s="3" t="s">
        <v>4352</v>
      </c>
      <c r="D245">
        <v>13000</v>
      </c>
      <c r="E245">
        <v>14750</v>
      </c>
      <c r="F245" t="s">
        <v>8219</v>
      </c>
      <c r="G245" t="s">
        <v>8224</v>
      </c>
      <c r="H245" t="s">
        <v>8246</v>
      </c>
      <c r="I245">
        <v>1324381790</v>
      </c>
      <c r="J245">
        <v>1321357790</v>
      </c>
      <c r="K245" t="b">
        <v>1</v>
      </c>
      <c r="L245">
        <v>202</v>
      </c>
      <c r="M245" t="b">
        <v>1</v>
      </c>
      <c r="N245" t="s">
        <v>8269</v>
      </c>
      <c r="O245" s="5">
        <f t="shared" si="18"/>
        <v>113.46153846153845</v>
      </c>
      <c r="P245">
        <f t="shared" si="21"/>
        <v>73.019801980198025</v>
      </c>
      <c r="Q245" t="str">
        <f t="shared" si="22"/>
        <v>film &amp; video</v>
      </c>
      <c r="R245" t="str">
        <f t="shared" si="23"/>
        <v>documentary</v>
      </c>
      <c r="S245" s="9">
        <f t="shared" si="19"/>
        <v>40862.492939814816</v>
      </c>
      <c r="T245" s="9">
        <f t="shared" si="20"/>
        <v>40897.492939814816</v>
      </c>
    </row>
    <row r="246" spans="1:20" ht="43.2" x14ac:dyDescent="0.3">
      <c r="A246">
        <v>243</v>
      </c>
      <c r="B246" s="3" t="s">
        <v>245</v>
      </c>
      <c r="C246" s="3" t="s">
        <v>4353</v>
      </c>
      <c r="D246">
        <v>25000</v>
      </c>
      <c r="E246">
        <v>25648</v>
      </c>
      <c r="F246" t="s">
        <v>8219</v>
      </c>
      <c r="G246" t="s">
        <v>8224</v>
      </c>
      <c r="H246" t="s">
        <v>8246</v>
      </c>
      <c r="I246">
        <v>1393031304</v>
      </c>
      <c r="J246">
        <v>1390439304</v>
      </c>
      <c r="K246" t="b">
        <v>1</v>
      </c>
      <c r="L246">
        <v>328</v>
      </c>
      <c r="M246" t="b">
        <v>1</v>
      </c>
      <c r="N246" t="s">
        <v>8269</v>
      </c>
      <c r="O246" s="5">
        <f t="shared" si="18"/>
        <v>102.592</v>
      </c>
      <c r="P246">
        <f t="shared" si="21"/>
        <v>78.195121951219505</v>
      </c>
      <c r="Q246" t="str">
        <f t="shared" si="22"/>
        <v>film &amp; video</v>
      </c>
      <c r="R246" t="str">
        <f t="shared" si="23"/>
        <v>documentary</v>
      </c>
      <c r="S246" s="9">
        <f t="shared" si="19"/>
        <v>41662.047500000001</v>
      </c>
      <c r="T246" s="9">
        <f t="shared" si="20"/>
        <v>41692.047500000001</v>
      </c>
    </row>
    <row r="247" spans="1:20" ht="43.2" x14ac:dyDescent="0.3">
      <c r="A247">
        <v>244</v>
      </c>
      <c r="B247" s="4">
        <v>39756</v>
      </c>
      <c r="C247" s="3" t="s">
        <v>4354</v>
      </c>
      <c r="D247">
        <v>3500</v>
      </c>
      <c r="E247">
        <v>3981.5</v>
      </c>
      <c r="F247" t="s">
        <v>8219</v>
      </c>
      <c r="G247" t="s">
        <v>8224</v>
      </c>
      <c r="H247" t="s">
        <v>8246</v>
      </c>
      <c r="I247">
        <v>1268723160</v>
      </c>
      <c r="J247">
        <v>1265269559</v>
      </c>
      <c r="K247" t="b">
        <v>1</v>
      </c>
      <c r="L247">
        <v>84</v>
      </c>
      <c r="M247" t="b">
        <v>1</v>
      </c>
      <c r="N247" t="s">
        <v>8269</v>
      </c>
      <c r="O247" s="5">
        <f t="shared" si="18"/>
        <v>113.75714285714287</v>
      </c>
      <c r="P247">
        <f t="shared" si="21"/>
        <v>47.398809523809526</v>
      </c>
      <c r="Q247" t="str">
        <f t="shared" si="22"/>
        <v>film &amp; video</v>
      </c>
      <c r="R247" t="str">
        <f t="shared" si="23"/>
        <v>documentary</v>
      </c>
      <c r="S247" s="9">
        <f t="shared" si="19"/>
        <v>40213.323599537034</v>
      </c>
      <c r="T247" s="9">
        <f t="shared" si="20"/>
        <v>40253.29583333333</v>
      </c>
    </row>
    <row r="248" spans="1:20" ht="43.2" x14ac:dyDescent="0.3">
      <c r="A248">
        <v>245</v>
      </c>
      <c r="B248" s="3" t="s">
        <v>246</v>
      </c>
      <c r="C248" s="3" t="s">
        <v>4355</v>
      </c>
      <c r="D248">
        <v>5000</v>
      </c>
      <c r="E248">
        <v>5186</v>
      </c>
      <c r="F248" t="s">
        <v>8219</v>
      </c>
      <c r="G248" t="s">
        <v>8224</v>
      </c>
      <c r="H248" t="s">
        <v>8246</v>
      </c>
      <c r="I248">
        <v>1345079785</v>
      </c>
      <c r="J248">
        <v>1342487785</v>
      </c>
      <c r="K248" t="b">
        <v>1</v>
      </c>
      <c r="L248">
        <v>96</v>
      </c>
      <c r="M248" t="b">
        <v>1</v>
      </c>
      <c r="N248" t="s">
        <v>8269</v>
      </c>
      <c r="O248" s="5">
        <f t="shared" si="18"/>
        <v>103.71999999999998</v>
      </c>
      <c r="P248">
        <f t="shared" si="21"/>
        <v>54.020833333333336</v>
      </c>
      <c r="Q248" t="str">
        <f t="shared" si="22"/>
        <v>film &amp; video</v>
      </c>
      <c r="R248" t="str">
        <f t="shared" si="23"/>
        <v>documentary</v>
      </c>
      <c r="S248" s="9">
        <f t="shared" si="19"/>
        <v>41107.053067129629</v>
      </c>
      <c r="T248" s="9">
        <f t="shared" si="20"/>
        <v>41137.053067129629</v>
      </c>
    </row>
    <row r="249" spans="1:20" ht="28.8" x14ac:dyDescent="0.3">
      <c r="A249">
        <v>246</v>
      </c>
      <c r="B249" s="3" t="s">
        <v>247</v>
      </c>
      <c r="C249" s="3" t="s">
        <v>4356</v>
      </c>
      <c r="D249">
        <v>5000</v>
      </c>
      <c r="E249">
        <v>15273</v>
      </c>
      <c r="F249" t="s">
        <v>8219</v>
      </c>
      <c r="G249" t="s">
        <v>8224</v>
      </c>
      <c r="H249" t="s">
        <v>8246</v>
      </c>
      <c r="I249">
        <v>1292665405</v>
      </c>
      <c r="J249">
        <v>1288341805</v>
      </c>
      <c r="K249" t="b">
        <v>1</v>
      </c>
      <c r="L249">
        <v>223</v>
      </c>
      <c r="M249" t="b">
        <v>1</v>
      </c>
      <c r="N249" t="s">
        <v>8269</v>
      </c>
      <c r="O249" s="5">
        <f t="shared" si="18"/>
        <v>305.46000000000004</v>
      </c>
      <c r="P249">
        <f t="shared" si="21"/>
        <v>68.488789237668158</v>
      </c>
      <c r="Q249" t="str">
        <f t="shared" si="22"/>
        <v>film &amp; video</v>
      </c>
      <c r="R249" t="str">
        <f t="shared" si="23"/>
        <v>documentary</v>
      </c>
      <c r="S249" s="9">
        <f t="shared" si="19"/>
        <v>40480.363483796296</v>
      </c>
      <c r="T249" s="9">
        <f t="shared" si="20"/>
        <v>40530.405150462961</v>
      </c>
    </row>
    <row r="250" spans="1:20" ht="43.2" x14ac:dyDescent="0.3">
      <c r="A250">
        <v>247</v>
      </c>
      <c r="B250" s="3" t="s">
        <v>248</v>
      </c>
      <c r="C250" s="3" t="s">
        <v>4357</v>
      </c>
      <c r="D250">
        <v>5000</v>
      </c>
      <c r="E250">
        <v>6705</v>
      </c>
      <c r="F250" t="s">
        <v>8219</v>
      </c>
      <c r="G250" t="s">
        <v>8224</v>
      </c>
      <c r="H250" t="s">
        <v>8246</v>
      </c>
      <c r="I250">
        <v>1287200340</v>
      </c>
      <c r="J250">
        <v>1284042614</v>
      </c>
      <c r="K250" t="b">
        <v>1</v>
      </c>
      <c r="L250">
        <v>62</v>
      </c>
      <c r="M250" t="b">
        <v>1</v>
      </c>
      <c r="N250" t="s">
        <v>8269</v>
      </c>
      <c r="O250" s="5">
        <f t="shared" si="18"/>
        <v>134.1</v>
      </c>
      <c r="P250">
        <f t="shared" si="21"/>
        <v>108.14516129032258</v>
      </c>
      <c r="Q250" t="str">
        <f t="shared" si="22"/>
        <v>film &amp; video</v>
      </c>
      <c r="R250" t="str">
        <f t="shared" si="23"/>
        <v>documentary</v>
      </c>
      <c r="S250" s="9">
        <f t="shared" si="19"/>
        <v>40430.604328703703</v>
      </c>
      <c r="T250" s="9">
        <f t="shared" si="20"/>
        <v>40467.152083333334</v>
      </c>
    </row>
    <row r="251" spans="1:20" ht="43.2" x14ac:dyDescent="0.3">
      <c r="A251">
        <v>248</v>
      </c>
      <c r="B251" s="3" t="s">
        <v>249</v>
      </c>
      <c r="C251" s="3" t="s">
        <v>4358</v>
      </c>
      <c r="D251">
        <v>85000</v>
      </c>
      <c r="E251">
        <v>86133</v>
      </c>
      <c r="F251" t="s">
        <v>8219</v>
      </c>
      <c r="G251" t="s">
        <v>8224</v>
      </c>
      <c r="H251" t="s">
        <v>8246</v>
      </c>
      <c r="I251">
        <v>1325961309</v>
      </c>
      <c r="J251">
        <v>1322073309</v>
      </c>
      <c r="K251" t="b">
        <v>1</v>
      </c>
      <c r="L251">
        <v>146</v>
      </c>
      <c r="M251" t="b">
        <v>1</v>
      </c>
      <c r="N251" t="s">
        <v>8269</v>
      </c>
      <c r="O251" s="5">
        <f t="shared" si="18"/>
        <v>101.33294117647058</v>
      </c>
      <c r="P251">
        <f t="shared" si="21"/>
        <v>589.95205479452056</v>
      </c>
      <c r="Q251" t="str">
        <f t="shared" si="22"/>
        <v>film &amp; video</v>
      </c>
      <c r="R251" t="str">
        <f t="shared" si="23"/>
        <v>documentary</v>
      </c>
      <c r="S251" s="9">
        <f t="shared" si="19"/>
        <v>40870.774409722224</v>
      </c>
      <c r="T251" s="9">
        <f t="shared" si="20"/>
        <v>40915.774409722224</v>
      </c>
    </row>
    <row r="252" spans="1:20" ht="43.2" x14ac:dyDescent="0.3">
      <c r="A252">
        <v>249</v>
      </c>
      <c r="B252" s="3" t="s">
        <v>250</v>
      </c>
      <c r="C252" s="3" t="s">
        <v>4359</v>
      </c>
      <c r="D252">
        <v>10000</v>
      </c>
      <c r="E252">
        <v>11292</v>
      </c>
      <c r="F252" t="s">
        <v>8219</v>
      </c>
      <c r="G252" t="s">
        <v>8224</v>
      </c>
      <c r="H252" t="s">
        <v>8246</v>
      </c>
      <c r="I252">
        <v>1282498800</v>
      </c>
      <c r="J252">
        <v>1275603020</v>
      </c>
      <c r="K252" t="b">
        <v>1</v>
      </c>
      <c r="L252">
        <v>235</v>
      </c>
      <c r="M252" t="b">
        <v>1</v>
      </c>
      <c r="N252" t="s">
        <v>8269</v>
      </c>
      <c r="O252" s="5">
        <f t="shared" si="18"/>
        <v>112.92</v>
      </c>
      <c r="P252">
        <f t="shared" si="21"/>
        <v>48.051063829787232</v>
      </c>
      <c r="Q252" t="str">
        <f t="shared" si="22"/>
        <v>film &amp; video</v>
      </c>
      <c r="R252" t="str">
        <f t="shared" si="23"/>
        <v>documentary</v>
      </c>
      <c r="S252" s="9">
        <f t="shared" si="19"/>
        <v>40332.923842592594</v>
      </c>
      <c r="T252" s="9">
        <f t="shared" si="20"/>
        <v>40412.736111111109</v>
      </c>
    </row>
    <row r="253" spans="1:20" ht="43.2" x14ac:dyDescent="0.3">
      <c r="A253">
        <v>250</v>
      </c>
      <c r="B253" s="3" t="s">
        <v>251</v>
      </c>
      <c r="C253" s="3" t="s">
        <v>4360</v>
      </c>
      <c r="D253">
        <v>30000</v>
      </c>
      <c r="E253">
        <v>31675</v>
      </c>
      <c r="F253" t="s">
        <v>8219</v>
      </c>
      <c r="G253" t="s">
        <v>8224</v>
      </c>
      <c r="H253" t="s">
        <v>8246</v>
      </c>
      <c r="I253">
        <v>1370525691</v>
      </c>
      <c r="J253">
        <v>1367933691</v>
      </c>
      <c r="K253" t="b">
        <v>1</v>
      </c>
      <c r="L253">
        <v>437</v>
      </c>
      <c r="M253" t="b">
        <v>1</v>
      </c>
      <c r="N253" t="s">
        <v>8269</v>
      </c>
      <c r="O253" s="5">
        <f t="shared" si="18"/>
        <v>105.58333333333334</v>
      </c>
      <c r="P253">
        <f t="shared" si="21"/>
        <v>72.482837528604122</v>
      </c>
      <c r="Q253" t="str">
        <f t="shared" si="22"/>
        <v>film &amp; video</v>
      </c>
      <c r="R253" t="str">
        <f t="shared" si="23"/>
        <v>documentary</v>
      </c>
      <c r="S253" s="9">
        <f t="shared" si="19"/>
        <v>41401.565868055557</v>
      </c>
      <c r="T253" s="9">
        <f t="shared" si="20"/>
        <v>41431.565868055557</v>
      </c>
    </row>
    <row r="254" spans="1:20" ht="28.8" x14ac:dyDescent="0.3">
      <c r="A254">
        <v>251</v>
      </c>
      <c r="B254" s="3" t="s">
        <v>252</v>
      </c>
      <c r="C254" s="3" t="s">
        <v>4361</v>
      </c>
      <c r="D254">
        <v>3500</v>
      </c>
      <c r="E254">
        <v>4395</v>
      </c>
      <c r="F254" t="s">
        <v>8219</v>
      </c>
      <c r="G254" t="s">
        <v>8224</v>
      </c>
      <c r="H254" t="s">
        <v>8246</v>
      </c>
      <c r="I254">
        <v>1337194800</v>
      </c>
      <c r="J254">
        <v>1334429646</v>
      </c>
      <c r="K254" t="b">
        <v>1</v>
      </c>
      <c r="L254">
        <v>77</v>
      </c>
      <c r="M254" t="b">
        <v>1</v>
      </c>
      <c r="N254" t="s">
        <v>8269</v>
      </c>
      <c r="O254" s="5">
        <f t="shared" si="18"/>
        <v>125.57142857142858</v>
      </c>
      <c r="P254">
        <f t="shared" si="21"/>
        <v>57.077922077922075</v>
      </c>
      <c r="Q254" t="str">
        <f t="shared" si="22"/>
        <v>film &amp; video</v>
      </c>
      <c r="R254" t="str">
        <f t="shared" si="23"/>
        <v>documentary</v>
      </c>
      <c r="S254" s="9">
        <f t="shared" si="19"/>
        <v>41013.787569444445</v>
      </c>
      <c r="T254" s="9">
        <f t="shared" si="20"/>
        <v>41045.791666666664</v>
      </c>
    </row>
    <row r="255" spans="1:20" ht="28.8" x14ac:dyDescent="0.3">
      <c r="A255">
        <v>252</v>
      </c>
      <c r="B255" s="3" t="s">
        <v>253</v>
      </c>
      <c r="C255" s="3" t="s">
        <v>4362</v>
      </c>
      <c r="D255">
        <v>5000</v>
      </c>
      <c r="E255">
        <v>9228</v>
      </c>
      <c r="F255" t="s">
        <v>8219</v>
      </c>
      <c r="G255" t="s">
        <v>8224</v>
      </c>
      <c r="H255" t="s">
        <v>8246</v>
      </c>
      <c r="I255">
        <v>1275364740</v>
      </c>
      <c r="J255">
        <v>1269878058</v>
      </c>
      <c r="K255" t="b">
        <v>1</v>
      </c>
      <c r="L255">
        <v>108</v>
      </c>
      <c r="M255" t="b">
        <v>1</v>
      </c>
      <c r="N255" t="s">
        <v>8269</v>
      </c>
      <c r="O255" s="5">
        <f t="shared" si="18"/>
        <v>184.56</v>
      </c>
      <c r="P255">
        <f t="shared" si="21"/>
        <v>85.444444444444443</v>
      </c>
      <c r="Q255" t="str">
        <f t="shared" si="22"/>
        <v>film &amp; video</v>
      </c>
      <c r="R255" t="str">
        <f t="shared" si="23"/>
        <v>documentary</v>
      </c>
      <c r="S255" s="9">
        <f t="shared" si="19"/>
        <v>40266.662708333337</v>
      </c>
      <c r="T255" s="9">
        <f t="shared" si="20"/>
        <v>40330.165972222225</v>
      </c>
    </row>
    <row r="256" spans="1:20" ht="43.2" x14ac:dyDescent="0.3">
      <c r="A256">
        <v>253</v>
      </c>
      <c r="B256" s="3" t="s">
        <v>254</v>
      </c>
      <c r="C256" s="3" t="s">
        <v>4363</v>
      </c>
      <c r="D256">
        <v>1500</v>
      </c>
      <c r="E256">
        <v>1511</v>
      </c>
      <c r="F256" t="s">
        <v>8219</v>
      </c>
      <c r="G256" t="s">
        <v>8224</v>
      </c>
      <c r="H256" t="s">
        <v>8246</v>
      </c>
      <c r="I256">
        <v>1329320235</v>
      </c>
      <c r="J256">
        <v>1326728235</v>
      </c>
      <c r="K256" t="b">
        <v>1</v>
      </c>
      <c r="L256">
        <v>7</v>
      </c>
      <c r="M256" t="b">
        <v>1</v>
      </c>
      <c r="N256" t="s">
        <v>8269</v>
      </c>
      <c r="O256" s="5">
        <f t="shared" si="18"/>
        <v>100.73333333333335</v>
      </c>
      <c r="P256">
        <f t="shared" si="21"/>
        <v>215.85714285714286</v>
      </c>
      <c r="Q256" t="str">
        <f t="shared" si="22"/>
        <v>film &amp; video</v>
      </c>
      <c r="R256" t="str">
        <f t="shared" si="23"/>
        <v>documentary</v>
      </c>
      <c r="S256" s="9">
        <f t="shared" si="19"/>
        <v>40924.650868055556</v>
      </c>
      <c r="T256" s="9">
        <f t="shared" si="20"/>
        <v>40954.650868055556</v>
      </c>
    </row>
    <row r="257" spans="1:20" ht="28.8" x14ac:dyDescent="0.3">
      <c r="A257">
        <v>254</v>
      </c>
      <c r="B257" s="3" t="s">
        <v>255</v>
      </c>
      <c r="C257" s="3" t="s">
        <v>4364</v>
      </c>
      <c r="D257">
        <v>24000</v>
      </c>
      <c r="E257">
        <v>28067.34</v>
      </c>
      <c r="F257" t="s">
        <v>8219</v>
      </c>
      <c r="G257" t="s">
        <v>8224</v>
      </c>
      <c r="H257" t="s">
        <v>8246</v>
      </c>
      <c r="I257">
        <v>1445047200</v>
      </c>
      <c r="J257">
        <v>1442443910</v>
      </c>
      <c r="K257" t="b">
        <v>1</v>
      </c>
      <c r="L257">
        <v>314</v>
      </c>
      <c r="M257" t="b">
        <v>1</v>
      </c>
      <c r="N257" t="s">
        <v>8269</v>
      </c>
      <c r="O257" s="5">
        <f t="shared" si="18"/>
        <v>116.94725</v>
      </c>
      <c r="P257">
        <f t="shared" si="21"/>
        <v>89.38643312101911</v>
      </c>
      <c r="Q257" t="str">
        <f t="shared" si="22"/>
        <v>film &amp; video</v>
      </c>
      <c r="R257" t="str">
        <f t="shared" si="23"/>
        <v>documentary</v>
      </c>
      <c r="S257" s="9">
        <f t="shared" si="19"/>
        <v>42263.952662037031</v>
      </c>
      <c r="T257" s="9">
        <f t="shared" si="20"/>
        <v>42294.083333333328</v>
      </c>
    </row>
    <row r="258" spans="1:20" ht="28.8" x14ac:dyDescent="0.3">
      <c r="A258">
        <v>255</v>
      </c>
      <c r="B258" s="3" t="s">
        <v>256</v>
      </c>
      <c r="C258" s="3" t="s">
        <v>4365</v>
      </c>
      <c r="D258">
        <v>8000</v>
      </c>
      <c r="E258">
        <v>8538.66</v>
      </c>
      <c r="F258" t="s">
        <v>8219</v>
      </c>
      <c r="G258" t="s">
        <v>8224</v>
      </c>
      <c r="H258" t="s">
        <v>8246</v>
      </c>
      <c r="I258">
        <v>1300275482</v>
      </c>
      <c r="J258">
        <v>1297687082</v>
      </c>
      <c r="K258" t="b">
        <v>1</v>
      </c>
      <c r="L258">
        <v>188</v>
      </c>
      <c r="M258" t="b">
        <v>1</v>
      </c>
      <c r="N258" t="s">
        <v>8269</v>
      </c>
      <c r="O258" s="5">
        <f t="shared" si="18"/>
        <v>106.73325</v>
      </c>
      <c r="P258">
        <f t="shared" si="21"/>
        <v>45.418404255319146</v>
      </c>
      <c r="Q258" t="str">
        <f t="shared" si="22"/>
        <v>film &amp; video</v>
      </c>
      <c r="R258" t="str">
        <f t="shared" si="23"/>
        <v>documentary</v>
      </c>
      <c r="S258" s="9">
        <f t="shared" si="19"/>
        <v>40588.526412037041</v>
      </c>
      <c r="T258" s="9">
        <f t="shared" si="20"/>
        <v>40618.48474537037</v>
      </c>
    </row>
    <row r="259" spans="1:20" ht="43.2" x14ac:dyDescent="0.3">
      <c r="A259">
        <v>256</v>
      </c>
      <c r="B259" s="3" t="s">
        <v>257</v>
      </c>
      <c r="C259" s="3" t="s">
        <v>4366</v>
      </c>
      <c r="D259">
        <v>13000</v>
      </c>
      <c r="E259">
        <v>18083</v>
      </c>
      <c r="F259" t="s">
        <v>8219</v>
      </c>
      <c r="G259" t="s">
        <v>8224</v>
      </c>
      <c r="H259" t="s">
        <v>8246</v>
      </c>
      <c r="I259">
        <v>1363458467</v>
      </c>
      <c r="J259">
        <v>1360866467</v>
      </c>
      <c r="K259" t="b">
        <v>1</v>
      </c>
      <c r="L259">
        <v>275</v>
      </c>
      <c r="M259" t="b">
        <v>1</v>
      </c>
      <c r="N259" t="s">
        <v>8269</v>
      </c>
      <c r="O259" s="5">
        <f t="shared" ref="O259:O322" si="24">E259/D259*100</f>
        <v>139.1</v>
      </c>
      <c r="P259">
        <f t="shared" si="21"/>
        <v>65.756363636363631</v>
      </c>
      <c r="Q259" t="str">
        <f t="shared" si="22"/>
        <v>film &amp; video</v>
      </c>
      <c r="R259" t="str">
        <f t="shared" si="23"/>
        <v>documentary</v>
      </c>
      <c r="S259" s="9">
        <f t="shared" ref="S259:S322" si="25">J259/60/60/24+DATE(1970, 1, 1)</f>
        <v>41319.769293981481</v>
      </c>
      <c r="T259" s="9">
        <f t="shared" ref="T259:T322" si="26">I259/60/60/24+DATE(1970, 1, 1)</f>
        <v>41349.769293981481</v>
      </c>
    </row>
    <row r="260" spans="1:20" ht="43.2" x14ac:dyDescent="0.3">
      <c r="A260">
        <v>257</v>
      </c>
      <c r="B260" s="3" t="s">
        <v>258</v>
      </c>
      <c r="C260" s="3" t="s">
        <v>4367</v>
      </c>
      <c r="D260">
        <v>35000</v>
      </c>
      <c r="E260">
        <v>37354.269999999997</v>
      </c>
      <c r="F260" t="s">
        <v>8219</v>
      </c>
      <c r="G260" t="s">
        <v>8224</v>
      </c>
      <c r="H260" t="s">
        <v>8246</v>
      </c>
      <c r="I260">
        <v>1463670162</v>
      </c>
      <c r="J260">
        <v>1461078162</v>
      </c>
      <c r="K260" t="b">
        <v>1</v>
      </c>
      <c r="L260">
        <v>560</v>
      </c>
      <c r="M260" t="b">
        <v>1</v>
      </c>
      <c r="N260" t="s">
        <v>8269</v>
      </c>
      <c r="O260" s="5">
        <f t="shared" si="24"/>
        <v>106.72648571428572</v>
      </c>
      <c r="P260">
        <f t="shared" ref="P260:P323" si="27">E260/L260</f>
        <v>66.70405357142856</v>
      </c>
      <c r="Q260" t="str">
        <f t="shared" ref="Q260:Q323" si="28">LEFT(N260, FIND("/", N260)-1)</f>
        <v>film &amp; video</v>
      </c>
      <c r="R260" t="str">
        <f t="shared" ref="R260:R323" si="29">RIGHT(N260, LEN(N260)-FIND("/", N260))</f>
        <v>documentary</v>
      </c>
      <c r="S260" s="9">
        <f t="shared" si="25"/>
        <v>42479.626875000002</v>
      </c>
      <c r="T260" s="9">
        <f t="shared" si="26"/>
        <v>42509.626875000002</v>
      </c>
    </row>
    <row r="261" spans="1:20" ht="43.2" x14ac:dyDescent="0.3">
      <c r="A261">
        <v>258</v>
      </c>
      <c r="B261" s="3" t="s">
        <v>259</v>
      </c>
      <c r="C261" s="3" t="s">
        <v>4368</v>
      </c>
      <c r="D261">
        <v>30000</v>
      </c>
      <c r="E261">
        <v>57342</v>
      </c>
      <c r="F261" t="s">
        <v>8219</v>
      </c>
      <c r="G261" t="s">
        <v>8224</v>
      </c>
      <c r="H261" t="s">
        <v>8246</v>
      </c>
      <c r="I261">
        <v>1308359666</v>
      </c>
      <c r="J261">
        <v>1305767666</v>
      </c>
      <c r="K261" t="b">
        <v>1</v>
      </c>
      <c r="L261">
        <v>688</v>
      </c>
      <c r="M261" t="b">
        <v>1</v>
      </c>
      <c r="N261" t="s">
        <v>8269</v>
      </c>
      <c r="O261" s="5">
        <f t="shared" si="24"/>
        <v>191.14</v>
      </c>
      <c r="P261">
        <f t="shared" si="27"/>
        <v>83.345930232558146</v>
      </c>
      <c r="Q261" t="str">
        <f t="shared" si="28"/>
        <v>film &amp; video</v>
      </c>
      <c r="R261" t="str">
        <f t="shared" si="29"/>
        <v>documentary</v>
      </c>
      <c r="S261" s="9">
        <f t="shared" si="25"/>
        <v>40682.051689814813</v>
      </c>
      <c r="T261" s="9">
        <f t="shared" si="26"/>
        <v>40712.051689814813</v>
      </c>
    </row>
    <row r="262" spans="1:20" ht="43.2" x14ac:dyDescent="0.3">
      <c r="A262">
        <v>259</v>
      </c>
      <c r="B262" s="3" t="s">
        <v>260</v>
      </c>
      <c r="C262" s="3" t="s">
        <v>4369</v>
      </c>
      <c r="D262">
        <v>75000</v>
      </c>
      <c r="E262">
        <v>98953.42</v>
      </c>
      <c r="F262" t="s">
        <v>8219</v>
      </c>
      <c r="G262" t="s">
        <v>8224</v>
      </c>
      <c r="H262" t="s">
        <v>8246</v>
      </c>
      <c r="I262">
        <v>1428514969</v>
      </c>
      <c r="J262">
        <v>1425922969</v>
      </c>
      <c r="K262" t="b">
        <v>1</v>
      </c>
      <c r="L262">
        <v>942</v>
      </c>
      <c r="M262" t="b">
        <v>1</v>
      </c>
      <c r="N262" t="s">
        <v>8269</v>
      </c>
      <c r="O262" s="5">
        <f t="shared" si="24"/>
        <v>131.93789333333334</v>
      </c>
      <c r="P262">
        <f t="shared" si="27"/>
        <v>105.04609341825902</v>
      </c>
      <c r="Q262" t="str">
        <f t="shared" si="28"/>
        <v>film &amp; video</v>
      </c>
      <c r="R262" t="str">
        <f t="shared" si="29"/>
        <v>documentary</v>
      </c>
      <c r="S262" s="9">
        <f t="shared" si="25"/>
        <v>42072.738067129627</v>
      </c>
      <c r="T262" s="9">
        <f t="shared" si="26"/>
        <v>42102.738067129627</v>
      </c>
    </row>
    <row r="263" spans="1:20" ht="28.8" x14ac:dyDescent="0.3">
      <c r="A263">
        <v>260</v>
      </c>
      <c r="B263" s="3" t="s">
        <v>261</v>
      </c>
      <c r="C263" s="3" t="s">
        <v>4370</v>
      </c>
      <c r="D263">
        <v>10000</v>
      </c>
      <c r="E263">
        <v>10640</v>
      </c>
      <c r="F263" t="s">
        <v>8219</v>
      </c>
      <c r="G263" t="s">
        <v>8224</v>
      </c>
      <c r="H263" t="s">
        <v>8246</v>
      </c>
      <c r="I263">
        <v>1279360740</v>
      </c>
      <c r="J263">
        <v>1275415679</v>
      </c>
      <c r="K263" t="b">
        <v>1</v>
      </c>
      <c r="L263">
        <v>88</v>
      </c>
      <c r="M263" t="b">
        <v>1</v>
      </c>
      <c r="N263" t="s">
        <v>8269</v>
      </c>
      <c r="O263" s="5">
        <f t="shared" si="24"/>
        <v>106.4</v>
      </c>
      <c r="P263">
        <f t="shared" si="27"/>
        <v>120.90909090909091</v>
      </c>
      <c r="Q263" t="str">
        <f t="shared" si="28"/>
        <v>film &amp; video</v>
      </c>
      <c r="R263" t="str">
        <f t="shared" si="29"/>
        <v>documentary</v>
      </c>
      <c r="S263" s="9">
        <f t="shared" si="25"/>
        <v>40330.755543981482</v>
      </c>
      <c r="T263" s="9">
        <f t="shared" si="26"/>
        <v>40376.415972222225</v>
      </c>
    </row>
    <row r="264" spans="1:20" ht="28.8" x14ac:dyDescent="0.3">
      <c r="A264">
        <v>261</v>
      </c>
      <c r="B264" s="3" t="s">
        <v>262</v>
      </c>
      <c r="C264" s="3" t="s">
        <v>4371</v>
      </c>
      <c r="D264">
        <v>20000</v>
      </c>
      <c r="E264">
        <v>21480</v>
      </c>
      <c r="F264" t="s">
        <v>8219</v>
      </c>
      <c r="G264" t="s">
        <v>8224</v>
      </c>
      <c r="H264" t="s">
        <v>8246</v>
      </c>
      <c r="I264">
        <v>1339080900</v>
      </c>
      <c r="J264">
        <v>1334783704</v>
      </c>
      <c r="K264" t="b">
        <v>1</v>
      </c>
      <c r="L264">
        <v>220</v>
      </c>
      <c r="M264" t="b">
        <v>1</v>
      </c>
      <c r="N264" t="s">
        <v>8269</v>
      </c>
      <c r="O264" s="5">
        <f t="shared" si="24"/>
        <v>107.4</v>
      </c>
      <c r="P264">
        <f t="shared" si="27"/>
        <v>97.63636363636364</v>
      </c>
      <c r="Q264" t="str">
        <f t="shared" si="28"/>
        <v>film &amp; video</v>
      </c>
      <c r="R264" t="str">
        <f t="shared" si="29"/>
        <v>documentary</v>
      </c>
      <c r="S264" s="9">
        <f t="shared" si="25"/>
        <v>41017.885462962964</v>
      </c>
      <c r="T264" s="9">
        <f t="shared" si="26"/>
        <v>41067.621527777781</v>
      </c>
    </row>
    <row r="265" spans="1:20" ht="28.8" x14ac:dyDescent="0.3">
      <c r="A265">
        <v>262</v>
      </c>
      <c r="B265" s="3" t="s">
        <v>263</v>
      </c>
      <c r="C265" s="3" t="s">
        <v>4372</v>
      </c>
      <c r="D265">
        <v>2500</v>
      </c>
      <c r="E265">
        <v>6000</v>
      </c>
      <c r="F265" t="s">
        <v>8219</v>
      </c>
      <c r="G265" t="s">
        <v>8224</v>
      </c>
      <c r="H265" t="s">
        <v>8246</v>
      </c>
      <c r="I265">
        <v>1298699828</v>
      </c>
      <c r="J265">
        <v>1294811828</v>
      </c>
      <c r="K265" t="b">
        <v>1</v>
      </c>
      <c r="L265">
        <v>145</v>
      </c>
      <c r="M265" t="b">
        <v>1</v>
      </c>
      <c r="N265" t="s">
        <v>8269</v>
      </c>
      <c r="O265" s="5">
        <f t="shared" si="24"/>
        <v>240</v>
      </c>
      <c r="P265">
        <f t="shared" si="27"/>
        <v>41.379310344827587</v>
      </c>
      <c r="Q265" t="str">
        <f t="shared" si="28"/>
        <v>film &amp; video</v>
      </c>
      <c r="R265" t="str">
        <f t="shared" si="29"/>
        <v>documentary</v>
      </c>
      <c r="S265" s="9">
        <f t="shared" si="25"/>
        <v>40555.24800925926</v>
      </c>
      <c r="T265" s="9">
        <f t="shared" si="26"/>
        <v>40600.24800925926</v>
      </c>
    </row>
    <row r="266" spans="1:20" ht="57.6" x14ac:dyDescent="0.3">
      <c r="A266">
        <v>263</v>
      </c>
      <c r="B266" s="3" t="s">
        <v>264</v>
      </c>
      <c r="C266" s="3" t="s">
        <v>4373</v>
      </c>
      <c r="D266">
        <v>25000</v>
      </c>
      <c r="E266">
        <v>29520.27</v>
      </c>
      <c r="F266" t="s">
        <v>8219</v>
      </c>
      <c r="G266" t="s">
        <v>8224</v>
      </c>
      <c r="H266" t="s">
        <v>8246</v>
      </c>
      <c r="I266">
        <v>1348786494</v>
      </c>
      <c r="J266">
        <v>1346194494</v>
      </c>
      <c r="K266" t="b">
        <v>1</v>
      </c>
      <c r="L266">
        <v>963</v>
      </c>
      <c r="M266" t="b">
        <v>1</v>
      </c>
      <c r="N266" t="s">
        <v>8269</v>
      </c>
      <c r="O266" s="5">
        <f t="shared" si="24"/>
        <v>118.08108</v>
      </c>
      <c r="P266">
        <f t="shared" si="27"/>
        <v>30.654485981308412</v>
      </c>
      <c r="Q266" t="str">
        <f t="shared" si="28"/>
        <v>film &amp; video</v>
      </c>
      <c r="R266" t="str">
        <f t="shared" si="29"/>
        <v>documentary</v>
      </c>
      <c r="S266" s="9">
        <f t="shared" si="25"/>
        <v>41149.954791666663</v>
      </c>
      <c r="T266" s="9">
        <f t="shared" si="26"/>
        <v>41179.954791666663</v>
      </c>
    </row>
    <row r="267" spans="1:20" ht="57.6" x14ac:dyDescent="0.3">
      <c r="A267">
        <v>264</v>
      </c>
      <c r="B267" s="3" t="s">
        <v>265</v>
      </c>
      <c r="C267" s="3" t="s">
        <v>4374</v>
      </c>
      <c r="D267">
        <v>5000</v>
      </c>
      <c r="E267">
        <v>5910</v>
      </c>
      <c r="F267" t="s">
        <v>8219</v>
      </c>
      <c r="G267" t="s">
        <v>8224</v>
      </c>
      <c r="H267" t="s">
        <v>8246</v>
      </c>
      <c r="I267">
        <v>1336747995</v>
      </c>
      <c r="J267">
        <v>1334155995</v>
      </c>
      <c r="K267" t="b">
        <v>1</v>
      </c>
      <c r="L267">
        <v>91</v>
      </c>
      <c r="M267" t="b">
        <v>1</v>
      </c>
      <c r="N267" t="s">
        <v>8269</v>
      </c>
      <c r="O267" s="5">
        <f t="shared" si="24"/>
        <v>118.19999999999999</v>
      </c>
      <c r="P267">
        <f t="shared" si="27"/>
        <v>64.945054945054949</v>
      </c>
      <c r="Q267" t="str">
        <f t="shared" si="28"/>
        <v>film &amp; video</v>
      </c>
      <c r="R267" t="str">
        <f t="shared" si="29"/>
        <v>documentary</v>
      </c>
      <c r="S267" s="9">
        <f t="shared" si="25"/>
        <v>41010.620312500003</v>
      </c>
      <c r="T267" s="9">
        <f t="shared" si="26"/>
        <v>41040.620312500003</v>
      </c>
    </row>
    <row r="268" spans="1:20" ht="43.2" x14ac:dyDescent="0.3">
      <c r="A268">
        <v>265</v>
      </c>
      <c r="B268" s="3" t="s">
        <v>266</v>
      </c>
      <c r="C268" s="3" t="s">
        <v>4375</v>
      </c>
      <c r="D268">
        <v>5000</v>
      </c>
      <c r="E268">
        <v>5555</v>
      </c>
      <c r="F268" t="s">
        <v>8219</v>
      </c>
      <c r="G268" t="s">
        <v>8224</v>
      </c>
      <c r="H268" t="s">
        <v>8246</v>
      </c>
      <c r="I268">
        <v>1273522560</v>
      </c>
      <c r="J268">
        <v>1269928430</v>
      </c>
      <c r="K268" t="b">
        <v>1</v>
      </c>
      <c r="L268">
        <v>58</v>
      </c>
      <c r="M268" t="b">
        <v>1</v>
      </c>
      <c r="N268" t="s">
        <v>8269</v>
      </c>
      <c r="O268" s="5">
        <f t="shared" si="24"/>
        <v>111.1</v>
      </c>
      <c r="P268">
        <f t="shared" si="27"/>
        <v>95.775862068965523</v>
      </c>
      <c r="Q268" t="str">
        <f t="shared" si="28"/>
        <v>film &amp; video</v>
      </c>
      <c r="R268" t="str">
        <f t="shared" si="29"/>
        <v>documentary</v>
      </c>
      <c r="S268" s="9">
        <f t="shared" si="25"/>
        <v>40267.245717592588</v>
      </c>
      <c r="T268" s="9">
        <f t="shared" si="26"/>
        <v>40308.844444444447</v>
      </c>
    </row>
    <row r="269" spans="1:20" ht="43.2" x14ac:dyDescent="0.3">
      <c r="A269">
        <v>266</v>
      </c>
      <c r="B269" s="3" t="s">
        <v>267</v>
      </c>
      <c r="C269" s="3" t="s">
        <v>4376</v>
      </c>
      <c r="D269">
        <v>1000</v>
      </c>
      <c r="E269">
        <v>1455</v>
      </c>
      <c r="F269" t="s">
        <v>8219</v>
      </c>
      <c r="G269" t="s">
        <v>8224</v>
      </c>
      <c r="H269" t="s">
        <v>8246</v>
      </c>
      <c r="I269">
        <v>1271994660</v>
      </c>
      <c r="J269">
        <v>1264565507</v>
      </c>
      <c r="K269" t="b">
        <v>1</v>
      </c>
      <c r="L269">
        <v>36</v>
      </c>
      <c r="M269" t="b">
        <v>1</v>
      </c>
      <c r="N269" t="s">
        <v>8269</v>
      </c>
      <c r="O269" s="5">
        <f t="shared" si="24"/>
        <v>145.5</v>
      </c>
      <c r="P269">
        <f t="shared" si="27"/>
        <v>40.416666666666664</v>
      </c>
      <c r="Q269" t="str">
        <f t="shared" si="28"/>
        <v>film &amp; video</v>
      </c>
      <c r="R269" t="str">
        <f t="shared" si="29"/>
        <v>documentary</v>
      </c>
      <c r="S269" s="9">
        <f t="shared" si="25"/>
        <v>40205.174849537041</v>
      </c>
      <c r="T269" s="9">
        <f t="shared" si="26"/>
        <v>40291.160416666666</v>
      </c>
    </row>
    <row r="270" spans="1:20" ht="28.8" x14ac:dyDescent="0.3">
      <c r="A270">
        <v>267</v>
      </c>
      <c r="B270" s="3" t="s">
        <v>268</v>
      </c>
      <c r="C270" s="3" t="s">
        <v>4377</v>
      </c>
      <c r="D270">
        <v>9850</v>
      </c>
      <c r="E270">
        <v>12965.44</v>
      </c>
      <c r="F270" t="s">
        <v>8219</v>
      </c>
      <c r="G270" t="s">
        <v>8225</v>
      </c>
      <c r="H270" t="s">
        <v>8247</v>
      </c>
      <c r="I270">
        <v>1403693499</v>
      </c>
      <c r="J270">
        <v>1401101499</v>
      </c>
      <c r="K270" t="b">
        <v>1</v>
      </c>
      <c r="L270">
        <v>165</v>
      </c>
      <c r="M270" t="b">
        <v>1</v>
      </c>
      <c r="N270" t="s">
        <v>8269</v>
      </c>
      <c r="O270" s="5">
        <f t="shared" si="24"/>
        <v>131.62883248730967</v>
      </c>
      <c r="P270">
        <f t="shared" si="27"/>
        <v>78.578424242424248</v>
      </c>
      <c r="Q270" t="str">
        <f t="shared" si="28"/>
        <v>film &amp; video</v>
      </c>
      <c r="R270" t="str">
        <f t="shared" si="29"/>
        <v>documentary</v>
      </c>
      <c r="S270" s="9">
        <f t="shared" si="25"/>
        <v>41785.452534722222</v>
      </c>
      <c r="T270" s="9">
        <f t="shared" si="26"/>
        <v>41815.452534722222</v>
      </c>
    </row>
    <row r="271" spans="1:20" ht="43.2" x14ac:dyDescent="0.3">
      <c r="A271">
        <v>268</v>
      </c>
      <c r="B271" s="3" t="s">
        <v>269</v>
      </c>
      <c r="C271" s="3" t="s">
        <v>4378</v>
      </c>
      <c r="D271">
        <v>5000</v>
      </c>
      <c r="E271">
        <v>5570</v>
      </c>
      <c r="F271" t="s">
        <v>8219</v>
      </c>
      <c r="G271" t="s">
        <v>8224</v>
      </c>
      <c r="H271" t="s">
        <v>8246</v>
      </c>
      <c r="I271">
        <v>1320640778</v>
      </c>
      <c r="J271">
        <v>1316749178</v>
      </c>
      <c r="K271" t="b">
        <v>1</v>
      </c>
      <c r="L271">
        <v>111</v>
      </c>
      <c r="M271" t="b">
        <v>1</v>
      </c>
      <c r="N271" t="s">
        <v>8269</v>
      </c>
      <c r="O271" s="5">
        <f t="shared" si="24"/>
        <v>111.4</v>
      </c>
      <c r="P271">
        <f t="shared" si="27"/>
        <v>50.18018018018018</v>
      </c>
      <c r="Q271" t="str">
        <f t="shared" si="28"/>
        <v>film &amp; video</v>
      </c>
      <c r="R271" t="str">
        <f t="shared" si="29"/>
        <v>documentary</v>
      </c>
      <c r="S271" s="9">
        <f t="shared" si="25"/>
        <v>40809.15252314815</v>
      </c>
      <c r="T271" s="9">
        <f t="shared" si="26"/>
        <v>40854.194189814814</v>
      </c>
    </row>
    <row r="272" spans="1:20" ht="43.2" x14ac:dyDescent="0.3">
      <c r="A272">
        <v>269</v>
      </c>
      <c r="B272" s="3" t="s">
        <v>270</v>
      </c>
      <c r="C272" s="3" t="s">
        <v>4379</v>
      </c>
      <c r="D272">
        <v>100000</v>
      </c>
      <c r="E272">
        <v>147233.76999999999</v>
      </c>
      <c r="F272" t="s">
        <v>8219</v>
      </c>
      <c r="G272" t="s">
        <v>8226</v>
      </c>
      <c r="H272" t="s">
        <v>8248</v>
      </c>
      <c r="I272">
        <v>1487738622</v>
      </c>
      <c r="J272">
        <v>1485146622</v>
      </c>
      <c r="K272" t="b">
        <v>1</v>
      </c>
      <c r="L272">
        <v>1596</v>
      </c>
      <c r="M272" t="b">
        <v>1</v>
      </c>
      <c r="N272" t="s">
        <v>8269</v>
      </c>
      <c r="O272" s="5">
        <f t="shared" si="24"/>
        <v>147.23376999999999</v>
      </c>
      <c r="P272">
        <f t="shared" si="27"/>
        <v>92.251735588972423</v>
      </c>
      <c r="Q272" t="str">
        <f t="shared" si="28"/>
        <v>film &amp; video</v>
      </c>
      <c r="R272" t="str">
        <f t="shared" si="29"/>
        <v>documentary</v>
      </c>
      <c r="S272" s="9">
        <f t="shared" si="25"/>
        <v>42758.197013888886</v>
      </c>
      <c r="T272" s="9">
        <f t="shared" si="26"/>
        <v>42788.197013888886</v>
      </c>
    </row>
    <row r="273" spans="1:20" ht="28.8" x14ac:dyDescent="0.3">
      <c r="A273">
        <v>270</v>
      </c>
      <c r="B273" s="3" t="s">
        <v>271</v>
      </c>
      <c r="C273" s="3" t="s">
        <v>4380</v>
      </c>
      <c r="D273">
        <v>2300</v>
      </c>
      <c r="E273">
        <v>3510</v>
      </c>
      <c r="F273" t="s">
        <v>8219</v>
      </c>
      <c r="G273" t="s">
        <v>8224</v>
      </c>
      <c r="H273" t="s">
        <v>8246</v>
      </c>
      <c r="I273">
        <v>1306296000</v>
      </c>
      <c r="J273">
        <v>1301950070</v>
      </c>
      <c r="K273" t="b">
        <v>1</v>
      </c>
      <c r="L273">
        <v>61</v>
      </c>
      <c r="M273" t="b">
        <v>1</v>
      </c>
      <c r="N273" t="s">
        <v>8269</v>
      </c>
      <c r="O273" s="5">
        <f t="shared" si="24"/>
        <v>152.60869565217391</v>
      </c>
      <c r="P273">
        <f t="shared" si="27"/>
        <v>57.540983606557376</v>
      </c>
      <c r="Q273" t="str">
        <f t="shared" si="28"/>
        <v>film &amp; video</v>
      </c>
      <c r="R273" t="str">
        <f t="shared" si="29"/>
        <v>documentary</v>
      </c>
      <c r="S273" s="9">
        <f t="shared" si="25"/>
        <v>40637.866550925923</v>
      </c>
      <c r="T273" s="9">
        <f t="shared" si="26"/>
        <v>40688.166666666664</v>
      </c>
    </row>
    <row r="274" spans="1:20" ht="43.2" x14ac:dyDescent="0.3">
      <c r="A274">
        <v>271</v>
      </c>
      <c r="B274" s="3" t="s">
        <v>272</v>
      </c>
      <c r="C274" s="3" t="s">
        <v>4381</v>
      </c>
      <c r="D274">
        <v>30000</v>
      </c>
      <c r="E274">
        <v>31404</v>
      </c>
      <c r="F274" t="s">
        <v>8219</v>
      </c>
      <c r="G274" t="s">
        <v>8224</v>
      </c>
      <c r="H274" t="s">
        <v>8246</v>
      </c>
      <c r="I274">
        <v>1388649600</v>
      </c>
      <c r="J274">
        <v>1386123861</v>
      </c>
      <c r="K274" t="b">
        <v>1</v>
      </c>
      <c r="L274">
        <v>287</v>
      </c>
      <c r="M274" t="b">
        <v>1</v>
      </c>
      <c r="N274" t="s">
        <v>8269</v>
      </c>
      <c r="O274" s="5">
        <f t="shared" si="24"/>
        <v>104.67999999999999</v>
      </c>
      <c r="P274">
        <f t="shared" si="27"/>
        <v>109.42160278745645</v>
      </c>
      <c r="Q274" t="str">
        <f t="shared" si="28"/>
        <v>film &amp; video</v>
      </c>
      <c r="R274" t="str">
        <f t="shared" si="29"/>
        <v>documentary</v>
      </c>
      <c r="S274" s="9">
        <f t="shared" si="25"/>
        <v>41612.10024305556</v>
      </c>
      <c r="T274" s="9">
        <f t="shared" si="26"/>
        <v>41641.333333333336</v>
      </c>
    </row>
    <row r="275" spans="1:20" ht="43.2" x14ac:dyDescent="0.3">
      <c r="A275">
        <v>272</v>
      </c>
      <c r="B275" s="3" t="s">
        <v>273</v>
      </c>
      <c r="C275" s="3" t="s">
        <v>4382</v>
      </c>
      <c r="D275">
        <v>3000</v>
      </c>
      <c r="E275">
        <v>5323.01</v>
      </c>
      <c r="F275" t="s">
        <v>8219</v>
      </c>
      <c r="G275" t="s">
        <v>8224</v>
      </c>
      <c r="H275" t="s">
        <v>8246</v>
      </c>
      <c r="I275">
        <v>1272480540</v>
      </c>
      <c r="J275">
        <v>1267220191</v>
      </c>
      <c r="K275" t="b">
        <v>1</v>
      </c>
      <c r="L275">
        <v>65</v>
      </c>
      <c r="M275" t="b">
        <v>1</v>
      </c>
      <c r="N275" t="s">
        <v>8269</v>
      </c>
      <c r="O275" s="5">
        <f t="shared" si="24"/>
        <v>177.43366666666668</v>
      </c>
      <c r="P275">
        <f t="shared" si="27"/>
        <v>81.892461538461546</v>
      </c>
      <c r="Q275" t="str">
        <f t="shared" si="28"/>
        <v>film &amp; video</v>
      </c>
      <c r="R275" t="str">
        <f t="shared" si="29"/>
        <v>documentary</v>
      </c>
      <c r="S275" s="9">
        <f t="shared" si="25"/>
        <v>40235.900358796294</v>
      </c>
      <c r="T275" s="9">
        <f t="shared" si="26"/>
        <v>40296.78402777778</v>
      </c>
    </row>
    <row r="276" spans="1:20" ht="43.2" x14ac:dyDescent="0.3">
      <c r="A276">
        <v>273</v>
      </c>
      <c r="B276" s="3" t="s">
        <v>274</v>
      </c>
      <c r="C276" s="3" t="s">
        <v>4383</v>
      </c>
      <c r="D276">
        <v>5000</v>
      </c>
      <c r="E276">
        <v>5388.79</v>
      </c>
      <c r="F276" t="s">
        <v>8219</v>
      </c>
      <c r="G276" t="s">
        <v>8224</v>
      </c>
      <c r="H276" t="s">
        <v>8246</v>
      </c>
      <c r="I276">
        <v>1309694266</v>
      </c>
      <c r="J276">
        <v>1307102266</v>
      </c>
      <c r="K276" t="b">
        <v>1</v>
      </c>
      <c r="L276">
        <v>118</v>
      </c>
      <c r="M276" t="b">
        <v>1</v>
      </c>
      <c r="N276" t="s">
        <v>8269</v>
      </c>
      <c r="O276" s="5">
        <f t="shared" si="24"/>
        <v>107.7758</v>
      </c>
      <c r="P276">
        <f t="shared" si="27"/>
        <v>45.667711864406776</v>
      </c>
      <c r="Q276" t="str">
        <f t="shared" si="28"/>
        <v>film &amp; video</v>
      </c>
      <c r="R276" t="str">
        <f t="shared" si="29"/>
        <v>documentary</v>
      </c>
      <c r="S276" s="9">
        <f t="shared" si="25"/>
        <v>40697.498449074075</v>
      </c>
      <c r="T276" s="9">
        <f t="shared" si="26"/>
        <v>40727.498449074075</v>
      </c>
    </row>
    <row r="277" spans="1:20" ht="43.2" x14ac:dyDescent="0.3">
      <c r="A277">
        <v>274</v>
      </c>
      <c r="B277" s="3" t="s">
        <v>275</v>
      </c>
      <c r="C277" s="3" t="s">
        <v>4384</v>
      </c>
      <c r="D277">
        <v>4000</v>
      </c>
      <c r="E277">
        <v>6240</v>
      </c>
      <c r="F277" t="s">
        <v>8219</v>
      </c>
      <c r="G277" t="s">
        <v>8224</v>
      </c>
      <c r="H277" t="s">
        <v>8246</v>
      </c>
      <c r="I277">
        <v>1333609140</v>
      </c>
      <c r="J277">
        <v>1330638829</v>
      </c>
      <c r="K277" t="b">
        <v>1</v>
      </c>
      <c r="L277">
        <v>113</v>
      </c>
      <c r="M277" t="b">
        <v>1</v>
      </c>
      <c r="N277" t="s">
        <v>8269</v>
      </c>
      <c r="O277" s="5">
        <f t="shared" si="24"/>
        <v>156</v>
      </c>
      <c r="P277">
        <f t="shared" si="27"/>
        <v>55.221238938053098</v>
      </c>
      <c r="Q277" t="str">
        <f t="shared" si="28"/>
        <v>film &amp; video</v>
      </c>
      <c r="R277" t="str">
        <f t="shared" si="29"/>
        <v>documentary</v>
      </c>
      <c r="S277" s="9">
        <f t="shared" si="25"/>
        <v>40969.912372685183</v>
      </c>
      <c r="T277" s="9">
        <f t="shared" si="26"/>
        <v>41004.290972222225</v>
      </c>
    </row>
    <row r="278" spans="1:20" ht="28.8" x14ac:dyDescent="0.3">
      <c r="A278">
        <v>275</v>
      </c>
      <c r="B278" s="3" t="s">
        <v>276</v>
      </c>
      <c r="C278" s="3" t="s">
        <v>4385</v>
      </c>
      <c r="D278">
        <v>20000</v>
      </c>
      <c r="E278">
        <v>21679</v>
      </c>
      <c r="F278" t="s">
        <v>8219</v>
      </c>
      <c r="G278" t="s">
        <v>8224</v>
      </c>
      <c r="H278" t="s">
        <v>8246</v>
      </c>
      <c r="I278">
        <v>1352511966</v>
      </c>
      <c r="J278">
        <v>1349916366</v>
      </c>
      <c r="K278" t="b">
        <v>1</v>
      </c>
      <c r="L278">
        <v>332</v>
      </c>
      <c r="M278" t="b">
        <v>1</v>
      </c>
      <c r="N278" t="s">
        <v>8269</v>
      </c>
      <c r="O278" s="5">
        <f t="shared" si="24"/>
        <v>108.395</v>
      </c>
      <c r="P278">
        <f t="shared" si="27"/>
        <v>65.298192771084331</v>
      </c>
      <c r="Q278" t="str">
        <f t="shared" si="28"/>
        <v>film &amp; video</v>
      </c>
      <c r="R278" t="str">
        <f t="shared" si="29"/>
        <v>documentary</v>
      </c>
      <c r="S278" s="9">
        <f t="shared" si="25"/>
        <v>41193.032013888893</v>
      </c>
      <c r="T278" s="9">
        <f t="shared" si="26"/>
        <v>41223.073680555557</v>
      </c>
    </row>
    <row r="279" spans="1:20" ht="43.2" x14ac:dyDescent="0.3">
      <c r="A279">
        <v>276</v>
      </c>
      <c r="B279" s="3" t="s">
        <v>277</v>
      </c>
      <c r="C279" s="3" t="s">
        <v>4386</v>
      </c>
      <c r="D279">
        <v>4000</v>
      </c>
      <c r="E279">
        <v>5904</v>
      </c>
      <c r="F279" t="s">
        <v>8219</v>
      </c>
      <c r="G279" t="s">
        <v>8224</v>
      </c>
      <c r="H279" t="s">
        <v>8246</v>
      </c>
      <c r="I279">
        <v>1335574674</v>
      </c>
      <c r="J279">
        <v>1330394274</v>
      </c>
      <c r="K279" t="b">
        <v>1</v>
      </c>
      <c r="L279">
        <v>62</v>
      </c>
      <c r="M279" t="b">
        <v>1</v>
      </c>
      <c r="N279" t="s">
        <v>8269</v>
      </c>
      <c r="O279" s="5">
        <f t="shared" si="24"/>
        <v>147.6</v>
      </c>
      <c r="P279">
        <f t="shared" si="27"/>
        <v>95.225806451612897</v>
      </c>
      <c r="Q279" t="str">
        <f t="shared" si="28"/>
        <v>film &amp; video</v>
      </c>
      <c r="R279" t="str">
        <f t="shared" si="29"/>
        <v>documentary</v>
      </c>
      <c r="S279" s="9">
        <f t="shared" si="25"/>
        <v>40967.081874999996</v>
      </c>
      <c r="T279" s="9">
        <f t="shared" si="26"/>
        <v>41027.040208333332</v>
      </c>
    </row>
    <row r="280" spans="1:20" ht="43.2" x14ac:dyDescent="0.3">
      <c r="A280">
        <v>277</v>
      </c>
      <c r="B280" s="3" t="s">
        <v>278</v>
      </c>
      <c r="C280" s="3" t="s">
        <v>4387</v>
      </c>
      <c r="D280">
        <v>65000</v>
      </c>
      <c r="E280">
        <v>71748</v>
      </c>
      <c r="F280" t="s">
        <v>8219</v>
      </c>
      <c r="G280" t="s">
        <v>8224</v>
      </c>
      <c r="H280" t="s">
        <v>8246</v>
      </c>
      <c r="I280">
        <v>1432416219</v>
      </c>
      <c r="J280">
        <v>1429824219</v>
      </c>
      <c r="K280" t="b">
        <v>1</v>
      </c>
      <c r="L280">
        <v>951</v>
      </c>
      <c r="M280" t="b">
        <v>1</v>
      </c>
      <c r="N280" t="s">
        <v>8269</v>
      </c>
      <c r="O280" s="5">
        <f t="shared" si="24"/>
        <v>110.38153846153847</v>
      </c>
      <c r="P280">
        <f t="shared" si="27"/>
        <v>75.444794952681391</v>
      </c>
      <c r="Q280" t="str">
        <f t="shared" si="28"/>
        <v>film &amp; video</v>
      </c>
      <c r="R280" t="str">
        <f t="shared" si="29"/>
        <v>documentary</v>
      </c>
      <c r="S280" s="9">
        <f t="shared" si="25"/>
        <v>42117.891423611116</v>
      </c>
      <c r="T280" s="9">
        <f t="shared" si="26"/>
        <v>42147.891423611116</v>
      </c>
    </row>
    <row r="281" spans="1:20" ht="28.8" x14ac:dyDescent="0.3">
      <c r="A281">
        <v>278</v>
      </c>
      <c r="B281" s="3" t="s">
        <v>279</v>
      </c>
      <c r="C281" s="3" t="s">
        <v>4388</v>
      </c>
      <c r="D281">
        <v>27000</v>
      </c>
      <c r="E281">
        <v>40594</v>
      </c>
      <c r="F281" t="s">
        <v>8219</v>
      </c>
      <c r="G281" t="s">
        <v>8224</v>
      </c>
      <c r="H281" t="s">
        <v>8246</v>
      </c>
      <c r="I281">
        <v>1350003539</v>
      </c>
      <c r="J281">
        <v>1347411539</v>
      </c>
      <c r="K281" t="b">
        <v>1</v>
      </c>
      <c r="L281">
        <v>415</v>
      </c>
      <c r="M281" t="b">
        <v>1</v>
      </c>
      <c r="N281" t="s">
        <v>8269</v>
      </c>
      <c r="O281" s="5">
        <f t="shared" si="24"/>
        <v>150.34814814814814</v>
      </c>
      <c r="P281">
        <f t="shared" si="27"/>
        <v>97.816867469879512</v>
      </c>
      <c r="Q281" t="str">
        <f t="shared" si="28"/>
        <v>film &amp; video</v>
      </c>
      <c r="R281" t="str">
        <f t="shared" si="29"/>
        <v>documentary</v>
      </c>
      <c r="S281" s="9">
        <f t="shared" si="25"/>
        <v>41164.040960648148</v>
      </c>
      <c r="T281" s="9">
        <f t="shared" si="26"/>
        <v>41194.040960648148</v>
      </c>
    </row>
    <row r="282" spans="1:20" ht="43.2" x14ac:dyDescent="0.3">
      <c r="A282">
        <v>279</v>
      </c>
      <c r="B282" s="3" t="s">
        <v>280</v>
      </c>
      <c r="C282" s="3" t="s">
        <v>4389</v>
      </c>
      <c r="D282">
        <v>17000</v>
      </c>
      <c r="E282">
        <v>26744.11</v>
      </c>
      <c r="F282" t="s">
        <v>8219</v>
      </c>
      <c r="G282" t="s">
        <v>8224</v>
      </c>
      <c r="H282" t="s">
        <v>8246</v>
      </c>
      <c r="I282">
        <v>1488160860</v>
      </c>
      <c r="J282">
        <v>1485237096</v>
      </c>
      <c r="K282" t="b">
        <v>1</v>
      </c>
      <c r="L282">
        <v>305</v>
      </c>
      <c r="M282" t="b">
        <v>1</v>
      </c>
      <c r="N282" t="s">
        <v>8269</v>
      </c>
      <c r="O282" s="5">
        <f t="shared" si="24"/>
        <v>157.31829411764707</v>
      </c>
      <c r="P282">
        <f t="shared" si="27"/>
        <v>87.685606557377056</v>
      </c>
      <c r="Q282" t="str">
        <f t="shared" si="28"/>
        <v>film &amp; video</v>
      </c>
      <c r="R282" t="str">
        <f t="shared" si="29"/>
        <v>documentary</v>
      </c>
      <c r="S282" s="9">
        <f t="shared" si="25"/>
        <v>42759.244166666671</v>
      </c>
      <c r="T282" s="9">
        <f t="shared" si="26"/>
        <v>42793.084027777775</v>
      </c>
    </row>
    <row r="283" spans="1:20" ht="43.2" x14ac:dyDescent="0.3">
      <c r="A283">
        <v>280</v>
      </c>
      <c r="B283" s="3" t="s">
        <v>281</v>
      </c>
      <c r="C283" s="3" t="s">
        <v>4390</v>
      </c>
      <c r="D283">
        <v>75000</v>
      </c>
      <c r="E283">
        <v>117108</v>
      </c>
      <c r="F283" t="s">
        <v>8219</v>
      </c>
      <c r="G283" t="s">
        <v>8224</v>
      </c>
      <c r="H283" t="s">
        <v>8246</v>
      </c>
      <c r="I283">
        <v>1401459035</v>
      </c>
      <c r="J283">
        <v>1397571035</v>
      </c>
      <c r="K283" t="b">
        <v>1</v>
      </c>
      <c r="L283">
        <v>2139</v>
      </c>
      <c r="M283" t="b">
        <v>1</v>
      </c>
      <c r="N283" t="s">
        <v>8269</v>
      </c>
      <c r="O283" s="5">
        <f t="shared" si="24"/>
        <v>156.14400000000001</v>
      </c>
      <c r="P283">
        <f t="shared" si="27"/>
        <v>54.748948106591868</v>
      </c>
      <c r="Q283" t="str">
        <f t="shared" si="28"/>
        <v>film &amp; video</v>
      </c>
      <c r="R283" t="str">
        <f t="shared" si="29"/>
        <v>documentary</v>
      </c>
      <c r="S283" s="9">
        <f t="shared" si="25"/>
        <v>41744.590682870366</v>
      </c>
      <c r="T283" s="9">
        <f t="shared" si="26"/>
        <v>41789.590682870366</v>
      </c>
    </row>
    <row r="284" spans="1:20" ht="43.2" x14ac:dyDescent="0.3">
      <c r="A284">
        <v>281</v>
      </c>
      <c r="B284" s="3" t="s">
        <v>282</v>
      </c>
      <c r="C284" s="3" t="s">
        <v>4391</v>
      </c>
      <c r="D284">
        <v>5500</v>
      </c>
      <c r="E284">
        <v>6632.32</v>
      </c>
      <c r="F284" t="s">
        <v>8219</v>
      </c>
      <c r="G284" t="s">
        <v>8224</v>
      </c>
      <c r="H284" t="s">
        <v>8246</v>
      </c>
      <c r="I284">
        <v>1249932360</v>
      </c>
      <c r="J284">
        <v>1242532513</v>
      </c>
      <c r="K284" t="b">
        <v>1</v>
      </c>
      <c r="L284">
        <v>79</v>
      </c>
      <c r="M284" t="b">
        <v>1</v>
      </c>
      <c r="N284" t="s">
        <v>8269</v>
      </c>
      <c r="O284" s="5">
        <f t="shared" si="24"/>
        <v>120.58763636363636</v>
      </c>
      <c r="P284">
        <f t="shared" si="27"/>
        <v>83.953417721518989</v>
      </c>
      <c r="Q284" t="str">
        <f t="shared" si="28"/>
        <v>film &amp; video</v>
      </c>
      <c r="R284" t="str">
        <f t="shared" si="29"/>
        <v>documentary</v>
      </c>
      <c r="S284" s="9">
        <f t="shared" si="25"/>
        <v>39950.163344907407</v>
      </c>
      <c r="T284" s="9">
        <f t="shared" si="26"/>
        <v>40035.80972222222</v>
      </c>
    </row>
    <row r="285" spans="1:20" ht="28.8" x14ac:dyDescent="0.3">
      <c r="A285">
        <v>282</v>
      </c>
      <c r="B285" s="3" t="s">
        <v>283</v>
      </c>
      <c r="C285" s="3" t="s">
        <v>4392</v>
      </c>
      <c r="D285">
        <v>45000</v>
      </c>
      <c r="E285">
        <v>45535</v>
      </c>
      <c r="F285" t="s">
        <v>8219</v>
      </c>
      <c r="G285" t="s">
        <v>8224</v>
      </c>
      <c r="H285" t="s">
        <v>8246</v>
      </c>
      <c r="I285">
        <v>1266876000</v>
      </c>
      <c r="J285">
        <v>1263679492</v>
      </c>
      <c r="K285" t="b">
        <v>1</v>
      </c>
      <c r="L285">
        <v>179</v>
      </c>
      <c r="M285" t="b">
        <v>1</v>
      </c>
      <c r="N285" t="s">
        <v>8269</v>
      </c>
      <c r="O285" s="5">
        <f t="shared" si="24"/>
        <v>101.18888888888888</v>
      </c>
      <c r="P285">
        <f t="shared" si="27"/>
        <v>254.38547486033519</v>
      </c>
      <c r="Q285" t="str">
        <f t="shared" si="28"/>
        <v>film &amp; video</v>
      </c>
      <c r="R285" t="str">
        <f t="shared" si="29"/>
        <v>documentary</v>
      </c>
      <c r="S285" s="9">
        <f t="shared" si="25"/>
        <v>40194.920046296298</v>
      </c>
      <c r="T285" s="9">
        <f t="shared" si="26"/>
        <v>40231.916666666664</v>
      </c>
    </row>
    <row r="286" spans="1:20" x14ac:dyDescent="0.3">
      <c r="A286">
        <v>283</v>
      </c>
      <c r="B286" s="3" t="s">
        <v>284</v>
      </c>
      <c r="C286" s="3" t="s">
        <v>4393</v>
      </c>
      <c r="D286">
        <v>18000</v>
      </c>
      <c r="E286">
        <v>20569.05</v>
      </c>
      <c r="F286" t="s">
        <v>8219</v>
      </c>
      <c r="G286" t="s">
        <v>8224</v>
      </c>
      <c r="H286" t="s">
        <v>8246</v>
      </c>
      <c r="I286">
        <v>1306904340</v>
      </c>
      <c r="J286">
        <v>1305219744</v>
      </c>
      <c r="K286" t="b">
        <v>1</v>
      </c>
      <c r="L286">
        <v>202</v>
      </c>
      <c r="M286" t="b">
        <v>1</v>
      </c>
      <c r="N286" t="s">
        <v>8269</v>
      </c>
      <c r="O286" s="5">
        <f t="shared" si="24"/>
        <v>114.27249999999999</v>
      </c>
      <c r="P286">
        <f t="shared" si="27"/>
        <v>101.8269801980198</v>
      </c>
      <c r="Q286" t="str">
        <f t="shared" si="28"/>
        <v>film &amp; video</v>
      </c>
      <c r="R286" t="str">
        <f t="shared" si="29"/>
        <v>documentary</v>
      </c>
      <c r="S286" s="9">
        <f t="shared" si="25"/>
        <v>40675.71</v>
      </c>
      <c r="T286" s="9">
        <f t="shared" si="26"/>
        <v>40695.207638888889</v>
      </c>
    </row>
    <row r="287" spans="1:20" ht="43.2" x14ac:dyDescent="0.3">
      <c r="A287">
        <v>284</v>
      </c>
      <c r="B287" s="3" t="s">
        <v>285</v>
      </c>
      <c r="C287" s="3" t="s">
        <v>4394</v>
      </c>
      <c r="D287">
        <v>40000</v>
      </c>
      <c r="E287">
        <v>41850.46</v>
      </c>
      <c r="F287" t="s">
        <v>8219</v>
      </c>
      <c r="G287" t="s">
        <v>8224</v>
      </c>
      <c r="H287" t="s">
        <v>8246</v>
      </c>
      <c r="I287">
        <v>1327167780</v>
      </c>
      <c r="J287">
        <v>1325007780</v>
      </c>
      <c r="K287" t="b">
        <v>1</v>
      </c>
      <c r="L287">
        <v>760</v>
      </c>
      <c r="M287" t="b">
        <v>1</v>
      </c>
      <c r="N287" t="s">
        <v>8269</v>
      </c>
      <c r="O287" s="5">
        <f t="shared" si="24"/>
        <v>104.62615</v>
      </c>
      <c r="P287">
        <f t="shared" si="27"/>
        <v>55.066394736842106</v>
      </c>
      <c r="Q287" t="str">
        <f t="shared" si="28"/>
        <v>film &amp; video</v>
      </c>
      <c r="R287" t="str">
        <f t="shared" si="29"/>
        <v>documentary</v>
      </c>
      <c r="S287" s="9">
        <f t="shared" si="25"/>
        <v>40904.738194444442</v>
      </c>
      <c r="T287" s="9">
        <f t="shared" si="26"/>
        <v>40929.738194444442</v>
      </c>
    </row>
    <row r="288" spans="1:20" ht="28.8" x14ac:dyDescent="0.3">
      <c r="A288">
        <v>285</v>
      </c>
      <c r="B288" s="3" t="s">
        <v>286</v>
      </c>
      <c r="C288" s="3" t="s">
        <v>4395</v>
      </c>
      <c r="D288">
        <v>14000</v>
      </c>
      <c r="E288">
        <v>32035.51</v>
      </c>
      <c r="F288" t="s">
        <v>8219</v>
      </c>
      <c r="G288" t="s">
        <v>8224</v>
      </c>
      <c r="H288" t="s">
        <v>8246</v>
      </c>
      <c r="I288">
        <v>1379614128</v>
      </c>
      <c r="J288">
        <v>1377022128</v>
      </c>
      <c r="K288" t="b">
        <v>1</v>
      </c>
      <c r="L288">
        <v>563</v>
      </c>
      <c r="M288" t="b">
        <v>1</v>
      </c>
      <c r="N288" t="s">
        <v>8269</v>
      </c>
      <c r="O288" s="5">
        <f t="shared" si="24"/>
        <v>228.82507142857142</v>
      </c>
      <c r="P288">
        <f t="shared" si="27"/>
        <v>56.901438721136763</v>
      </c>
      <c r="Q288" t="str">
        <f t="shared" si="28"/>
        <v>film &amp; video</v>
      </c>
      <c r="R288" t="str">
        <f t="shared" si="29"/>
        <v>documentary</v>
      </c>
      <c r="S288" s="9">
        <f t="shared" si="25"/>
        <v>41506.756111111114</v>
      </c>
      <c r="T288" s="9">
        <f t="shared" si="26"/>
        <v>41536.756111111114</v>
      </c>
    </row>
    <row r="289" spans="1:20" ht="43.2" x14ac:dyDescent="0.3">
      <c r="A289">
        <v>286</v>
      </c>
      <c r="B289" s="3" t="s">
        <v>287</v>
      </c>
      <c r="C289" s="3" t="s">
        <v>4396</v>
      </c>
      <c r="D289">
        <v>15000</v>
      </c>
      <c r="E289">
        <v>16373</v>
      </c>
      <c r="F289" t="s">
        <v>8219</v>
      </c>
      <c r="G289" t="s">
        <v>8224</v>
      </c>
      <c r="H289" t="s">
        <v>8246</v>
      </c>
      <c r="I289">
        <v>1364236524</v>
      </c>
      <c r="J289">
        <v>1360352124</v>
      </c>
      <c r="K289" t="b">
        <v>1</v>
      </c>
      <c r="L289">
        <v>135</v>
      </c>
      <c r="M289" t="b">
        <v>1</v>
      </c>
      <c r="N289" t="s">
        <v>8269</v>
      </c>
      <c r="O289" s="5">
        <f t="shared" si="24"/>
        <v>109.15333333333332</v>
      </c>
      <c r="P289">
        <f t="shared" si="27"/>
        <v>121.28148148148148</v>
      </c>
      <c r="Q289" t="str">
        <f t="shared" si="28"/>
        <v>film &amp; video</v>
      </c>
      <c r="R289" t="str">
        <f t="shared" si="29"/>
        <v>documentary</v>
      </c>
      <c r="S289" s="9">
        <f t="shared" si="25"/>
        <v>41313.816249999996</v>
      </c>
      <c r="T289" s="9">
        <f t="shared" si="26"/>
        <v>41358.774583333332</v>
      </c>
    </row>
    <row r="290" spans="1:20" ht="28.8" x14ac:dyDescent="0.3">
      <c r="A290">
        <v>287</v>
      </c>
      <c r="B290" s="3" t="s">
        <v>288</v>
      </c>
      <c r="C290" s="3" t="s">
        <v>4397</v>
      </c>
      <c r="D290">
        <v>15000</v>
      </c>
      <c r="E290">
        <v>26445</v>
      </c>
      <c r="F290" t="s">
        <v>8219</v>
      </c>
      <c r="G290" t="s">
        <v>8224</v>
      </c>
      <c r="H290" t="s">
        <v>8246</v>
      </c>
      <c r="I290">
        <v>1351828800</v>
      </c>
      <c r="J290">
        <v>1349160018</v>
      </c>
      <c r="K290" t="b">
        <v>1</v>
      </c>
      <c r="L290">
        <v>290</v>
      </c>
      <c r="M290" t="b">
        <v>1</v>
      </c>
      <c r="N290" t="s">
        <v>8269</v>
      </c>
      <c r="O290" s="5">
        <f t="shared" si="24"/>
        <v>176.29999999999998</v>
      </c>
      <c r="P290">
        <f t="shared" si="27"/>
        <v>91.189655172413794</v>
      </c>
      <c r="Q290" t="str">
        <f t="shared" si="28"/>
        <v>film &amp; video</v>
      </c>
      <c r="R290" t="str">
        <f t="shared" si="29"/>
        <v>documentary</v>
      </c>
      <c r="S290" s="9">
        <f t="shared" si="25"/>
        <v>41184.277986111112</v>
      </c>
      <c r="T290" s="9">
        <f t="shared" si="26"/>
        <v>41215.166666666664</v>
      </c>
    </row>
    <row r="291" spans="1:20" ht="43.2" x14ac:dyDescent="0.3">
      <c r="A291">
        <v>288</v>
      </c>
      <c r="B291" s="3" t="s">
        <v>289</v>
      </c>
      <c r="C291" s="3" t="s">
        <v>4398</v>
      </c>
      <c r="D291">
        <v>50000</v>
      </c>
      <c r="E291">
        <v>51605.31</v>
      </c>
      <c r="F291" t="s">
        <v>8219</v>
      </c>
      <c r="G291" t="s">
        <v>8224</v>
      </c>
      <c r="H291" t="s">
        <v>8246</v>
      </c>
      <c r="I291">
        <v>1340683393</v>
      </c>
      <c r="J291">
        <v>1337659393</v>
      </c>
      <c r="K291" t="b">
        <v>1</v>
      </c>
      <c r="L291">
        <v>447</v>
      </c>
      <c r="M291" t="b">
        <v>1</v>
      </c>
      <c r="N291" t="s">
        <v>8269</v>
      </c>
      <c r="O291" s="5">
        <f t="shared" si="24"/>
        <v>103.21061999999999</v>
      </c>
      <c r="P291">
        <f t="shared" si="27"/>
        <v>115.44812080536913</v>
      </c>
      <c r="Q291" t="str">
        <f t="shared" si="28"/>
        <v>film &amp; video</v>
      </c>
      <c r="R291" t="str">
        <f t="shared" si="29"/>
        <v>documentary</v>
      </c>
      <c r="S291" s="9">
        <f t="shared" si="25"/>
        <v>41051.168900462959</v>
      </c>
      <c r="T291" s="9">
        <f t="shared" si="26"/>
        <v>41086.168900462959</v>
      </c>
    </row>
    <row r="292" spans="1:20" ht="43.2" x14ac:dyDescent="0.3">
      <c r="A292">
        <v>289</v>
      </c>
      <c r="B292" s="3" t="s">
        <v>290</v>
      </c>
      <c r="C292" s="3" t="s">
        <v>4399</v>
      </c>
      <c r="D292">
        <v>15000</v>
      </c>
      <c r="E292">
        <v>15723</v>
      </c>
      <c r="F292" t="s">
        <v>8219</v>
      </c>
      <c r="G292" t="s">
        <v>8225</v>
      </c>
      <c r="H292" t="s">
        <v>8247</v>
      </c>
      <c r="I292">
        <v>1383389834</v>
      </c>
      <c r="J292">
        <v>1380797834</v>
      </c>
      <c r="K292" t="b">
        <v>1</v>
      </c>
      <c r="L292">
        <v>232</v>
      </c>
      <c r="M292" t="b">
        <v>1</v>
      </c>
      <c r="N292" t="s">
        <v>8269</v>
      </c>
      <c r="O292" s="5">
        <f t="shared" si="24"/>
        <v>104.82000000000001</v>
      </c>
      <c r="P292">
        <f t="shared" si="27"/>
        <v>67.771551724137936</v>
      </c>
      <c r="Q292" t="str">
        <f t="shared" si="28"/>
        <v>film &amp; video</v>
      </c>
      <c r="R292" t="str">
        <f t="shared" si="29"/>
        <v>documentary</v>
      </c>
      <c r="S292" s="9">
        <f t="shared" si="25"/>
        <v>41550.456412037034</v>
      </c>
      <c r="T292" s="9">
        <f t="shared" si="26"/>
        <v>41580.456412037034</v>
      </c>
    </row>
    <row r="293" spans="1:20" ht="28.8" x14ac:dyDescent="0.3">
      <c r="A293">
        <v>290</v>
      </c>
      <c r="B293" s="3" t="s">
        <v>291</v>
      </c>
      <c r="C293" s="3" t="s">
        <v>4400</v>
      </c>
      <c r="D293">
        <v>4500</v>
      </c>
      <c r="E293">
        <v>4800.8</v>
      </c>
      <c r="F293" t="s">
        <v>8219</v>
      </c>
      <c r="G293" t="s">
        <v>8224</v>
      </c>
      <c r="H293" t="s">
        <v>8246</v>
      </c>
      <c r="I293">
        <v>1296633540</v>
      </c>
      <c r="J293">
        <v>1292316697</v>
      </c>
      <c r="K293" t="b">
        <v>1</v>
      </c>
      <c r="L293">
        <v>168</v>
      </c>
      <c r="M293" t="b">
        <v>1</v>
      </c>
      <c r="N293" t="s">
        <v>8269</v>
      </c>
      <c r="O293" s="5">
        <f t="shared" si="24"/>
        <v>106.68444444444445</v>
      </c>
      <c r="P293">
        <f t="shared" si="27"/>
        <v>28.576190476190476</v>
      </c>
      <c r="Q293" t="str">
        <f t="shared" si="28"/>
        <v>film &amp; video</v>
      </c>
      <c r="R293" t="str">
        <f t="shared" si="29"/>
        <v>documentary</v>
      </c>
      <c r="S293" s="9">
        <f t="shared" si="25"/>
        <v>40526.36917824074</v>
      </c>
      <c r="T293" s="9">
        <f t="shared" si="26"/>
        <v>40576.332638888889</v>
      </c>
    </row>
    <row r="294" spans="1:20" ht="43.2" x14ac:dyDescent="0.3">
      <c r="A294">
        <v>291</v>
      </c>
      <c r="B294" s="3" t="s">
        <v>292</v>
      </c>
      <c r="C294" s="3" t="s">
        <v>4401</v>
      </c>
      <c r="D294">
        <v>5000</v>
      </c>
      <c r="E294">
        <v>6001</v>
      </c>
      <c r="F294" t="s">
        <v>8219</v>
      </c>
      <c r="G294" t="s">
        <v>8224</v>
      </c>
      <c r="H294" t="s">
        <v>8246</v>
      </c>
      <c r="I294">
        <v>1367366460</v>
      </c>
      <c r="J294">
        <v>1365791246</v>
      </c>
      <c r="K294" t="b">
        <v>1</v>
      </c>
      <c r="L294">
        <v>128</v>
      </c>
      <c r="M294" t="b">
        <v>1</v>
      </c>
      <c r="N294" t="s">
        <v>8269</v>
      </c>
      <c r="O294" s="5">
        <f t="shared" si="24"/>
        <v>120.02</v>
      </c>
      <c r="P294">
        <f t="shared" si="27"/>
        <v>46.8828125</v>
      </c>
      <c r="Q294" t="str">
        <f t="shared" si="28"/>
        <v>film &amp; video</v>
      </c>
      <c r="R294" t="str">
        <f t="shared" si="29"/>
        <v>documentary</v>
      </c>
      <c r="S294" s="9">
        <f t="shared" si="25"/>
        <v>41376.769050925926</v>
      </c>
      <c r="T294" s="9">
        <f t="shared" si="26"/>
        <v>41395.000694444447</v>
      </c>
    </row>
    <row r="295" spans="1:20" ht="43.2" x14ac:dyDescent="0.3">
      <c r="A295">
        <v>292</v>
      </c>
      <c r="B295" s="3" t="s">
        <v>293</v>
      </c>
      <c r="C295" s="3" t="s">
        <v>4402</v>
      </c>
      <c r="D295">
        <v>75000</v>
      </c>
      <c r="E295">
        <v>76130.2</v>
      </c>
      <c r="F295" t="s">
        <v>8219</v>
      </c>
      <c r="G295" t="s">
        <v>8224</v>
      </c>
      <c r="H295" t="s">
        <v>8246</v>
      </c>
      <c r="I295">
        <v>1319860740</v>
      </c>
      <c r="J295">
        <v>1317064599</v>
      </c>
      <c r="K295" t="b">
        <v>1</v>
      </c>
      <c r="L295">
        <v>493</v>
      </c>
      <c r="M295" t="b">
        <v>1</v>
      </c>
      <c r="N295" t="s">
        <v>8269</v>
      </c>
      <c r="O295" s="5">
        <f t="shared" si="24"/>
        <v>101.50693333333334</v>
      </c>
      <c r="P295">
        <f t="shared" si="27"/>
        <v>154.42231237322514</v>
      </c>
      <c r="Q295" t="str">
        <f t="shared" si="28"/>
        <v>film &amp; video</v>
      </c>
      <c r="R295" t="str">
        <f t="shared" si="29"/>
        <v>documentary</v>
      </c>
      <c r="S295" s="9">
        <f t="shared" si="25"/>
        <v>40812.803229166668</v>
      </c>
      <c r="T295" s="9">
        <f t="shared" si="26"/>
        <v>40845.165972222225</v>
      </c>
    </row>
    <row r="296" spans="1:20" ht="43.2" x14ac:dyDescent="0.3">
      <c r="A296">
        <v>293</v>
      </c>
      <c r="B296" s="3" t="s">
        <v>294</v>
      </c>
      <c r="C296" s="3" t="s">
        <v>4403</v>
      </c>
      <c r="D296">
        <v>26000</v>
      </c>
      <c r="E296">
        <v>26360</v>
      </c>
      <c r="F296" t="s">
        <v>8219</v>
      </c>
      <c r="G296" t="s">
        <v>8224</v>
      </c>
      <c r="H296" t="s">
        <v>8246</v>
      </c>
      <c r="I296">
        <v>1398009714</v>
      </c>
      <c r="J296">
        <v>1395417714</v>
      </c>
      <c r="K296" t="b">
        <v>1</v>
      </c>
      <c r="L296">
        <v>131</v>
      </c>
      <c r="M296" t="b">
        <v>1</v>
      </c>
      <c r="N296" t="s">
        <v>8269</v>
      </c>
      <c r="O296" s="5">
        <f t="shared" si="24"/>
        <v>101.38461538461539</v>
      </c>
      <c r="P296">
        <f t="shared" si="27"/>
        <v>201.22137404580153</v>
      </c>
      <c r="Q296" t="str">
        <f t="shared" si="28"/>
        <v>film &amp; video</v>
      </c>
      <c r="R296" t="str">
        <f t="shared" si="29"/>
        <v>documentary</v>
      </c>
      <c r="S296" s="9">
        <f t="shared" si="25"/>
        <v>41719.667986111112</v>
      </c>
      <c r="T296" s="9">
        <f t="shared" si="26"/>
        <v>41749.667986111112</v>
      </c>
    </row>
    <row r="297" spans="1:20" ht="43.2" x14ac:dyDescent="0.3">
      <c r="A297">
        <v>294</v>
      </c>
      <c r="B297" s="3" t="s">
        <v>295</v>
      </c>
      <c r="C297" s="3" t="s">
        <v>4404</v>
      </c>
      <c r="D297">
        <v>5000</v>
      </c>
      <c r="E297">
        <v>5000</v>
      </c>
      <c r="F297" t="s">
        <v>8219</v>
      </c>
      <c r="G297" t="s">
        <v>8224</v>
      </c>
      <c r="H297" t="s">
        <v>8246</v>
      </c>
      <c r="I297">
        <v>1279555200</v>
      </c>
      <c r="J297">
        <v>1276480894</v>
      </c>
      <c r="K297" t="b">
        <v>1</v>
      </c>
      <c r="L297">
        <v>50</v>
      </c>
      <c r="M297" t="b">
        <v>1</v>
      </c>
      <c r="N297" t="s">
        <v>8269</v>
      </c>
      <c r="O297" s="5">
        <f t="shared" si="24"/>
        <v>100</v>
      </c>
      <c r="P297">
        <f t="shared" si="27"/>
        <v>100</v>
      </c>
      <c r="Q297" t="str">
        <f t="shared" si="28"/>
        <v>film &amp; video</v>
      </c>
      <c r="R297" t="str">
        <f t="shared" si="29"/>
        <v>documentary</v>
      </c>
      <c r="S297" s="9">
        <f t="shared" si="25"/>
        <v>40343.084421296298</v>
      </c>
      <c r="T297" s="9">
        <f t="shared" si="26"/>
        <v>40378.666666666664</v>
      </c>
    </row>
    <row r="298" spans="1:20" ht="43.2" x14ac:dyDescent="0.3">
      <c r="A298">
        <v>295</v>
      </c>
      <c r="B298" s="3" t="s">
        <v>296</v>
      </c>
      <c r="C298" s="3" t="s">
        <v>4405</v>
      </c>
      <c r="D298">
        <v>50000</v>
      </c>
      <c r="E298">
        <v>66554.559999999998</v>
      </c>
      <c r="F298" t="s">
        <v>8219</v>
      </c>
      <c r="G298" t="s">
        <v>8224</v>
      </c>
      <c r="H298" t="s">
        <v>8246</v>
      </c>
      <c r="I298">
        <v>1383264000</v>
      </c>
      <c r="J298">
        <v>1378080409</v>
      </c>
      <c r="K298" t="b">
        <v>1</v>
      </c>
      <c r="L298">
        <v>665</v>
      </c>
      <c r="M298" t="b">
        <v>1</v>
      </c>
      <c r="N298" t="s">
        <v>8269</v>
      </c>
      <c r="O298" s="5">
        <f t="shared" si="24"/>
        <v>133.10911999999999</v>
      </c>
      <c r="P298">
        <f t="shared" si="27"/>
        <v>100.08204511278196</v>
      </c>
      <c r="Q298" t="str">
        <f t="shared" si="28"/>
        <v>film &amp; video</v>
      </c>
      <c r="R298" t="str">
        <f t="shared" si="29"/>
        <v>documentary</v>
      </c>
      <c r="S298" s="9">
        <f t="shared" si="25"/>
        <v>41519.004733796297</v>
      </c>
      <c r="T298" s="9">
        <f t="shared" si="26"/>
        <v>41579</v>
      </c>
    </row>
    <row r="299" spans="1:20" ht="28.8" x14ac:dyDescent="0.3">
      <c r="A299">
        <v>296</v>
      </c>
      <c r="B299" s="3" t="s">
        <v>297</v>
      </c>
      <c r="C299" s="3" t="s">
        <v>4406</v>
      </c>
      <c r="D299">
        <v>25000</v>
      </c>
      <c r="E299">
        <v>29681.55</v>
      </c>
      <c r="F299" t="s">
        <v>8219</v>
      </c>
      <c r="G299" t="s">
        <v>8224</v>
      </c>
      <c r="H299" t="s">
        <v>8246</v>
      </c>
      <c r="I299">
        <v>1347017083</v>
      </c>
      <c r="J299">
        <v>1344857083</v>
      </c>
      <c r="K299" t="b">
        <v>1</v>
      </c>
      <c r="L299">
        <v>129</v>
      </c>
      <c r="M299" t="b">
        <v>1</v>
      </c>
      <c r="N299" t="s">
        <v>8269</v>
      </c>
      <c r="O299" s="5">
        <f t="shared" si="24"/>
        <v>118.72620000000001</v>
      </c>
      <c r="P299">
        <f t="shared" si="27"/>
        <v>230.08953488372092</v>
      </c>
      <c r="Q299" t="str">
        <f t="shared" si="28"/>
        <v>film &amp; video</v>
      </c>
      <c r="R299" t="str">
        <f t="shared" si="29"/>
        <v>documentary</v>
      </c>
      <c r="S299" s="9">
        <f t="shared" si="25"/>
        <v>41134.475497685184</v>
      </c>
      <c r="T299" s="9">
        <f t="shared" si="26"/>
        <v>41159.475497685184</v>
      </c>
    </row>
    <row r="300" spans="1:20" ht="28.8" x14ac:dyDescent="0.3">
      <c r="A300">
        <v>297</v>
      </c>
      <c r="B300" s="3" t="s">
        <v>298</v>
      </c>
      <c r="C300" s="3" t="s">
        <v>4407</v>
      </c>
      <c r="D300">
        <v>20000</v>
      </c>
      <c r="E300">
        <v>20128</v>
      </c>
      <c r="F300" t="s">
        <v>8219</v>
      </c>
      <c r="G300" t="s">
        <v>8224</v>
      </c>
      <c r="H300" t="s">
        <v>8246</v>
      </c>
      <c r="I300">
        <v>1430452740</v>
      </c>
      <c r="J300">
        <v>1427390901</v>
      </c>
      <c r="K300" t="b">
        <v>1</v>
      </c>
      <c r="L300">
        <v>142</v>
      </c>
      <c r="M300" t="b">
        <v>1</v>
      </c>
      <c r="N300" t="s">
        <v>8269</v>
      </c>
      <c r="O300" s="5">
        <f t="shared" si="24"/>
        <v>100.64</v>
      </c>
      <c r="P300">
        <f t="shared" si="27"/>
        <v>141.74647887323943</v>
      </c>
      <c r="Q300" t="str">
        <f t="shared" si="28"/>
        <v>film &amp; video</v>
      </c>
      <c r="R300" t="str">
        <f t="shared" si="29"/>
        <v>documentary</v>
      </c>
      <c r="S300" s="9">
        <f t="shared" si="25"/>
        <v>42089.72802083334</v>
      </c>
      <c r="T300" s="9">
        <f t="shared" si="26"/>
        <v>42125.165972222225</v>
      </c>
    </row>
    <row r="301" spans="1:20" x14ac:dyDescent="0.3">
      <c r="A301">
        <v>298</v>
      </c>
      <c r="B301" s="3" t="s">
        <v>299</v>
      </c>
      <c r="C301" s="3" t="s">
        <v>4408</v>
      </c>
      <c r="D301">
        <v>126000</v>
      </c>
      <c r="E301">
        <v>137254.84</v>
      </c>
      <c r="F301" t="s">
        <v>8219</v>
      </c>
      <c r="G301" t="s">
        <v>8224</v>
      </c>
      <c r="H301" t="s">
        <v>8246</v>
      </c>
      <c r="I301">
        <v>1399669200</v>
      </c>
      <c r="J301">
        <v>1394536048</v>
      </c>
      <c r="K301" t="b">
        <v>1</v>
      </c>
      <c r="L301">
        <v>2436</v>
      </c>
      <c r="M301" t="b">
        <v>1</v>
      </c>
      <c r="N301" t="s">
        <v>8269</v>
      </c>
      <c r="O301" s="5">
        <f t="shared" si="24"/>
        <v>108.93241269841269</v>
      </c>
      <c r="P301">
        <f t="shared" si="27"/>
        <v>56.344351395730705</v>
      </c>
      <c r="Q301" t="str">
        <f t="shared" si="28"/>
        <v>film &amp; video</v>
      </c>
      <c r="R301" t="str">
        <f t="shared" si="29"/>
        <v>documentary</v>
      </c>
      <c r="S301" s="9">
        <f t="shared" si="25"/>
        <v>41709.463518518518</v>
      </c>
      <c r="T301" s="9">
        <f t="shared" si="26"/>
        <v>41768.875</v>
      </c>
    </row>
    <row r="302" spans="1:20" ht="43.2" x14ac:dyDescent="0.3">
      <c r="A302">
        <v>299</v>
      </c>
      <c r="B302" s="3" t="s">
        <v>300</v>
      </c>
      <c r="C302" s="3" t="s">
        <v>4409</v>
      </c>
      <c r="D302">
        <v>10000</v>
      </c>
      <c r="E302">
        <v>17895.25</v>
      </c>
      <c r="F302" t="s">
        <v>8219</v>
      </c>
      <c r="G302" t="s">
        <v>8224</v>
      </c>
      <c r="H302" t="s">
        <v>8246</v>
      </c>
      <c r="I302">
        <v>1289975060</v>
      </c>
      <c r="J302">
        <v>1287379460</v>
      </c>
      <c r="K302" t="b">
        <v>1</v>
      </c>
      <c r="L302">
        <v>244</v>
      </c>
      <c r="M302" t="b">
        <v>1</v>
      </c>
      <c r="N302" t="s">
        <v>8269</v>
      </c>
      <c r="O302" s="5">
        <f t="shared" si="24"/>
        <v>178.95250000000001</v>
      </c>
      <c r="P302">
        <f t="shared" si="27"/>
        <v>73.341188524590166</v>
      </c>
      <c r="Q302" t="str">
        <f t="shared" si="28"/>
        <v>film &amp; video</v>
      </c>
      <c r="R302" t="str">
        <f t="shared" si="29"/>
        <v>documentary</v>
      </c>
      <c r="S302" s="9">
        <f t="shared" si="25"/>
        <v>40469.225231481483</v>
      </c>
      <c r="T302" s="9">
        <f t="shared" si="26"/>
        <v>40499.266898148147</v>
      </c>
    </row>
    <row r="303" spans="1:20" ht="43.2" x14ac:dyDescent="0.3">
      <c r="A303">
        <v>300</v>
      </c>
      <c r="B303" s="3" t="s">
        <v>301</v>
      </c>
      <c r="C303" s="3" t="s">
        <v>4410</v>
      </c>
      <c r="D303">
        <v>25000</v>
      </c>
      <c r="E303">
        <v>25430.66</v>
      </c>
      <c r="F303" t="s">
        <v>8219</v>
      </c>
      <c r="G303" t="s">
        <v>8224</v>
      </c>
      <c r="H303" t="s">
        <v>8246</v>
      </c>
      <c r="I303">
        <v>1303686138</v>
      </c>
      <c r="J303">
        <v>1301007738</v>
      </c>
      <c r="K303" t="b">
        <v>1</v>
      </c>
      <c r="L303">
        <v>298</v>
      </c>
      <c r="M303" t="b">
        <v>1</v>
      </c>
      <c r="N303" t="s">
        <v>8269</v>
      </c>
      <c r="O303" s="5">
        <f t="shared" si="24"/>
        <v>101.72264</v>
      </c>
      <c r="P303">
        <f t="shared" si="27"/>
        <v>85.337785234899329</v>
      </c>
      <c r="Q303" t="str">
        <f t="shared" si="28"/>
        <v>film &amp; video</v>
      </c>
      <c r="R303" t="str">
        <f t="shared" si="29"/>
        <v>documentary</v>
      </c>
      <c r="S303" s="9">
        <f t="shared" si="25"/>
        <v>40626.959930555553</v>
      </c>
      <c r="T303" s="9">
        <f t="shared" si="26"/>
        <v>40657.959930555553</v>
      </c>
    </row>
    <row r="304" spans="1:20" ht="28.8" x14ac:dyDescent="0.3">
      <c r="A304">
        <v>301</v>
      </c>
      <c r="B304" s="3" t="s">
        <v>302</v>
      </c>
      <c r="C304" s="3" t="s">
        <v>4411</v>
      </c>
      <c r="D304">
        <v>13000</v>
      </c>
      <c r="E304">
        <v>15435.55</v>
      </c>
      <c r="F304" t="s">
        <v>8219</v>
      </c>
      <c r="G304" t="s">
        <v>8224</v>
      </c>
      <c r="H304" t="s">
        <v>8246</v>
      </c>
      <c r="I304">
        <v>1363711335</v>
      </c>
      <c r="J304">
        <v>1360258935</v>
      </c>
      <c r="K304" t="b">
        <v>1</v>
      </c>
      <c r="L304">
        <v>251</v>
      </c>
      <c r="M304" t="b">
        <v>1</v>
      </c>
      <c r="N304" t="s">
        <v>8269</v>
      </c>
      <c r="O304" s="5">
        <f t="shared" si="24"/>
        <v>118.73499999999999</v>
      </c>
      <c r="P304">
        <f t="shared" si="27"/>
        <v>61.496215139442228</v>
      </c>
      <c r="Q304" t="str">
        <f t="shared" si="28"/>
        <v>film &amp; video</v>
      </c>
      <c r="R304" t="str">
        <f t="shared" si="29"/>
        <v>documentary</v>
      </c>
      <c r="S304" s="9">
        <f t="shared" si="25"/>
        <v>41312.737673611111</v>
      </c>
      <c r="T304" s="9">
        <f t="shared" si="26"/>
        <v>41352.696006944447</v>
      </c>
    </row>
    <row r="305" spans="1:20" ht="43.2" x14ac:dyDescent="0.3">
      <c r="A305">
        <v>302</v>
      </c>
      <c r="B305" s="3" t="s">
        <v>303</v>
      </c>
      <c r="C305" s="3" t="s">
        <v>4412</v>
      </c>
      <c r="D305">
        <v>10000</v>
      </c>
      <c r="E305">
        <v>10046</v>
      </c>
      <c r="F305" t="s">
        <v>8219</v>
      </c>
      <c r="G305" t="s">
        <v>8224</v>
      </c>
      <c r="H305" t="s">
        <v>8246</v>
      </c>
      <c r="I305">
        <v>1330115638</v>
      </c>
      <c r="J305">
        <v>1327523638</v>
      </c>
      <c r="K305" t="b">
        <v>1</v>
      </c>
      <c r="L305">
        <v>108</v>
      </c>
      <c r="M305" t="b">
        <v>1</v>
      </c>
      <c r="N305" t="s">
        <v>8269</v>
      </c>
      <c r="O305" s="5">
        <f t="shared" si="24"/>
        <v>100.46</v>
      </c>
      <c r="P305">
        <f t="shared" si="27"/>
        <v>93.018518518518519</v>
      </c>
      <c r="Q305" t="str">
        <f t="shared" si="28"/>
        <v>film &amp; video</v>
      </c>
      <c r="R305" t="str">
        <f t="shared" si="29"/>
        <v>documentary</v>
      </c>
      <c r="S305" s="9">
        <f t="shared" si="25"/>
        <v>40933.856921296298</v>
      </c>
      <c r="T305" s="9">
        <f t="shared" si="26"/>
        <v>40963.856921296298</v>
      </c>
    </row>
    <row r="306" spans="1:20" ht="43.2" x14ac:dyDescent="0.3">
      <c r="A306">
        <v>303</v>
      </c>
      <c r="B306" s="3" t="s">
        <v>304</v>
      </c>
      <c r="C306" s="3" t="s">
        <v>4413</v>
      </c>
      <c r="D306">
        <v>3000</v>
      </c>
      <c r="E306">
        <v>4124</v>
      </c>
      <c r="F306" t="s">
        <v>8219</v>
      </c>
      <c r="G306" t="s">
        <v>8224</v>
      </c>
      <c r="H306" t="s">
        <v>8246</v>
      </c>
      <c r="I306">
        <v>1338601346</v>
      </c>
      <c r="J306">
        <v>1336009346</v>
      </c>
      <c r="K306" t="b">
        <v>1</v>
      </c>
      <c r="L306">
        <v>82</v>
      </c>
      <c r="M306" t="b">
        <v>1</v>
      </c>
      <c r="N306" t="s">
        <v>8269</v>
      </c>
      <c r="O306" s="5">
        <f t="shared" si="24"/>
        <v>137.46666666666667</v>
      </c>
      <c r="P306">
        <f t="shared" si="27"/>
        <v>50.292682926829265</v>
      </c>
      <c r="Q306" t="str">
        <f t="shared" si="28"/>
        <v>film &amp; video</v>
      </c>
      <c r="R306" t="str">
        <f t="shared" si="29"/>
        <v>documentary</v>
      </c>
      <c r="S306" s="9">
        <f t="shared" si="25"/>
        <v>41032.071134259262</v>
      </c>
      <c r="T306" s="9">
        <f t="shared" si="26"/>
        <v>41062.071134259262</v>
      </c>
    </row>
    <row r="307" spans="1:20" ht="28.8" x14ac:dyDescent="0.3">
      <c r="A307">
        <v>304</v>
      </c>
      <c r="B307" s="3" t="s">
        <v>305</v>
      </c>
      <c r="C307" s="3" t="s">
        <v>4414</v>
      </c>
      <c r="D307">
        <v>3400</v>
      </c>
      <c r="E307">
        <v>7876</v>
      </c>
      <c r="F307" t="s">
        <v>8219</v>
      </c>
      <c r="G307" t="s">
        <v>8224</v>
      </c>
      <c r="H307" t="s">
        <v>8246</v>
      </c>
      <c r="I307">
        <v>1346464800</v>
      </c>
      <c r="J307">
        <v>1343096197</v>
      </c>
      <c r="K307" t="b">
        <v>1</v>
      </c>
      <c r="L307">
        <v>74</v>
      </c>
      <c r="M307" t="b">
        <v>1</v>
      </c>
      <c r="N307" t="s">
        <v>8269</v>
      </c>
      <c r="O307" s="5">
        <f t="shared" si="24"/>
        <v>231.64705882352939</v>
      </c>
      <c r="P307">
        <f t="shared" si="27"/>
        <v>106.43243243243244</v>
      </c>
      <c r="Q307" t="str">
        <f t="shared" si="28"/>
        <v>film &amp; video</v>
      </c>
      <c r="R307" t="str">
        <f t="shared" si="29"/>
        <v>documentary</v>
      </c>
      <c r="S307" s="9">
        <f t="shared" si="25"/>
        <v>41114.094872685186</v>
      </c>
      <c r="T307" s="9">
        <f t="shared" si="26"/>
        <v>41153.083333333336</v>
      </c>
    </row>
    <row r="308" spans="1:20" ht="28.8" x14ac:dyDescent="0.3">
      <c r="A308">
        <v>305</v>
      </c>
      <c r="B308" s="3" t="s">
        <v>306</v>
      </c>
      <c r="C308" s="3" t="s">
        <v>4415</v>
      </c>
      <c r="D308">
        <v>7500</v>
      </c>
      <c r="E308">
        <v>9775</v>
      </c>
      <c r="F308" t="s">
        <v>8219</v>
      </c>
      <c r="G308" t="s">
        <v>8224</v>
      </c>
      <c r="H308" t="s">
        <v>8246</v>
      </c>
      <c r="I308">
        <v>1331392049</v>
      </c>
      <c r="J308">
        <v>1328800049</v>
      </c>
      <c r="K308" t="b">
        <v>1</v>
      </c>
      <c r="L308">
        <v>189</v>
      </c>
      <c r="M308" t="b">
        <v>1</v>
      </c>
      <c r="N308" t="s">
        <v>8269</v>
      </c>
      <c r="O308" s="5">
        <f t="shared" si="24"/>
        <v>130.33333333333331</v>
      </c>
      <c r="P308">
        <f t="shared" si="27"/>
        <v>51.719576719576722</v>
      </c>
      <c r="Q308" t="str">
        <f t="shared" si="28"/>
        <v>film &amp; video</v>
      </c>
      <c r="R308" t="str">
        <f t="shared" si="29"/>
        <v>documentary</v>
      </c>
      <c r="S308" s="9">
        <f t="shared" si="25"/>
        <v>40948.630196759259</v>
      </c>
      <c r="T308" s="9">
        <f t="shared" si="26"/>
        <v>40978.630196759259</v>
      </c>
    </row>
    <row r="309" spans="1:20" ht="28.8" x14ac:dyDescent="0.3">
      <c r="A309">
        <v>306</v>
      </c>
      <c r="B309" s="3" t="s">
        <v>307</v>
      </c>
      <c r="C309" s="3" t="s">
        <v>4416</v>
      </c>
      <c r="D309">
        <v>1000</v>
      </c>
      <c r="E309">
        <v>2929</v>
      </c>
      <c r="F309" t="s">
        <v>8219</v>
      </c>
      <c r="G309" t="s">
        <v>8224</v>
      </c>
      <c r="H309" t="s">
        <v>8246</v>
      </c>
      <c r="I309">
        <v>1363806333</v>
      </c>
      <c r="J309">
        <v>1362081933</v>
      </c>
      <c r="K309" t="b">
        <v>1</v>
      </c>
      <c r="L309">
        <v>80</v>
      </c>
      <c r="M309" t="b">
        <v>1</v>
      </c>
      <c r="N309" t="s">
        <v>8269</v>
      </c>
      <c r="O309" s="5">
        <f t="shared" si="24"/>
        <v>292.89999999999998</v>
      </c>
      <c r="P309">
        <f t="shared" si="27"/>
        <v>36.612499999999997</v>
      </c>
      <c r="Q309" t="str">
        <f t="shared" si="28"/>
        <v>film &amp; video</v>
      </c>
      <c r="R309" t="str">
        <f t="shared" si="29"/>
        <v>documentary</v>
      </c>
      <c r="S309" s="9">
        <f t="shared" si="25"/>
        <v>41333.837187500001</v>
      </c>
      <c r="T309" s="9">
        <f t="shared" si="26"/>
        <v>41353.795520833337</v>
      </c>
    </row>
    <row r="310" spans="1:20" x14ac:dyDescent="0.3">
      <c r="A310">
        <v>307</v>
      </c>
      <c r="B310" s="3" t="s">
        <v>308</v>
      </c>
      <c r="C310" s="3" t="s">
        <v>4417</v>
      </c>
      <c r="D310">
        <v>22000</v>
      </c>
      <c r="E310">
        <v>24490</v>
      </c>
      <c r="F310" t="s">
        <v>8219</v>
      </c>
      <c r="G310" t="s">
        <v>8224</v>
      </c>
      <c r="H310" t="s">
        <v>8246</v>
      </c>
      <c r="I310">
        <v>1360276801</v>
      </c>
      <c r="J310">
        <v>1357684801</v>
      </c>
      <c r="K310" t="b">
        <v>1</v>
      </c>
      <c r="L310">
        <v>576</v>
      </c>
      <c r="M310" t="b">
        <v>1</v>
      </c>
      <c r="N310" t="s">
        <v>8269</v>
      </c>
      <c r="O310" s="5">
        <f t="shared" si="24"/>
        <v>111.31818181818183</v>
      </c>
      <c r="P310">
        <f t="shared" si="27"/>
        <v>42.517361111111114</v>
      </c>
      <c r="Q310" t="str">
        <f t="shared" si="28"/>
        <v>film &amp; video</v>
      </c>
      <c r="R310" t="str">
        <f t="shared" si="29"/>
        <v>documentary</v>
      </c>
      <c r="S310" s="9">
        <f t="shared" si="25"/>
        <v>41282.944456018515</v>
      </c>
      <c r="T310" s="9">
        <f t="shared" si="26"/>
        <v>41312.944456018515</v>
      </c>
    </row>
    <row r="311" spans="1:20" ht="43.2" x14ac:dyDescent="0.3">
      <c r="A311">
        <v>308</v>
      </c>
      <c r="B311" s="3" t="s">
        <v>309</v>
      </c>
      <c r="C311" s="3" t="s">
        <v>4418</v>
      </c>
      <c r="D311">
        <v>12000</v>
      </c>
      <c r="E311">
        <v>12668</v>
      </c>
      <c r="F311" t="s">
        <v>8219</v>
      </c>
      <c r="G311" t="s">
        <v>8224</v>
      </c>
      <c r="H311" t="s">
        <v>8246</v>
      </c>
      <c r="I311">
        <v>1299775210</v>
      </c>
      <c r="J311">
        <v>1295887210</v>
      </c>
      <c r="K311" t="b">
        <v>1</v>
      </c>
      <c r="L311">
        <v>202</v>
      </c>
      <c r="M311" t="b">
        <v>1</v>
      </c>
      <c r="N311" t="s">
        <v>8269</v>
      </c>
      <c r="O311" s="5">
        <f t="shared" si="24"/>
        <v>105.56666666666668</v>
      </c>
      <c r="P311">
        <f t="shared" si="27"/>
        <v>62.712871287128714</v>
      </c>
      <c r="Q311" t="str">
        <f t="shared" si="28"/>
        <v>film &amp; video</v>
      </c>
      <c r="R311" t="str">
        <f t="shared" si="29"/>
        <v>documentary</v>
      </c>
      <c r="S311" s="9">
        <f t="shared" si="25"/>
        <v>40567.694560185184</v>
      </c>
      <c r="T311" s="9">
        <f t="shared" si="26"/>
        <v>40612.694560185184</v>
      </c>
    </row>
    <row r="312" spans="1:20" ht="43.2" x14ac:dyDescent="0.3">
      <c r="A312">
        <v>309</v>
      </c>
      <c r="B312" s="3" t="s">
        <v>310</v>
      </c>
      <c r="C312" s="3" t="s">
        <v>4419</v>
      </c>
      <c r="D312">
        <v>18000</v>
      </c>
      <c r="E312">
        <v>21410</v>
      </c>
      <c r="F312" t="s">
        <v>8219</v>
      </c>
      <c r="G312" t="s">
        <v>8224</v>
      </c>
      <c r="H312" t="s">
        <v>8246</v>
      </c>
      <c r="I312">
        <v>1346695334</v>
      </c>
      <c r="J312">
        <v>1344880934</v>
      </c>
      <c r="K312" t="b">
        <v>1</v>
      </c>
      <c r="L312">
        <v>238</v>
      </c>
      <c r="M312" t="b">
        <v>1</v>
      </c>
      <c r="N312" t="s">
        <v>8269</v>
      </c>
      <c r="O312" s="5">
        <f t="shared" si="24"/>
        <v>118.94444444444446</v>
      </c>
      <c r="P312">
        <f t="shared" si="27"/>
        <v>89.957983193277315</v>
      </c>
      <c r="Q312" t="str">
        <f t="shared" si="28"/>
        <v>film &amp; video</v>
      </c>
      <c r="R312" t="str">
        <f t="shared" si="29"/>
        <v>documentary</v>
      </c>
      <c r="S312" s="9">
        <f t="shared" si="25"/>
        <v>41134.751550925925</v>
      </c>
      <c r="T312" s="9">
        <f t="shared" si="26"/>
        <v>41155.751550925925</v>
      </c>
    </row>
    <row r="313" spans="1:20" ht="43.2" x14ac:dyDescent="0.3">
      <c r="A313">
        <v>310</v>
      </c>
      <c r="B313" s="3" t="s">
        <v>311</v>
      </c>
      <c r="C313" s="3" t="s">
        <v>4420</v>
      </c>
      <c r="D313">
        <v>1000</v>
      </c>
      <c r="E313">
        <v>1041.29</v>
      </c>
      <c r="F313" t="s">
        <v>8219</v>
      </c>
      <c r="G313" t="s">
        <v>8224</v>
      </c>
      <c r="H313" t="s">
        <v>8246</v>
      </c>
      <c r="I313">
        <v>1319076000</v>
      </c>
      <c r="J313">
        <v>1317788623</v>
      </c>
      <c r="K313" t="b">
        <v>1</v>
      </c>
      <c r="L313">
        <v>36</v>
      </c>
      <c r="M313" t="b">
        <v>1</v>
      </c>
      <c r="N313" t="s">
        <v>8269</v>
      </c>
      <c r="O313" s="5">
        <f t="shared" si="24"/>
        <v>104.129</v>
      </c>
      <c r="P313">
        <f t="shared" si="27"/>
        <v>28.924722222222222</v>
      </c>
      <c r="Q313" t="str">
        <f t="shared" si="28"/>
        <v>film &amp; video</v>
      </c>
      <c r="R313" t="str">
        <f t="shared" si="29"/>
        <v>documentary</v>
      </c>
      <c r="S313" s="9">
        <f t="shared" si="25"/>
        <v>40821.183136574073</v>
      </c>
      <c r="T313" s="9">
        <f t="shared" si="26"/>
        <v>40836.083333333336</v>
      </c>
    </row>
    <row r="314" spans="1:20" ht="28.8" x14ac:dyDescent="0.3">
      <c r="A314">
        <v>311</v>
      </c>
      <c r="B314" s="3" t="s">
        <v>312</v>
      </c>
      <c r="C314" s="3" t="s">
        <v>4421</v>
      </c>
      <c r="D314">
        <v>20000</v>
      </c>
      <c r="E314">
        <v>20820.330000000002</v>
      </c>
      <c r="F314" t="s">
        <v>8219</v>
      </c>
      <c r="G314" t="s">
        <v>8224</v>
      </c>
      <c r="H314" t="s">
        <v>8246</v>
      </c>
      <c r="I314">
        <v>1325404740</v>
      </c>
      <c r="J314">
        <v>1321852592</v>
      </c>
      <c r="K314" t="b">
        <v>1</v>
      </c>
      <c r="L314">
        <v>150</v>
      </c>
      <c r="M314" t="b">
        <v>1</v>
      </c>
      <c r="N314" t="s">
        <v>8269</v>
      </c>
      <c r="O314" s="5">
        <f t="shared" si="24"/>
        <v>104.10165000000001</v>
      </c>
      <c r="P314">
        <f t="shared" si="27"/>
        <v>138.8022</v>
      </c>
      <c r="Q314" t="str">
        <f t="shared" si="28"/>
        <v>film &amp; video</v>
      </c>
      <c r="R314" t="str">
        <f t="shared" si="29"/>
        <v>documentary</v>
      </c>
      <c r="S314" s="9">
        <f t="shared" si="25"/>
        <v>40868.219814814816</v>
      </c>
      <c r="T314" s="9">
        <f t="shared" si="26"/>
        <v>40909.332638888889</v>
      </c>
    </row>
    <row r="315" spans="1:20" ht="43.2" x14ac:dyDescent="0.3">
      <c r="A315">
        <v>312</v>
      </c>
      <c r="B315" s="3" t="s">
        <v>313</v>
      </c>
      <c r="C315" s="3" t="s">
        <v>4422</v>
      </c>
      <c r="D315">
        <v>8000</v>
      </c>
      <c r="E315">
        <v>8950</v>
      </c>
      <c r="F315" t="s">
        <v>8219</v>
      </c>
      <c r="G315" t="s">
        <v>8224</v>
      </c>
      <c r="H315" t="s">
        <v>8246</v>
      </c>
      <c r="I315">
        <v>1365973432</v>
      </c>
      <c r="J315">
        <v>1363381432</v>
      </c>
      <c r="K315" t="b">
        <v>1</v>
      </c>
      <c r="L315">
        <v>146</v>
      </c>
      <c r="M315" t="b">
        <v>1</v>
      </c>
      <c r="N315" t="s">
        <v>8269</v>
      </c>
      <c r="O315" s="5">
        <f t="shared" si="24"/>
        <v>111.87499999999999</v>
      </c>
      <c r="P315">
        <f t="shared" si="27"/>
        <v>61.301369863013697</v>
      </c>
      <c r="Q315" t="str">
        <f t="shared" si="28"/>
        <v>film &amp; video</v>
      </c>
      <c r="R315" t="str">
        <f t="shared" si="29"/>
        <v>documentary</v>
      </c>
      <c r="S315" s="9">
        <f t="shared" si="25"/>
        <v>41348.877685185187</v>
      </c>
      <c r="T315" s="9">
        <f t="shared" si="26"/>
        <v>41378.877685185187</v>
      </c>
    </row>
    <row r="316" spans="1:20" ht="43.2" x14ac:dyDescent="0.3">
      <c r="A316">
        <v>313</v>
      </c>
      <c r="B316" s="3" t="s">
        <v>314</v>
      </c>
      <c r="C316" s="3" t="s">
        <v>4423</v>
      </c>
      <c r="D316">
        <v>17000</v>
      </c>
      <c r="E316">
        <v>17805</v>
      </c>
      <c r="F316" t="s">
        <v>8219</v>
      </c>
      <c r="G316" t="s">
        <v>8224</v>
      </c>
      <c r="H316" t="s">
        <v>8246</v>
      </c>
      <c r="I316">
        <v>1281542340</v>
      </c>
      <c r="J316">
        <v>1277702894</v>
      </c>
      <c r="K316" t="b">
        <v>1</v>
      </c>
      <c r="L316">
        <v>222</v>
      </c>
      <c r="M316" t="b">
        <v>1</v>
      </c>
      <c r="N316" t="s">
        <v>8269</v>
      </c>
      <c r="O316" s="5">
        <f t="shared" si="24"/>
        <v>104.73529411764706</v>
      </c>
      <c r="P316">
        <f t="shared" si="27"/>
        <v>80.202702702702709</v>
      </c>
      <c r="Q316" t="str">
        <f t="shared" si="28"/>
        <v>film &amp; video</v>
      </c>
      <c r="R316" t="str">
        <f t="shared" si="29"/>
        <v>documentary</v>
      </c>
      <c r="S316" s="9">
        <f t="shared" si="25"/>
        <v>40357.227939814817</v>
      </c>
      <c r="T316" s="9">
        <f t="shared" si="26"/>
        <v>40401.665972222225</v>
      </c>
    </row>
    <row r="317" spans="1:20" ht="43.2" x14ac:dyDescent="0.3">
      <c r="A317">
        <v>314</v>
      </c>
      <c r="B317" s="3" t="s">
        <v>315</v>
      </c>
      <c r="C317" s="3" t="s">
        <v>4424</v>
      </c>
      <c r="D317">
        <v>1000</v>
      </c>
      <c r="E317">
        <v>3851.5</v>
      </c>
      <c r="F317" t="s">
        <v>8219</v>
      </c>
      <c r="G317" t="s">
        <v>8224</v>
      </c>
      <c r="H317" t="s">
        <v>8246</v>
      </c>
      <c r="I317">
        <v>1362167988</v>
      </c>
      <c r="J317">
        <v>1359575988</v>
      </c>
      <c r="K317" t="b">
        <v>1</v>
      </c>
      <c r="L317">
        <v>120</v>
      </c>
      <c r="M317" t="b">
        <v>1</v>
      </c>
      <c r="N317" t="s">
        <v>8269</v>
      </c>
      <c r="O317" s="5">
        <f t="shared" si="24"/>
        <v>385.15000000000003</v>
      </c>
      <c r="P317">
        <f t="shared" si="27"/>
        <v>32.095833333333331</v>
      </c>
      <c r="Q317" t="str">
        <f t="shared" si="28"/>
        <v>film &amp; video</v>
      </c>
      <c r="R317" t="str">
        <f t="shared" si="29"/>
        <v>documentary</v>
      </c>
      <c r="S317" s="9">
        <f t="shared" si="25"/>
        <v>41304.833194444444</v>
      </c>
      <c r="T317" s="9">
        <f t="shared" si="26"/>
        <v>41334.833194444444</v>
      </c>
    </row>
    <row r="318" spans="1:20" ht="43.2" x14ac:dyDescent="0.3">
      <c r="A318">
        <v>315</v>
      </c>
      <c r="B318" s="3" t="s">
        <v>316</v>
      </c>
      <c r="C318" s="3" t="s">
        <v>4425</v>
      </c>
      <c r="D318">
        <v>25000</v>
      </c>
      <c r="E318">
        <v>25312</v>
      </c>
      <c r="F318" t="s">
        <v>8219</v>
      </c>
      <c r="G318" t="s">
        <v>8224</v>
      </c>
      <c r="H318" t="s">
        <v>8246</v>
      </c>
      <c r="I318">
        <v>1345660334</v>
      </c>
      <c r="J318">
        <v>1343068334</v>
      </c>
      <c r="K318" t="b">
        <v>1</v>
      </c>
      <c r="L318">
        <v>126</v>
      </c>
      <c r="M318" t="b">
        <v>1</v>
      </c>
      <c r="N318" t="s">
        <v>8269</v>
      </c>
      <c r="O318" s="5">
        <f t="shared" si="24"/>
        <v>101.248</v>
      </c>
      <c r="P318">
        <f t="shared" si="27"/>
        <v>200.88888888888889</v>
      </c>
      <c r="Q318" t="str">
        <f t="shared" si="28"/>
        <v>film &amp; video</v>
      </c>
      <c r="R318" t="str">
        <f t="shared" si="29"/>
        <v>documentary</v>
      </c>
      <c r="S318" s="9">
        <f t="shared" si="25"/>
        <v>41113.77238425926</v>
      </c>
      <c r="T318" s="9">
        <f t="shared" si="26"/>
        <v>41143.77238425926</v>
      </c>
    </row>
    <row r="319" spans="1:20" ht="28.8" x14ac:dyDescent="0.3">
      <c r="A319">
        <v>316</v>
      </c>
      <c r="B319" s="3" t="s">
        <v>317</v>
      </c>
      <c r="C319" s="3" t="s">
        <v>4426</v>
      </c>
      <c r="D319">
        <v>15000</v>
      </c>
      <c r="E319">
        <v>17066</v>
      </c>
      <c r="F319" t="s">
        <v>8219</v>
      </c>
      <c r="G319" t="s">
        <v>8229</v>
      </c>
      <c r="H319" t="s">
        <v>8251</v>
      </c>
      <c r="I319">
        <v>1418273940</v>
      </c>
      <c r="J319">
        <v>1415398197</v>
      </c>
      <c r="K319" t="b">
        <v>1</v>
      </c>
      <c r="L319">
        <v>158</v>
      </c>
      <c r="M319" t="b">
        <v>1</v>
      </c>
      <c r="N319" t="s">
        <v>8269</v>
      </c>
      <c r="O319" s="5">
        <f t="shared" si="24"/>
        <v>113.77333333333333</v>
      </c>
      <c r="P319">
        <f t="shared" si="27"/>
        <v>108.01265822784811</v>
      </c>
      <c r="Q319" t="str">
        <f t="shared" si="28"/>
        <v>film &amp; video</v>
      </c>
      <c r="R319" t="str">
        <f t="shared" si="29"/>
        <v>documentary</v>
      </c>
      <c r="S319" s="9">
        <f t="shared" si="25"/>
        <v>41950.923576388886</v>
      </c>
      <c r="T319" s="9">
        <f t="shared" si="26"/>
        <v>41984.207638888889</v>
      </c>
    </row>
    <row r="320" spans="1:20" ht="28.8" x14ac:dyDescent="0.3">
      <c r="A320">
        <v>317</v>
      </c>
      <c r="B320" s="3" t="s">
        <v>318</v>
      </c>
      <c r="C320" s="3" t="s">
        <v>4427</v>
      </c>
      <c r="D320">
        <v>30000</v>
      </c>
      <c r="E320">
        <v>30241</v>
      </c>
      <c r="F320" t="s">
        <v>8219</v>
      </c>
      <c r="G320" t="s">
        <v>8224</v>
      </c>
      <c r="H320" t="s">
        <v>8246</v>
      </c>
      <c r="I320">
        <v>1386778483</v>
      </c>
      <c r="J320">
        <v>1384186483</v>
      </c>
      <c r="K320" t="b">
        <v>1</v>
      </c>
      <c r="L320">
        <v>316</v>
      </c>
      <c r="M320" t="b">
        <v>1</v>
      </c>
      <c r="N320" t="s">
        <v>8269</v>
      </c>
      <c r="O320" s="5">
        <f t="shared" si="24"/>
        <v>100.80333333333333</v>
      </c>
      <c r="P320">
        <f t="shared" si="27"/>
        <v>95.699367088607602</v>
      </c>
      <c r="Q320" t="str">
        <f t="shared" si="28"/>
        <v>film &amp; video</v>
      </c>
      <c r="R320" t="str">
        <f t="shared" si="29"/>
        <v>documentary</v>
      </c>
      <c r="S320" s="9">
        <f t="shared" si="25"/>
        <v>41589.676886574074</v>
      </c>
      <c r="T320" s="9">
        <f t="shared" si="26"/>
        <v>41619.676886574074</v>
      </c>
    </row>
    <row r="321" spans="1:20" ht="28.8" x14ac:dyDescent="0.3">
      <c r="A321">
        <v>318</v>
      </c>
      <c r="B321" s="3" t="s">
        <v>319</v>
      </c>
      <c r="C321" s="3" t="s">
        <v>4428</v>
      </c>
      <c r="D321">
        <v>5000</v>
      </c>
      <c r="E321">
        <v>14166</v>
      </c>
      <c r="F321" t="s">
        <v>8219</v>
      </c>
      <c r="G321" t="s">
        <v>8224</v>
      </c>
      <c r="H321" t="s">
        <v>8246</v>
      </c>
      <c r="I321">
        <v>1364342151</v>
      </c>
      <c r="J321">
        <v>1361753751</v>
      </c>
      <c r="K321" t="b">
        <v>1</v>
      </c>
      <c r="L321">
        <v>284</v>
      </c>
      <c r="M321" t="b">
        <v>1</v>
      </c>
      <c r="N321" t="s">
        <v>8269</v>
      </c>
      <c r="O321" s="5">
        <f t="shared" si="24"/>
        <v>283.32</v>
      </c>
      <c r="P321">
        <f t="shared" si="27"/>
        <v>49.880281690140848</v>
      </c>
      <c r="Q321" t="str">
        <f t="shared" si="28"/>
        <v>film &amp; video</v>
      </c>
      <c r="R321" t="str">
        <f t="shared" si="29"/>
        <v>documentary</v>
      </c>
      <c r="S321" s="9">
        <f t="shared" si="25"/>
        <v>41330.038784722223</v>
      </c>
      <c r="T321" s="9">
        <f t="shared" si="26"/>
        <v>41359.997118055559</v>
      </c>
    </row>
    <row r="322" spans="1:20" ht="43.2" x14ac:dyDescent="0.3">
      <c r="A322">
        <v>319</v>
      </c>
      <c r="B322" s="3" t="s">
        <v>320</v>
      </c>
      <c r="C322" s="3" t="s">
        <v>4429</v>
      </c>
      <c r="D322">
        <v>5000</v>
      </c>
      <c r="E322">
        <v>5634</v>
      </c>
      <c r="F322" t="s">
        <v>8219</v>
      </c>
      <c r="G322" t="s">
        <v>8224</v>
      </c>
      <c r="H322" t="s">
        <v>8246</v>
      </c>
      <c r="I322">
        <v>1265097540</v>
      </c>
      <c r="J322">
        <v>1257538029</v>
      </c>
      <c r="K322" t="b">
        <v>1</v>
      </c>
      <c r="L322">
        <v>51</v>
      </c>
      <c r="M322" t="b">
        <v>1</v>
      </c>
      <c r="N322" t="s">
        <v>8269</v>
      </c>
      <c r="O322" s="5">
        <f t="shared" si="24"/>
        <v>112.68</v>
      </c>
      <c r="P322">
        <f t="shared" si="27"/>
        <v>110.47058823529412</v>
      </c>
      <c r="Q322" t="str">
        <f t="shared" si="28"/>
        <v>film &amp; video</v>
      </c>
      <c r="R322" t="str">
        <f t="shared" si="29"/>
        <v>documentary</v>
      </c>
      <c r="S322" s="9">
        <f t="shared" si="25"/>
        <v>40123.83829861111</v>
      </c>
      <c r="T322" s="9">
        <f t="shared" si="26"/>
        <v>40211.332638888889</v>
      </c>
    </row>
    <row r="323" spans="1:20" ht="43.2" x14ac:dyDescent="0.3">
      <c r="A323">
        <v>320</v>
      </c>
      <c r="B323" s="3" t="s">
        <v>321</v>
      </c>
      <c r="C323" s="3" t="s">
        <v>4430</v>
      </c>
      <c r="D323">
        <v>20000</v>
      </c>
      <c r="E323">
        <v>21316</v>
      </c>
      <c r="F323" t="s">
        <v>8219</v>
      </c>
      <c r="G323" t="s">
        <v>8225</v>
      </c>
      <c r="H323" t="s">
        <v>8247</v>
      </c>
      <c r="I323">
        <v>1450825200</v>
      </c>
      <c r="J323">
        <v>1448284433</v>
      </c>
      <c r="K323" t="b">
        <v>1</v>
      </c>
      <c r="L323">
        <v>158</v>
      </c>
      <c r="M323" t="b">
        <v>1</v>
      </c>
      <c r="N323" t="s">
        <v>8269</v>
      </c>
      <c r="O323" s="5">
        <f t="shared" ref="O323:O386" si="30">E323/D323*100</f>
        <v>106.58000000000001</v>
      </c>
      <c r="P323">
        <f t="shared" si="27"/>
        <v>134.91139240506328</v>
      </c>
      <c r="Q323" t="str">
        <f t="shared" si="28"/>
        <v>film &amp; video</v>
      </c>
      <c r="R323" t="str">
        <f t="shared" si="29"/>
        <v>documentary</v>
      </c>
      <c r="S323" s="9">
        <f t="shared" ref="S323:S386" si="31">J323/60/60/24+DATE(1970, 1, 1)</f>
        <v>42331.551307870366</v>
      </c>
      <c r="T323" s="9">
        <f t="shared" ref="T323:T386" si="32">I323/60/60/24+DATE(1970, 1, 1)</f>
        <v>42360.958333333328</v>
      </c>
    </row>
    <row r="324" spans="1:20" ht="28.8" x14ac:dyDescent="0.3">
      <c r="A324">
        <v>321</v>
      </c>
      <c r="B324" s="3" t="s">
        <v>322</v>
      </c>
      <c r="C324" s="3" t="s">
        <v>4431</v>
      </c>
      <c r="D324">
        <v>35000</v>
      </c>
      <c r="E324">
        <v>35932</v>
      </c>
      <c r="F324" t="s">
        <v>8219</v>
      </c>
      <c r="G324" t="s">
        <v>8236</v>
      </c>
      <c r="H324" t="s">
        <v>8249</v>
      </c>
      <c r="I324">
        <v>1478605386</v>
      </c>
      <c r="J324">
        <v>1475577786</v>
      </c>
      <c r="K324" t="b">
        <v>1</v>
      </c>
      <c r="L324">
        <v>337</v>
      </c>
      <c r="M324" t="b">
        <v>1</v>
      </c>
      <c r="N324" t="s">
        <v>8269</v>
      </c>
      <c r="O324" s="5">
        <f t="shared" si="30"/>
        <v>102.66285714285715</v>
      </c>
      <c r="P324">
        <f t="shared" ref="P324:P387" si="33">E324/L324</f>
        <v>106.62314540059347</v>
      </c>
      <c r="Q324" t="str">
        <f t="shared" ref="Q324:Q387" si="34">LEFT(N324, FIND("/", N324)-1)</f>
        <v>film &amp; video</v>
      </c>
      <c r="R324" t="str">
        <f t="shared" ref="R324:R387" si="35">RIGHT(N324, LEN(N324)-FIND("/", N324))</f>
        <v>documentary</v>
      </c>
      <c r="S324" s="9">
        <f t="shared" si="31"/>
        <v>42647.446597222224</v>
      </c>
      <c r="T324" s="9">
        <f t="shared" si="32"/>
        <v>42682.488263888896</v>
      </c>
    </row>
    <row r="325" spans="1:20" ht="28.8" x14ac:dyDescent="0.3">
      <c r="A325">
        <v>322</v>
      </c>
      <c r="B325" s="3" t="s">
        <v>323</v>
      </c>
      <c r="C325" s="3" t="s">
        <v>4432</v>
      </c>
      <c r="D325">
        <v>25000</v>
      </c>
      <c r="E325">
        <v>26978</v>
      </c>
      <c r="F325" t="s">
        <v>8219</v>
      </c>
      <c r="G325" t="s">
        <v>8224</v>
      </c>
      <c r="H325" t="s">
        <v>8246</v>
      </c>
      <c r="I325">
        <v>1463146848</v>
      </c>
      <c r="J325">
        <v>1460554848</v>
      </c>
      <c r="K325" t="b">
        <v>1</v>
      </c>
      <c r="L325">
        <v>186</v>
      </c>
      <c r="M325" t="b">
        <v>1</v>
      </c>
      <c r="N325" t="s">
        <v>8269</v>
      </c>
      <c r="O325" s="5">
        <f t="shared" si="30"/>
        <v>107.91200000000001</v>
      </c>
      <c r="P325">
        <f t="shared" si="33"/>
        <v>145.04301075268816</v>
      </c>
      <c r="Q325" t="str">
        <f t="shared" si="34"/>
        <v>film &amp; video</v>
      </c>
      <c r="R325" t="str">
        <f t="shared" si="35"/>
        <v>documentary</v>
      </c>
      <c r="S325" s="9">
        <f t="shared" si="31"/>
        <v>42473.57</v>
      </c>
      <c r="T325" s="9">
        <f t="shared" si="32"/>
        <v>42503.57</v>
      </c>
    </row>
    <row r="326" spans="1:20" ht="43.2" x14ac:dyDescent="0.3">
      <c r="A326">
        <v>323</v>
      </c>
      <c r="B326" s="3" t="s">
        <v>324</v>
      </c>
      <c r="C326" s="3" t="s">
        <v>4433</v>
      </c>
      <c r="D326">
        <v>5400</v>
      </c>
      <c r="E326">
        <v>6646</v>
      </c>
      <c r="F326" t="s">
        <v>8219</v>
      </c>
      <c r="G326" t="s">
        <v>8224</v>
      </c>
      <c r="H326" t="s">
        <v>8246</v>
      </c>
      <c r="I326">
        <v>1482307140</v>
      </c>
      <c r="J326">
        <v>1479886966</v>
      </c>
      <c r="K326" t="b">
        <v>1</v>
      </c>
      <c r="L326">
        <v>58</v>
      </c>
      <c r="M326" t="b">
        <v>1</v>
      </c>
      <c r="N326" t="s">
        <v>8269</v>
      </c>
      <c r="O326" s="5">
        <f t="shared" si="30"/>
        <v>123.07407407407408</v>
      </c>
      <c r="P326">
        <f t="shared" si="33"/>
        <v>114.58620689655173</v>
      </c>
      <c r="Q326" t="str">
        <f t="shared" si="34"/>
        <v>film &amp; video</v>
      </c>
      <c r="R326" t="str">
        <f t="shared" si="35"/>
        <v>documentary</v>
      </c>
      <c r="S326" s="9">
        <f t="shared" si="31"/>
        <v>42697.32136574074</v>
      </c>
      <c r="T326" s="9">
        <f t="shared" si="32"/>
        <v>42725.332638888889</v>
      </c>
    </row>
    <row r="327" spans="1:20" ht="28.8" x14ac:dyDescent="0.3">
      <c r="A327">
        <v>324</v>
      </c>
      <c r="B327" s="3" t="s">
        <v>325</v>
      </c>
      <c r="C327" s="3" t="s">
        <v>4434</v>
      </c>
      <c r="D327">
        <v>8500</v>
      </c>
      <c r="E327">
        <v>8636</v>
      </c>
      <c r="F327" t="s">
        <v>8219</v>
      </c>
      <c r="G327" t="s">
        <v>8224</v>
      </c>
      <c r="H327" t="s">
        <v>8246</v>
      </c>
      <c r="I327">
        <v>1438441308</v>
      </c>
      <c r="J327">
        <v>1435590108</v>
      </c>
      <c r="K327" t="b">
        <v>1</v>
      </c>
      <c r="L327">
        <v>82</v>
      </c>
      <c r="M327" t="b">
        <v>1</v>
      </c>
      <c r="N327" t="s">
        <v>8269</v>
      </c>
      <c r="O327" s="5">
        <f t="shared" si="30"/>
        <v>101.6</v>
      </c>
      <c r="P327">
        <f t="shared" si="33"/>
        <v>105.3170731707317</v>
      </c>
      <c r="Q327" t="str">
        <f t="shared" si="34"/>
        <v>film &amp; video</v>
      </c>
      <c r="R327" t="str">
        <f t="shared" si="35"/>
        <v>documentary</v>
      </c>
      <c r="S327" s="9">
        <f t="shared" si="31"/>
        <v>42184.626250000001</v>
      </c>
      <c r="T327" s="9">
        <f t="shared" si="32"/>
        <v>42217.626250000001</v>
      </c>
    </row>
    <row r="328" spans="1:20" ht="43.2" x14ac:dyDescent="0.3">
      <c r="A328">
        <v>325</v>
      </c>
      <c r="B328" s="3" t="s">
        <v>326</v>
      </c>
      <c r="C328" s="3" t="s">
        <v>4435</v>
      </c>
      <c r="D328">
        <v>50000</v>
      </c>
      <c r="E328">
        <v>52198</v>
      </c>
      <c r="F328" t="s">
        <v>8219</v>
      </c>
      <c r="G328" t="s">
        <v>8224</v>
      </c>
      <c r="H328" t="s">
        <v>8246</v>
      </c>
      <c r="I328">
        <v>1482208233</v>
      </c>
      <c r="J328">
        <v>1479184233</v>
      </c>
      <c r="K328" t="b">
        <v>1</v>
      </c>
      <c r="L328">
        <v>736</v>
      </c>
      <c r="M328" t="b">
        <v>1</v>
      </c>
      <c r="N328" t="s">
        <v>8269</v>
      </c>
      <c r="O328" s="5">
        <f t="shared" si="30"/>
        <v>104.396</v>
      </c>
      <c r="P328">
        <f t="shared" si="33"/>
        <v>70.921195652173907</v>
      </c>
      <c r="Q328" t="str">
        <f t="shared" si="34"/>
        <v>film &amp; video</v>
      </c>
      <c r="R328" t="str">
        <f t="shared" si="35"/>
        <v>documentary</v>
      </c>
      <c r="S328" s="9">
        <f t="shared" si="31"/>
        <v>42689.187881944439</v>
      </c>
      <c r="T328" s="9">
        <f t="shared" si="32"/>
        <v>42724.187881944439</v>
      </c>
    </row>
    <row r="329" spans="1:20" ht="28.8" x14ac:dyDescent="0.3">
      <c r="A329">
        <v>326</v>
      </c>
      <c r="B329" s="3" t="s">
        <v>327</v>
      </c>
      <c r="C329" s="3" t="s">
        <v>4436</v>
      </c>
      <c r="D329">
        <v>150000</v>
      </c>
      <c r="E329">
        <v>169394.6</v>
      </c>
      <c r="F329" t="s">
        <v>8219</v>
      </c>
      <c r="G329" t="s">
        <v>8224</v>
      </c>
      <c r="H329" t="s">
        <v>8246</v>
      </c>
      <c r="I329">
        <v>1489532220</v>
      </c>
      <c r="J329">
        <v>1486625606</v>
      </c>
      <c r="K329" t="b">
        <v>1</v>
      </c>
      <c r="L329">
        <v>1151</v>
      </c>
      <c r="M329" t="b">
        <v>1</v>
      </c>
      <c r="N329" t="s">
        <v>8269</v>
      </c>
      <c r="O329" s="5">
        <f t="shared" si="30"/>
        <v>112.92973333333333</v>
      </c>
      <c r="P329">
        <f t="shared" si="33"/>
        <v>147.17167680278018</v>
      </c>
      <c r="Q329" t="str">
        <f t="shared" si="34"/>
        <v>film &amp; video</v>
      </c>
      <c r="R329" t="str">
        <f t="shared" si="35"/>
        <v>documentary</v>
      </c>
      <c r="S329" s="9">
        <f t="shared" si="31"/>
        <v>42775.314884259264</v>
      </c>
      <c r="T329" s="9">
        <f t="shared" si="32"/>
        <v>42808.956250000003</v>
      </c>
    </row>
    <row r="330" spans="1:20" ht="43.2" x14ac:dyDescent="0.3">
      <c r="A330">
        <v>327</v>
      </c>
      <c r="B330" s="3" t="s">
        <v>328</v>
      </c>
      <c r="C330" s="3" t="s">
        <v>4437</v>
      </c>
      <c r="D330">
        <v>4000</v>
      </c>
      <c r="E330">
        <v>5456</v>
      </c>
      <c r="F330" t="s">
        <v>8219</v>
      </c>
      <c r="G330" t="s">
        <v>8224</v>
      </c>
      <c r="H330" t="s">
        <v>8246</v>
      </c>
      <c r="I330">
        <v>1427011200</v>
      </c>
      <c r="J330">
        <v>1424669929</v>
      </c>
      <c r="K330" t="b">
        <v>1</v>
      </c>
      <c r="L330">
        <v>34</v>
      </c>
      <c r="M330" t="b">
        <v>1</v>
      </c>
      <c r="N330" t="s">
        <v>8269</v>
      </c>
      <c r="O330" s="5">
        <f t="shared" si="30"/>
        <v>136.4</v>
      </c>
      <c r="P330">
        <f t="shared" si="33"/>
        <v>160.47058823529412</v>
      </c>
      <c r="Q330" t="str">
        <f t="shared" si="34"/>
        <v>film &amp; video</v>
      </c>
      <c r="R330" t="str">
        <f t="shared" si="35"/>
        <v>documentary</v>
      </c>
      <c r="S330" s="9">
        <f t="shared" si="31"/>
        <v>42058.235289351855</v>
      </c>
      <c r="T330" s="9">
        <f t="shared" si="32"/>
        <v>42085.333333333328</v>
      </c>
    </row>
    <row r="331" spans="1:20" ht="43.2" x14ac:dyDescent="0.3">
      <c r="A331">
        <v>328</v>
      </c>
      <c r="B331" s="3" t="s">
        <v>329</v>
      </c>
      <c r="C331" s="3" t="s">
        <v>4438</v>
      </c>
      <c r="D331">
        <v>75000</v>
      </c>
      <c r="E331">
        <v>77710.8</v>
      </c>
      <c r="F331" t="s">
        <v>8219</v>
      </c>
      <c r="G331" t="s">
        <v>8224</v>
      </c>
      <c r="H331" t="s">
        <v>8246</v>
      </c>
      <c r="I331">
        <v>1446350400</v>
      </c>
      <c r="J331">
        <v>1443739388</v>
      </c>
      <c r="K331" t="b">
        <v>1</v>
      </c>
      <c r="L331">
        <v>498</v>
      </c>
      <c r="M331" t="b">
        <v>1</v>
      </c>
      <c r="N331" t="s">
        <v>8269</v>
      </c>
      <c r="O331" s="5">
        <f t="shared" si="30"/>
        <v>103.61439999999999</v>
      </c>
      <c r="P331">
        <f t="shared" si="33"/>
        <v>156.04578313253012</v>
      </c>
      <c r="Q331" t="str">
        <f t="shared" si="34"/>
        <v>film &amp; video</v>
      </c>
      <c r="R331" t="str">
        <f t="shared" si="35"/>
        <v>documentary</v>
      </c>
      <c r="S331" s="9">
        <f t="shared" si="31"/>
        <v>42278.946620370371</v>
      </c>
      <c r="T331" s="9">
        <f t="shared" si="32"/>
        <v>42309.166666666672</v>
      </c>
    </row>
    <row r="332" spans="1:20" ht="28.8" x14ac:dyDescent="0.3">
      <c r="A332">
        <v>329</v>
      </c>
      <c r="B332" s="3" t="s">
        <v>330</v>
      </c>
      <c r="C332" s="3" t="s">
        <v>4439</v>
      </c>
      <c r="D332">
        <v>10000</v>
      </c>
      <c r="E332">
        <v>10550</v>
      </c>
      <c r="F332" t="s">
        <v>8219</v>
      </c>
      <c r="G332" t="s">
        <v>8224</v>
      </c>
      <c r="H332" t="s">
        <v>8246</v>
      </c>
      <c r="I332">
        <v>1446868800</v>
      </c>
      <c r="J332">
        <v>1444821127</v>
      </c>
      <c r="K332" t="b">
        <v>1</v>
      </c>
      <c r="L332">
        <v>167</v>
      </c>
      <c r="M332" t="b">
        <v>1</v>
      </c>
      <c r="N332" t="s">
        <v>8269</v>
      </c>
      <c r="O332" s="5">
        <f t="shared" si="30"/>
        <v>105.5</v>
      </c>
      <c r="P332">
        <f t="shared" si="33"/>
        <v>63.17365269461078</v>
      </c>
      <c r="Q332" t="str">
        <f t="shared" si="34"/>
        <v>film &amp; video</v>
      </c>
      <c r="R332" t="str">
        <f t="shared" si="35"/>
        <v>documentary</v>
      </c>
      <c r="S332" s="9">
        <f t="shared" si="31"/>
        <v>42291.46674768519</v>
      </c>
      <c r="T332" s="9">
        <f t="shared" si="32"/>
        <v>42315.166666666672</v>
      </c>
    </row>
    <row r="333" spans="1:20" ht="43.2" x14ac:dyDescent="0.3">
      <c r="A333">
        <v>330</v>
      </c>
      <c r="B333" s="3" t="s">
        <v>331</v>
      </c>
      <c r="C333" s="3" t="s">
        <v>4440</v>
      </c>
      <c r="D333">
        <v>35000</v>
      </c>
      <c r="E333">
        <v>35640</v>
      </c>
      <c r="F333" t="s">
        <v>8219</v>
      </c>
      <c r="G333" t="s">
        <v>8224</v>
      </c>
      <c r="H333" t="s">
        <v>8246</v>
      </c>
      <c r="I333">
        <v>1368763140</v>
      </c>
      <c r="J333">
        <v>1366028563</v>
      </c>
      <c r="K333" t="b">
        <v>1</v>
      </c>
      <c r="L333">
        <v>340</v>
      </c>
      <c r="M333" t="b">
        <v>1</v>
      </c>
      <c r="N333" t="s">
        <v>8269</v>
      </c>
      <c r="O333" s="5">
        <f t="shared" si="30"/>
        <v>101.82857142857142</v>
      </c>
      <c r="P333">
        <f t="shared" si="33"/>
        <v>104.82352941176471</v>
      </c>
      <c r="Q333" t="str">
        <f t="shared" si="34"/>
        <v>film &amp; video</v>
      </c>
      <c r="R333" t="str">
        <f t="shared" si="35"/>
        <v>documentary</v>
      </c>
      <c r="S333" s="9">
        <f t="shared" si="31"/>
        <v>41379.515775462962</v>
      </c>
      <c r="T333" s="9">
        <f t="shared" si="32"/>
        <v>41411.165972222225</v>
      </c>
    </row>
    <row r="334" spans="1:20" ht="43.2" x14ac:dyDescent="0.3">
      <c r="A334">
        <v>331</v>
      </c>
      <c r="B334" s="3" t="s">
        <v>332</v>
      </c>
      <c r="C334" s="3" t="s">
        <v>4441</v>
      </c>
      <c r="D334">
        <v>40000</v>
      </c>
      <c r="E334">
        <v>42642</v>
      </c>
      <c r="F334" t="s">
        <v>8219</v>
      </c>
      <c r="G334" t="s">
        <v>8224</v>
      </c>
      <c r="H334" t="s">
        <v>8246</v>
      </c>
      <c r="I334">
        <v>1466171834</v>
      </c>
      <c r="J334">
        <v>1463493434</v>
      </c>
      <c r="K334" t="b">
        <v>1</v>
      </c>
      <c r="L334">
        <v>438</v>
      </c>
      <c r="M334" t="b">
        <v>1</v>
      </c>
      <c r="N334" t="s">
        <v>8269</v>
      </c>
      <c r="O334" s="5">
        <f t="shared" si="30"/>
        <v>106.60499999999999</v>
      </c>
      <c r="P334">
        <f t="shared" si="33"/>
        <v>97.356164383561648</v>
      </c>
      <c r="Q334" t="str">
        <f t="shared" si="34"/>
        <v>film &amp; video</v>
      </c>
      <c r="R334" t="str">
        <f t="shared" si="35"/>
        <v>documentary</v>
      </c>
      <c r="S334" s="9">
        <f t="shared" si="31"/>
        <v>42507.581412037034</v>
      </c>
      <c r="T334" s="9">
        <f t="shared" si="32"/>
        <v>42538.581412037034</v>
      </c>
    </row>
    <row r="335" spans="1:20" ht="43.2" x14ac:dyDescent="0.3">
      <c r="A335">
        <v>332</v>
      </c>
      <c r="B335" s="3" t="s">
        <v>333</v>
      </c>
      <c r="C335" s="3" t="s">
        <v>4442</v>
      </c>
      <c r="D335">
        <v>100000</v>
      </c>
      <c r="E335">
        <v>113015</v>
      </c>
      <c r="F335" t="s">
        <v>8219</v>
      </c>
      <c r="G335" t="s">
        <v>8224</v>
      </c>
      <c r="H335" t="s">
        <v>8246</v>
      </c>
      <c r="I335">
        <v>1446019200</v>
      </c>
      <c r="J335">
        <v>1442420377</v>
      </c>
      <c r="K335" t="b">
        <v>1</v>
      </c>
      <c r="L335">
        <v>555</v>
      </c>
      <c r="M335" t="b">
        <v>1</v>
      </c>
      <c r="N335" t="s">
        <v>8269</v>
      </c>
      <c r="O335" s="5">
        <f t="shared" si="30"/>
        <v>113.015</v>
      </c>
      <c r="P335">
        <f t="shared" si="33"/>
        <v>203.63063063063063</v>
      </c>
      <c r="Q335" t="str">
        <f t="shared" si="34"/>
        <v>film &amp; video</v>
      </c>
      <c r="R335" t="str">
        <f t="shared" si="35"/>
        <v>documentary</v>
      </c>
      <c r="S335" s="9">
        <f t="shared" si="31"/>
        <v>42263.680289351847</v>
      </c>
      <c r="T335" s="9">
        <f t="shared" si="32"/>
        <v>42305.333333333328</v>
      </c>
    </row>
    <row r="336" spans="1:20" ht="43.2" x14ac:dyDescent="0.3">
      <c r="A336">
        <v>333</v>
      </c>
      <c r="B336" s="3" t="s">
        <v>334</v>
      </c>
      <c r="C336" s="3" t="s">
        <v>4443</v>
      </c>
      <c r="D336">
        <v>40000</v>
      </c>
      <c r="E336">
        <v>50091</v>
      </c>
      <c r="F336" t="s">
        <v>8219</v>
      </c>
      <c r="G336" t="s">
        <v>8224</v>
      </c>
      <c r="H336" t="s">
        <v>8246</v>
      </c>
      <c r="I336">
        <v>1460038591</v>
      </c>
      <c r="J336">
        <v>1457450191</v>
      </c>
      <c r="K336" t="b">
        <v>1</v>
      </c>
      <c r="L336">
        <v>266</v>
      </c>
      <c r="M336" t="b">
        <v>1</v>
      </c>
      <c r="N336" t="s">
        <v>8269</v>
      </c>
      <c r="O336" s="5">
        <f t="shared" si="30"/>
        <v>125.22750000000001</v>
      </c>
      <c r="P336">
        <f t="shared" si="33"/>
        <v>188.31203007518798</v>
      </c>
      <c r="Q336" t="str">
        <f t="shared" si="34"/>
        <v>film &amp; video</v>
      </c>
      <c r="R336" t="str">
        <f t="shared" si="35"/>
        <v>documentary</v>
      </c>
      <c r="S336" s="9">
        <f t="shared" si="31"/>
        <v>42437.636469907404</v>
      </c>
      <c r="T336" s="9">
        <f t="shared" si="32"/>
        <v>42467.59480324074</v>
      </c>
    </row>
    <row r="337" spans="1:20" ht="43.2" x14ac:dyDescent="0.3">
      <c r="A337">
        <v>334</v>
      </c>
      <c r="B337" s="3" t="s">
        <v>335</v>
      </c>
      <c r="C337" s="3" t="s">
        <v>4444</v>
      </c>
      <c r="D337">
        <v>10000</v>
      </c>
      <c r="E337">
        <v>10119</v>
      </c>
      <c r="F337" t="s">
        <v>8219</v>
      </c>
      <c r="G337" t="s">
        <v>8224</v>
      </c>
      <c r="H337" t="s">
        <v>8246</v>
      </c>
      <c r="I337">
        <v>1431716400</v>
      </c>
      <c r="J337">
        <v>1428423757</v>
      </c>
      <c r="K337" t="b">
        <v>1</v>
      </c>
      <c r="L337">
        <v>69</v>
      </c>
      <c r="M337" t="b">
        <v>1</v>
      </c>
      <c r="N337" t="s">
        <v>8269</v>
      </c>
      <c r="O337" s="5">
        <f t="shared" si="30"/>
        <v>101.19</v>
      </c>
      <c r="P337">
        <f t="shared" si="33"/>
        <v>146.65217391304347</v>
      </c>
      <c r="Q337" t="str">
        <f t="shared" si="34"/>
        <v>film &amp; video</v>
      </c>
      <c r="R337" t="str">
        <f t="shared" si="35"/>
        <v>documentary</v>
      </c>
      <c r="S337" s="9">
        <f t="shared" si="31"/>
        <v>42101.682372685187</v>
      </c>
      <c r="T337" s="9">
        <f t="shared" si="32"/>
        <v>42139.791666666672</v>
      </c>
    </row>
    <row r="338" spans="1:20" ht="43.2" x14ac:dyDescent="0.3">
      <c r="A338">
        <v>335</v>
      </c>
      <c r="B338" s="3" t="s">
        <v>336</v>
      </c>
      <c r="C338" s="3" t="s">
        <v>4445</v>
      </c>
      <c r="D338">
        <v>8500</v>
      </c>
      <c r="E338">
        <v>8735</v>
      </c>
      <c r="F338" t="s">
        <v>8219</v>
      </c>
      <c r="G338" t="s">
        <v>8224</v>
      </c>
      <c r="H338" t="s">
        <v>8246</v>
      </c>
      <c r="I338">
        <v>1431122400</v>
      </c>
      <c r="J338">
        <v>1428428515</v>
      </c>
      <c r="K338" t="b">
        <v>1</v>
      </c>
      <c r="L338">
        <v>80</v>
      </c>
      <c r="M338" t="b">
        <v>1</v>
      </c>
      <c r="N338" t="s">
        <v>8269</v>
      </c>
      <c r="O338" s="5">
        <f t="shared" si="30"/>
        <v>102.76470588235294</v>
      </c>
      <c r="P338">
        <f t="shared" si="33"/>
        <v>109.1875</v>
      </c>
      <c r="Q338" t="str">
        <f t="shared" si="34"/>
        <v>film &amp; video</v>
      </c>
      <c r="R338" t="str">
        <f t="shared" si="35"/>
        <v>documentary</v>
      </c>
      <c r="S338" s="9">
        <f t="shared" si="31"/>
        <v>42101.737442129626</v>
      </c>
      <c r="T338" s="9">
        <f t="shared" si="32"/>
        <v>42132.916666666672</v>
      </c>
    </row>
    <row r="339" spans="1:20" ht="43.2" x14ac:dyDescent="0.3">
      <c r="A339">
        <v>336</v>
      </c>
      <c r="B339" s="3" t="s">
        <v>337</v>
      </c>
      <c r="C339" s="3" t="s">
        <v>4446</v>
      </c>
      <c r="D339">
        <v>25000</v>
      </c>
      <c r="E339">
        <v>29209.78</v>
      </c>
      <c r="F339" t="s">
        <v>8219</v>
      </c>
      <c r="G339" t="s">
        <v>8224</v>
      </c>
      <c r="H339" t="s">
        <v>8246</v>
      </c>
      <c r="I339">
        <v>1447427918</v>
      </c>
      <c r="J339">
        <v>1444832318</v>
      </c>
      <c r="K339" t="b">
        <v>1</v>
      </c>
      <c r="L339">
        <v>493</v>
      </c>
      <c r="M339" t="b">
        <v>1</v>
      </c>
      <c r="N339" t="s">
        <v>8269</v>
      </c>
      <c r="O339" s="5">
        <f t="shared" si="30"/>
        <v>116.83911999999998</v>
      </c>
      <c r="P339">
        <f t="shared" si="33"/>
        <v>59.249046653144013</v>
      </c>
      <c r="Q339" t="str">
        <f t="shared" si="34"/>
        <v>film &amp; video</v>
      </c>
      <c r="R339" t="str">
        <f t="shared" si="35"/>
        <v>documentary</v>
      </c>
      <c r="S339" s="9">
        <f t="shared" si="31"/>
        <v>42291.596273148149</v>
      </c>
      <c r="T339" s="9">
        <f t="shared" si="32"/>
        <v>42321.637939814813</v>
      </c>
    </row>
    <row r="340" spans="1:20" ht="43.2" x14ac:dyDescent="0.3">
      <c r="A340">
        <v>337</v>
      </c>
      <c r="B340" s="3" t="s">
        <v>338</v>
      </c>
      <c r="C340" s="3" t="s">
        <v>4447</v>
      </c>
      <c r="D340">
        <v>3000</v>
      </c>
      <c r="E340">
        <v>3035.05</v>
      </c>
      <c r="F340" t="s">
        <v>8219</v>
      </c>
      <c r="G340" t="s">
        <v>8224</v>
      </c>
      <c r="H340" t="s">
        <v>8246</v>
      </c>
      <c r="I340">
        <v>1426298708</v>
      </c>
      <c r="J340">
        <v>1423710308</v>
      </c>
      <c r="K340" t="b">
        <v>1</v>
      </c>
      <c r="L340">
        <v>31</v>
      </c>
      <c r="M340" t="b">
        <v>1</v>
      </c>
      <c r="N340" t="s">
        <v>8269</v>
      </c>
      <c r="O340" s="5">
        <f t="shared" si="30"/>
        <v>101.16833333333335</v>
      </c>
      <c r="P340">
        <f t="shared" si="33"/>
        <v>97.904838709677421</v>
      </c>
      <c r="Q340" t="str">
        <f t="shared" si="34"/>
        <v>film &amp; video</v>
      </c>
      <c r="R340" t="str">
        <f t="shared" si="35"/>
        <v>documentary</v>
      </c>
      <c r="S340" s="9">
        <f t="shared" si="31"/>
        <v>42047.128564814819</v>
      </c>
      <c r="T340" s="9">
        <f t="shared" si="32"/>
        <v>42077.086898148147</v>
      </c>
    </row>
    <row r="341" spans="1:20" ht="43.2" x14ac:dyDescent="0.3">
      <c r="A341">
        <v>338</v>
      </c>
      <c r="B341" s="3" t="s">
        <v>339</v>
      </c>
      <c r="C341" s="3" t="s">
        <v>4448</v>
      </c>
      <c r="D341">
        <v>15000</v>
      </c>
      <c r="E341">
        <v>16520.04</v>
      </c>
      <c r="F341" t="s">
        <v>8219</v>
      </c>
      <c r="G341" t="s">
        <v>8224</v>
      </c>
      <c r="H341" t="s">
        <v>8246</v>
      </c>
      <c r="I341">
        <v>1472864400</v>
      </c>
      <c r="J341">
        <v>1468001290</v>
      </c>
      <c r="K341" t="b">
        <v>1</v>
      </c>
      <c r="L341">
        <v>236</v>
      </c>
      <c r="M341" t="b">
        <v>1</v>
      </c>
      <c r="N341" t="s">
        <v>8269</v>
      </c>
      <c r="O341" s="5">
        <f t="shared" si="30"/>
        <v>110.13360000000002</v>
      </c>
      <c r="P341">
        <f t="shared" si="33"/>
        <v>70.000169491525426</v>
      </c>
      <c r="Q341" t="str">
        <f t="shared" si="34"/>
        <v>film &amp; video</v>
      </c>
      <c r="R341" t="str">
        <f t="shared" si="35"/>
        <v>documentary</v>
      </c>
      <c r="S341" s="9">
        <f t="shared" si="31"/>
        <v>42559.755671296298</v>
      </c>
      <c r="T341" s="9">
        <f t="shared" si="32"/>
        <v>42616.041666666672</v>
      </c>
    </row>
    <row r="342" spans="1:20" ht="43.2" x14ac:dyDescent="0.3">
      <c r="A342">
        <v>339</v>
      </c>
      <c r="B342" s="3" t="s">
        <v>340</v>
      </c>
      <c r="C342" s="3" t="s">
        <v>4449</v>
      </c>
      <c r="D342">
        <v>6000</v>
      </c>
      <c r="E342">
        <v>6485</v>
      </c>
      <c r="F342" t="s">
        <v>8219</v>
      </c>
      <c r="G342" t="s">
        <v>8224</v>
      </c>
      <c r="H342" t="s">
        <v>8246</v>
      </c>
      <c r="I342">
        <v>1430331268</v>
      </c>
      <c r="J342">
        <v>1427739268</v>
      </c>
      <c r="K342" t="b">
        <v>1</v>
      </c>
      <c r="L342">
        <v>89</v>
      </c>
      <c r="M342" t="b">
        <v>1</v>
      </c>
      <c r="N342" t="s">
        <v>8269</v>
      </c>
      <c r="O342" s="5">
        <f t="shared" si="30"/>
        <v>108.08333333333333</v>
      </c>
      <c r="P342">
        <f t="shared" si="33"/>
        <v>72.865168539325836</v>
      </c>
      <c r="Q342" t="str">
        <f t="shared" si="34"/>
        <v>film &amp; video</v>
      </c>
      <c r="R342" t="str">
        <f t="shared" si="35"/>
        <v>documentary</v>
      </c>
      <c r="S342" s="9">
        <f t="shared" si="31"/>
        <v>42093.760046296295</v>
      </c>
      <c r="T342" s="9">
        <f t="shared" si="32"/>
        <v>42123.760046296295</v>
      </c>
    </row>
    <row r="343" spans="1:20" ht="28.8" x14ac:dyDescent="0.3">
      <c r="A343">
        <v>340</v>
      </c>
      <c r="B343" s="3" t="s">
        <v>341</v>
      </c>
      <c r="C343" s="3" t="s">
        <v>4450</v>
      </c>
      <c r="D343">
        <v>35000</v>
      </c>
      <c r="E343">
        <v>43758</v>
      </c>
      <c r="F343" t="s">
        <v>8219</v>
      </c>
      <c r="G343" t="s">
        <v>8224</v>
      </c>
      <c r="H343" t="s">
        <v>8246</v>
      </c>
      <c r="I343">
        <v>1489006800</v>
      </c>
      <c r="J343">
        <v>1486397007</v>
      </c>
      <c r="K343" t="b">
        <v>1</v>
      </c>
      <c r="L343">
        <v>299</v>
      </c>
      <c r="M343" t="b">
        <v>1</v>
      </c>
      <c r="N343" t="s">
        <v>8269</v>
      </c>
      <c r="O343" s="5">
        <f t="shared" si="30"/>
        <v>125.02285714285715</v>
      </c>
      <c r="P343">
        <f t="shared" si="33"/>
        <v>146.34782608695653</v>
      </c>
      <c r="Q343" t="str">
        <f t="shared" si="34"/>
        <v>film &amp; video</v>
      </c>
      <c r="R343" t="str">
        <f t="shared" si="35"/>
        <v>documentary</v>
      </c>
      <c r="S343" s="9">
        <f t="shared" si="31"/>
        <v>42772.669062500005</v>
      </c>
      <c r="T343" s="9">
        <f t="shared" si="32"/>
        <v>42802.875</v>
      </c>
    </row>
    <row r="344" spans="1:20" ht="43.2" x14ac:dyDescent="0.3">
      <c r="A344">
        <v>341</v>
      </c>
      <c r="B344" s="3" t="s">
        <v>342</v>
      </c>
      <c r="C344" s="3" t="s">
        <v>4451</v>
      </c>
      <c r="D344">
        <v>3500</v>
      </c>
      <c r="E344">
        <v>3735</v>
      </c>
      <c r="F344" t="s">
        <v>8219</v>
      </c>
      <c r="G344" t="s">
        <v>8224</v>
      </c>
      <c r="H344" t="s">
        <v>8246</v>
      </c>
      <c r="I344">
        <v>1412135940</v>
      </c>
      <c r="J344">
        <v>1410555998</v>
      </c>
      <c r="K344" t="b">
        <v>1</v>
      </c>
      <c r="L344">
        <v>55</v>
      </c>
      <c r="M344" t="b">
        <v>1</v>
      </c>
      <c r="N344" t="s">
        <v>8269</v>
      </c>
      <c r="O344" s="5">
        <f t="shared" si="30"/>
        <v>106.71428571428572</v>
      </c>
      <c r="P344">
        <f t="shared" si="33"/>
        <v>67.909090909090907</v>
      </c>
      <c r="Q344" t="str">
        <f t="shared" si="34"/>
        <v>film &amp; video</v>
      </c>
      <c r="R344" t="str">
        <f t="shared" si="35"/>
        <v>documentary</v>
      </c>
      <c r="S344" s="9">
        <f t="shared" si="31"/>
        <v>41894.879606481481</v>
      </c>
      <c r="T344" s="9">
        <f t="shared" si="32"/>
        <v>41913.165972222225</v>
      </c>
    </row>
    <row r="345" spans="1:20" ht="28.8" x14ac:dyDescent="0.3">
      <c r="A345">
        <v>342</v>
      </c>
      <c r="B345" s="3" t="s">
        <v>343</v>
      </c>
      <c r="C345" s="3" t="s">
        <v>4452</v>
      </c>
      <c r="D345">
        <v>55000</v>
      </c>
      <c r="E345">
        <v>55201.52</v>
      </c>
      <c r="F345" t="s">
        <v>8219</v>
      </c>
      <c r="G345" t="s">
        <v>8224</v>
      </c>
      <c r="H345" t="s">
        <v>8246</v>
      </c>
      <c r="I345">
        <v>1461955465</v>
      </c>
      <c r="J345">
        <v>1459363465</v>
      </c>
      <c r="K345" t="b">
        <v>1</v>
      </c>
      <c r="L345">
        <v>325</v>
      </c>
      <c r="M345" t="b">
        <v>1</v>
      </c>
      <c r="N345" t="s">
        <v>8269</v>
      </c>
      <c r="O345" s="5">
        <f t="shared" si="30"/>
        <v>100.36639999999998</v>
      </c>
      <c r="P345">
        <f t="shared" si="33"/>
        <v>169.85083076923075</v>
      </c>
      <c r="Q345" t="str">
        <f t="shared" si="34"/>
        <v>film &amp; video</v>
      </c>
      <c r="R345" t="str">
        <f t="shared" si="35"/>
        <v>documentary</v>
      </c>
      <c r="S345" s="9">
        <f t="shared" si="31"/>
        <v>42459.780844907407</v>
      </c>
      <c r="T345" s="9">
        <f t="shared" si="32"/>
        <v>42489.780844907407</v>
      </c>
    </row>
    <row r="346" spans="1:20" ht="43.2" x14ac:dyDescent="0.3">
      <c r="A346">
        <v>343</v>
      </c>
      <c r="B346" s="3" t="s">
        <v>344</v>
      </c>
      <c r="C346" s="3" t="s">
        <v>4453</v>
      </c>
      <c r="D346">
        <v>30000</v>
      </c>
      <c r="E346">
        <v>30608.59</v>
      </c>
      <c r="F346" t="s">
        <v>8219</v>
      </c>
      <c r="G346" t="s">
        <v>8224</v>
      </c>
      <c r="H346" t="s">
        <v>8246</v>
      </c>
      <c r="I346">
        <v>1415934000</v>
      </c>
      <c r="J346">
        <v>1413308545</v>
      </c>
      <c r="K346" t="b">
        <v>1</v>
      </c>
      <c r="L346">
        <v>524</v>
      </c>
      <c r="M346" t="b">
        <v>1</v>
      </c>
      <c r="N346" t="s">
        <v>8269</v>
      </c>
      <c r="O346" s="5">
        <f t="shared" si="30"/>
        <v>102.02863333333335</v>
      </c>
      <c r="P346">
        <f t="shared" si="33"/>
        <v>58.413339694656486</v>
      </c>
      <c r="Q346" t="str">
        <f t="shared" si="34"/>
        <v>film &amp; video</v>
      </c>
      <c r="R346" t="str">
        <f t="shared" si="35"/>
        <v>documentary</v>
      </c>
      <c r="S346" s="9">
        <f t="shared" si="31"/>
        <v>41926.73778935185</v>
      </c>
      <c r="T346" s="9">
        <f t="shared" si="32"/>
        <v>41957.125</v>
      </c>
    </row>
    <row r="347" spans="1:20" ht="43.2" x14ac:dyDescent="0.3">
      <c r="A347">
        <v>344</v>
      </c>
      <c r="B347" s="3" t="s">
        <v>345</v>
      </c>
      <c r="C347" s="3" t="s">
        <v>4454</v>
      </c>
      <c r="D347">
        <v>33500</v>
      </c>
      <c r="E347">
        <v>34198</v>
      </c>
      <c r="F347" t="s">
        <v>8219</v>
      </c>
      <c r="G347" t="s">
        <v>8224</v>
      </c>
      <c r="H347" t="s">
        <v>8246</v>
      </c>
      <c r="I347">
        <v>1433125200</v>
      </c>
      <c r="J347">
        <v>1429312694</v>
      </c>
      <c r="K347" t="b">
        <v>1</v>
      </c>
      <c r="L347">
        <v>285</v>
      </c>
      <c r="M347" t="b">
        <v>1</v>
      </c>
      <c r="N347" t="s">
        <v>8269</v>
      </c>
      <c r="O347" s="5">
        <f t="shared" si="30"/>
        <v>102.08358208955224</v>
      </c>
      <c r="P347">
        <f t="shared" si="33"/>
        <v>119.99298245614035</v>
      </c>
      <c r="Q347" t="str">
        <f t="shared" si="34"/>
        <v>film &amp; video</v>
      </c>
      <c r="R347" t="str">
        <f t="shared" si="35"/>
        <v>documentary</v>
      </c>
      <c r="S347" s="9">
        <f t="shared" si="31"/>
        <v>42111.970995370371</v>
      </c>
      <c r="T347" s="9">
        <f t="shared" si="32"/>
        <v>42156.097222222219</v>
      </c>
    </row>
    <row r="348" spans="1:20" ht="28.8" x14ac:dyDescent="0.3">
      <c r="A348">
        <v>345</v>
      </c>
      <c r="B348" s="3" t="s">
        <v>346</v>
      </c>
      <c r="C348" s="3" t="s">
        <v>4455</v>
      </c>
      <c r="D348">
        <v>14500</v>
      </c>
      <c r="E348">
        <v>17875</v>
      </c>
      <c r="F348" t="s">
        <v>8219</v>
      </c>
      <c r="G348" t="s">
        <v>8224</v>
      </c>
      <c r="H348" t="s">
        <v>8246</v>
      </c>
      <c r="I348">
        <v>1432161590</v>
      </c>
      <c r="J348">
        <v>1429569590</v>
      </c>
      <c r="K348" t="b">
        <v>1</v>
      </c>
      <c r="L348">
        <v>179</v>
      </c>
      <c r="M348" t="b">
        <v>1</v>
      </c>
      <c r="N348" t="s">
        <v>8269</v>
      </c>
      <c r="O348" s="5">
        <f t="shared" si="30"/>
        <v>123.27586206896552</v>
      </c>
      <c r="P348">
        <f t="shared" si="33"/>
        <v>99.860335195530723</v>
      </c>
      <c r="Q348" t="str">
        <f t="shared" si="34"/>
        <v>film &amp; video</v>
      </c>
      <c r="R348" t="str">
        <f t="shared" si="35"/>
        <v>documentary</v>
      </c>
      <c r="S348" s="9">
        <f t="shared" si="31"/>
        <v>42114.944328703699</v>
      </c>
      <c r="T348" s="9">
        <f t="shared" si="32"/>
        <v>42144.944328703699</v>
      </c>
    </row>
    <row r="349" spans="1:20" ht="43.2" x14ac:dyDescent="0.3">
      <c r="A349">
        <v>346</v>
      </c>
      <c r="B349" s="3" t="s">
        <v>347</v>
      </c>
      <c r="C349" s="3" t="s">
        <v>4456</v>
      </c>
      <c r="D349">
        <v>10000</v>
      </c>
      <c r="E349">
        <v>17028.88</v>
      </c>
      <c r="F349" t="s">
        <v>8219</v>
      </c>
      <c r="G349" t="s">
        <v>8224</v>
      </c>
      <c r="H349" t="s">
        <v>8246</v>
      </c>
      <c r="I349">
        <v>1444824021</v>
      </c>
      <c r="J349">
        <v>1442232021</v>
      </c>
      <c r="K349" t="b">
        <v>1</v>
      </c>
      <c r="L349">
        <v>188</v>
      </c>
      <c r="M349" t="b">
        <v>1</v>
      </c>
      <c r="N349" t="s">
        <v>8269</v>
      </c>
      <c r="O349" s="5">
        <f t="shared" si="30"/>
        <v>170.28880000000001</v>
      </c>
      <c r="P349">
        <f t="shared" si="33"/>
        <v>90.579148936170213</v>
      </c>
      <c r="Q349" t="str">
        <f t="shared" si="34"/>
        <v>film &amp; video</v>
      </c>
      <c r="R349" t="str">
        <f t="shared" si="35"/>
        <v>documentary</v>
      </c>
      <c r="S349" s="9">
        <f t="shared" si="31"/>
        <v>42261.500243055561</v>
      </c>
      <c r="T349" s="9">
        <f t="shared" si="32"/>
        <v>42291.500243055561</v>
      </c>
    </row>
    <row r="350" spans="1:20" ht="43.2" x14ac:dyDescent="0.3">
      <c r="A350">
        <v>347</v>
      </c>
      <c r="B350" s="3" t="s">
        <v>348</v>
      </c>
      <c r="C350" s="3" t="s">
        <v>4457</v>
      </c>
      <c r="D350">
        <v>40000</v>
      </c>
      <c r="E350">
        <v>44636.2</v>
      </c>
      <c r="F350" t="s">
        <v>8219</v>
      </c>
      <c r="G350" t="s">
        <v>8224</v>
      </c>
      <c r="H350" t="s">
        <v>8246</v>
      </c>
      <c r="I350">
        <v>1447505609</v>
      </c>
      <c r="J350">
        <v>1444910009</v>
      </c>
      <c r="K350" t="b">
        <v>1</v>
      </c>
      <c r="L350">
        <v>379</v>
      </c>
      <c r="M350" t="b">
        <v>1</v>
      </c>
      <c r="N350" t="s">
        <v>8269</v>
      </c>
      <c r="O350" s="5">
        <f t="shared" si="30"/>
        <v>111.59049999999999</v>
      </c>
      <c r="P350">
        <f t="shared" si="33"/>
        <v>117.77361477572559</v>
      </c>
      <c r="Q350" t="str">
        <f t="shared" si="34"/>
        <v>film &amp; video</v>
      </c>
      <c r="R350" t="str">
        <f t="shared" si="35"/>
        <v>documentary</v>
      </c>
      <c r="S350" s="9">
        <f t="shared" si="31"/>
        <v>42292.495474537034</v>
      </c>
      <c r="T350" s="9">
        <f t="shared" si="32"/>
        <v>42322.537141203706</v>
      </c>
    </row>
    <row r="351" spans="1:20" ht="43.2" x14ac:dyDescent="0.3">
      <c r="A351">
        <v>348</v>
      </c>
      <c r="B351" s="3" t="s">
        <v>349</v>
      </c>
      <c r="C351" s="3" t="s">
        <v>4458</v>
      </c>
      <c r="D351">
        <v>10000</v>
      </c>
      <c r="E351">
        <v>10300</v>
      </c>
      <c r="F351" t="s">
        <v>8219</v>
      </c>
      <c r="G351" t="s">
        <v>8224</v>
      </c>
      <c r="H351" t="s">
        <v>8246</v>
      </c>
      <c r="I351">
        <v>1440165916</v>
      </c>
      <c r="J351">
        <v>1437573916</v>
      </c>
      <c r="K351" t="b">
        <v>1</v>
      </c>
      <c r="L351">
        <v>119</v>
      </c>
      <c r="M351" t="b">
        <v>1</v>
      </c>
      <c r="N351" t="s">
        <v>8269</v>
      </c>
      <c r="O351" s="5">
        <f t="shared" si="30"/>
        <v>103</v>
      </c>
      <c r="P351">
        <f t="shared" si="33"/>
        <v>86.554621848739501</v>
      </c>
      <c r="Q351" t="str">
        <f t="shared" si="34"/>
        <v>film &amp; video</v>
      </c>
      <c r="R351" t="str">
        <f t="shared" si="35"/>
        <v>documentary</v>
      </c>
      <c r="S351" s="9">
        <f t="shared" si="31"/>
        <v>42207.58699074074</v>
      </c>
      <c r="T351" s="9">
        <f t="shared" si="32"/>
        <v>42237.58699074074</v>
      </c>
    </row>
    <row r="352" spans="1:20" ht="28.8" x14ac:dyDescent="0.3">
      <c r="A352">
        <v>349</v>
      </c>
      <c r="B352" s="3" t="s">
        <v>350</v>
      </c>
      <c r="C352" s="3" t="s">
        <v>4459</v>
      </c>
      <c r="D352">
        <v>11260</v>
      </c>
      <c r="E352">
        <v>12007.18</v>
      </c>
      <c r="F352" t="s">
        <v>8219</v>
      </c>
      <c r="G352" t="s">
        <v>8224</v>
      </c>
      <c r="H352" t="s">
        <v>8246</v>
      </c>
      <c r="I352">
        <v>1487937508</v>
      </c>
      <c r="J352">
        <v>1485345508</v>
      </c>
      <c r="K352" t="b">
        <v>1</v>
      </c>
      <c r="L352">
        <v>167</v>
      </c>
      <c r="M352" t="b">
        <v>1</v>
      </c>
      <c r="N352" t="s">
        <v>8269</v>
      </c>
      <c r="O352" s="5">
        <f t="shared" si="30"/>
        <v>106.63570159857905</v>
      </c>
      <c r="P352">
        <f t="shared" si="33"/>
        <v>71.899281437125751</v>
      </c>
      <c r="Q352" t="str">
        <f t="shared" si="34"/>
        <v>film &amp; video</v>
      </c>
      <c r="R352" t="str">
        <f t="shared" si="35"/>
        <v>documentary</v>
      </c>
      <c r="S352" s="9">
        <f t="shared" si="31"/>
        <v>42760.498935185184</v>
      </c>
      <c r="T352" s="9">
        <f t="shared" si="32"/>
        <v>42790.498935185184</v>
      </c>
    </row>
    <row r="353" spans="1:20" ht="28.8" x14ac:dyDescent="0.3">
      <c r="A353">
        <v>350</v>
      </c>
      <c r="B353" s="3" t="s">
        <v>351</v>
      </c>
      <c r="C353" s="3" t="s">
        <v>4460</v>
      </c>
      <c r="D353">
        <v>25000</v>
      </c>
      <c r="E353">
        <v>28690</v>
      </c>
      <c r="F353" t="s">
        <v>8219</v>
      </c>
      <c r="G353" t="s">
        <v>8224</v>
      </c>
      <c r="H353" t="s">
        <v>8246</v>
      </c>
      <c r="I353">
        <v>1473566340</v>
      </c>
      <c r="J353">
        <v>1470274509</v>
      </c>
      <c r="K353" t="b">
        <v>1</v>
      </c>
      <c r="L353">
        <v>221</v>
      </c>
      <c r="M353" t="b">
        <v>1</v>
      </c>
      <c r="N353" t="s">
        <v>8269</v>
      </c>
      <c r="O353" s="5">
        <f t="shared" si="30"/>
        <v>114.75999999999999</v>
      </c>
      <c r="P353">
        <f t="shared" si="33"/>
        <v>129.81900452488688</v>
      </c>
      <c r="Q353" t="str">
        <f t="shared" si="34"/>
        <v>film &amp; video</v>
      </c>
      <c r="R353" t="str">
        <f t="shared" si="35"/>
        <v>documentary</v>
      </c>
      <c r="S353" s="9">
        <f t="shared" si="31"/>
        <v>42586.066076388888</v>
      </c>
      <c r="T353" s="9">
        <f t="shared" si="32"/>
        <v>42624.165972222225</v>
      </c>
    </row>
    <row r="354" spans="1:20" ht="43.2" x14ac:dyDescent="0.3">
      <c r="A354">
        <v>351</v>
      </c>
      <c r="B354" s="3" t="s">
        <v>352</v>
      </c>
      <c r="C354" s="3" t="s">
        <v>4461</v>
      </c>
      <c r="D354">
        <v>34000</v>
      </c>
      <c r="E354">
        <v>43296</v>
      </c>
      <c r="F354" t="s">
        <v>8219</v>
      </c>
      <c r="G354" t="s">
        <v>8227</v>
      </c>
      <c r="H354" t="s">
        <v>8249</v>
      </c>
      <c r="I354">
        <v>1460066954</v>
      </c>
      <c r="J354">
        <v>1456614554</v>
      </c>
      <c r="K354" t="b">
        <v>1</v>
      </c>
      <c r="L354">
        <v>964</v>
      </c>
      <c r="M354" t="b">
        <v>1</v>
      </c>
      <c r="N354" t="s">
        <v>8269</v>
      </c>
      <c r="O354" s="5">
        <f t="shared" si="30"/>
        <v>127.34117647058822</v>
      </c>
      <c r="P354">
        <f t="shared" si="33"/>
        <v>44.912863070539416</v>
      </c>
      <c r="Q354" t="str">
        <f t="shared" si="34"/>
        <v>film &amp; video</v>
      </c>
      <c r="R354" t="str">
        <f t="shared" si="35"/>
        <v>documentary</v>
      </c>
      <c r="S354" s="9">
        <f t="shared" si="31"/>
        <v>42427.964745370366</v>
      </c>
      <c r="T354" s="9">
        <f t="shared" si="32"/>
        <v>42467.923078703709</v>
      </c>
    </row>
    <row r="355" spans="1:20" ht="28.8" x14ac:dyDescent="0.3">
      <c r="A355">
        <v>352</v>
      </c>
      <c r="B355" s="3" t="s">
        <v>353</v>
      </c>
      <c r="C355" s="3" t="s">
        <v>4462</v>
      </c>
      <c r="D355">
        <v>10000</v>
      </c>
      <c r="E355">
        <v>11656</v>
      </c>
      <c r="F355" t="s">
        <v>8219</v>
      </c>
      <c r="G355" t="s">
        <v>8224</v>
      </c>
      <c r="H355" t="s">
        <v>8246</v>
      </c>
      <c r="I355">
        <v>1412740868</v>
      </c>
      <c r="J355">
        <v>1410148868</v>
      </c>
      <c r="K355" t="b">
        <v>1</v>
      </c>
      <c r="L355">
        <v>286</v>
      </c>
      <c r="M355" t="b">
        <v>1</v>
      </c>
      <c r="N355" t="s">
        <v>8269</v>
      </c>
      <c r="O355" s="5">
        <f t="shared" si="30"/>
        <v>116.56</v>
      </c>
      <c r="P355">
        <f t="shared" si="33"/>
        <v>40.755244755244753</v>
      </c>
      <c r="Q355" t="str">
        <f t="shared" si="34"/>
        <v>film &amp; video</v>
      </c>
      <c r="R355" t="str">
        <f t="shared" si="35"/>
        <v>documentary</v>
      </c>
      <c r="S355" s="9">
        <f t="shared" si="31"/>
        <v>41890.167453703703</v>
      </c>
      <c r="T355" s="9">
        <f t="shared" si="32"/>
        <v>41920.167453703703</v>
      </c>
    </row>
    <row r="356" spans="1:20" ht="43.2" x14ac:dyDescent="0.3">
      <c r="A356">
        <v>353</v>
      </c>
      <c r="B356" s="3" t="s">
        <v>354</v>
      </c>
      <c r="C356" s="3" t="s">
        <v>4463</v>
      </c>
      <c r="D356">
        <v>58425</v>
      </c>
      <c r="E356">
        <v>63460.18</v>
      </c>
      <c r="F356" t="s">
        <v>8219</v>
      </c>
      <c r="G356" t="s">
        <v>8224</v>
      </c>
      <c r="H356" t="s">
        <v>8246</v>
      </c>
      <c r="I356">
        <v>1447963219</v>
      </c>
      <c r="J356">
        <v>1445367619</v>
      </c>
      <c r="K356" t="b">
        <v>1</v>
      </c>
      <c r="L356">
        <v>613</v>
      </c>
      <c r="M356" t="b">
        <v>1</v>
      </c>
      <c r="N356" t="s">
        <v>8269</v>
      </c>
      <c r="O356" s="5">
        <f t="shared" si="30"/>
        <v>108.61819426615318</v>
      </c>
      <c r="P356">
        <f t="shared" si="33"/>
        <v>103.52394779771615</v>
      </c>
      <c r="Q356" t="str">
        <f t="shared" si="34"/>
        <v>film &amp; video</v>
      </c>
      <c r="R356" t="str">
        <f t="shared" si="35"/>
        <v>documentary</v>
      </c>
      <c r="S356" s="9">
        <f t="shared" si="31"/>
        <v>42297.791886574079</v>
      </c>
      <c r="T356" s="9">
        <f t="shared" si="32"/>
        <v>42327.833553240736</v>
      </c>
    </row>
    <row r="357" spans="1:20" ht="43.2" x14ac:dyDescent="0.3">
      <c r="A357">
        <v>354</v>
      </c>
      <c r="B357" s="3" t="s">
        <v>355</v>
      </c>
      <c r="C357" s="3" t="s">
        <v>4464</v>
      </c>
      <c r="D357">
        <v>3500</v>
      </c>
      <c r="E357">
        <v>3638</v>
      </c>
      <c r="F357" t="s">
        <v>8219</v>
      </c>
      <c r="G357" t="s">
        <v>8224</v>
      </c>
      <c r="H357" t="s">
        <v>8246</v>
      </c>
      <c r="I357">
        <v>1460141521</v>
      </c>
      <c r="J357">
        <v>1457553121</v>
      </c>
      <c r="K357" t="b">
        <v>1</v>
      </c>
      <c r="L357">
        <v>29</v>
      </c>
      <c r="M357" t="b">
        <v>1</v>
      </c>
      <c r="N357" t="s">
        <v>8269</v>
      </c>
      <c r="O357" s="5">
        <f t="shared" si="30"/>
        <v>103.94285714285714</v>
      </c>
      <c r="P357">
        <f t="shared" si="33"/>
        <v>125.44827586206897</v>
      </c>
      <c r="Q357" t="str">
        <f t="shared" si="34"/>
        <v>film &amp; video</v>
      </c>
      <c r="R357" t="str">
        <f t="shared" si="35"/>
        <v>documentary</v>
      </c>
      <c r="S357" s="9">
        <f t="shared" si="31"/>
        <v>42438.827789351853</v>
      </c>
      <c r="T357" s="9">
        <f t="shared" si="32"/>
        <v>42468.786122685182</v>
      </c>
    </row>
    <row r="358" spans="1:20" ht="28.8" x14ac:dyDescent="0.3">
      <c r="A358">
        <v>355</v>
      </c>
      <c r="B358" s="3" t="s">
        <v>356</v>
      </c>
      <c r="C358" s="3" t="s">
        <v>4465</v>
      </c>
      <c r="D358">
        <v>35000</v>
      </c>
      <c r="E358">
        <v>40690</v>
      </c>
      <c r="F358" t="s">
        <v>8219</v>
      </c>
      <c r="G358" t="s">
        <v>8224</v>
      </c>
      <c r="H358" t="s">
        <v>8246</v>
      </c>
      <c r="I358">
        <v>1417420994</v>
      </c>
      <c r="J358">
        <v>1414738994</v>
      </c>
      <c r="K358" t="b">
        <v>1</v>
      </c>
      <c r="L358">
        <v>165</v>
      </c>
      <c r="M358" t="b">
        <v>1</v>
      </c>
      <c r="N358" t="s">
        <v>8269</v>
      </c>
      <c r="O358" s="5">
        <f t="shared" si="30"/>
        <v>116.25714285714285</v>
      </c>
      <c r="P358">
        <f t="shared" si="33"/>
        <v>246.60606060606059</v>
      </c>
      <c r="Q358" t="str">
        <f t="shared" si="34"/>
        <v>film &amp; video</v>
      </c>
      <c r="R358" t="str">
        <f t="shared" si="35"/>
        <v>documentary</v>
      </c>
      <c r="S358" s="9">
        <f t="shared" si="31"/>
        <v>41943.293912037036</v>
      </c>
      <c r="T358" s="9">
        <f t="shared" si="32"/>
        <v>41974.3355787037</v>
      </c>
    </row>
    <row r="359" spans="1:20" ht="28.8" x14ac:dyDescent="0.3">
      <c r="A359">
        <v>356</v>
      </c>
      <c r="B359" s="3" t="s">
        <v>357</v>
      </c>
      <c r="C359" s="3" t="s">
        <v>4466</v>
      </c>
      <c r="D359">
        <v>7500</v>
      </c>
      <c r="E359">
        <v>7701.93</v>
      </c>
      <c r="F359" t="s">
        <v>8219</v>
      </c>
      <c r="G359" t="s">
        <v>8224</v>
      </c>
      <c r="H359" t="s">
        <v>8246</v>
      </c>
      <c r="I359">
        <v>1458152193</v>
      </c>
      <c r="J359">
        <v>1455563793</v>
      </c>
      <c r="K359" t="b">
        <v>1</v>
      </c>
      <c r="L359">
        <v>97</v>
      </c>
      <c r="M359" t="b">
        <v>1</v>
      </c>
      <c r="N359" t="s">
        <v>8269</v>
      </c>
      <c r="O359" s="5">
        <f t="shared" si="30"/>
        <v>102.69239999999999</v>
      </c>
      <c r="P359">
        <f t="shared" si="33"/>
        <v>79.401340206185566</v>
      </c>
      <c r="Q359" t="str">
        <f t="shared" si="34"/>
        <v>film &amp; video</v>
      </c>
      <c r="R359" t="str">
        <f t="shared" si="35"/>
        <v>documentary</v>
      </c>
      <c r="S359" s="9">
        <f t="shared" si="31"/>
        <v>42415.803159722222</v>
      </c>
      <c r="T359" s="9">
        <f t="shared" si="32"/>
        <v>42445.761493055557</v>
      </c>
    </row>
    <row r="360" spans="1:20" ht="43.2" x14ac:dyDescent="0.3">
      <c r="A360">
        <v>357</v>
      </c>
      <c r="B360" s="3" t="s">
        <v>358</v>
      </c>
      <c r="C360" s="3" t="s">
        <v>4467</v>
      </c>
      <c r="D360">
        <v>15000</v>
      </c>
      <c r="E360">
        <v>26100</v>
      </c>
      <c r="F360" t="s">
        <v>8219</v>
      </c>
      <c r="G360" t="s">
        <v>8224</v>
      </c>
      <c r="H360" t="s">
        <v>8246</v>
      </c>
      <c r="I360">
        <v>1429852797</v>
      </c>
      <c r="J360">
        <v>1426396797</v>
      </c>
      <c r="K360" t="b">
        <v>1</v>
      </c>
      <c r="L360">
        <v>303</v>
      </c>
      <c r="M360" t="b">
        <v>1</v>
      </c>
      <c r="N360" t="s">
        <v>8269</v>
      </c>
      <c r="O360" s="5">
        <f t="shared" si="30"/>
        <v>174</v>
      </c>
      <c r="P360">
        <f t="shared" si="33"/>
        <v>86.138613861386133</v>
      </c>
      <c r="Q360" t="str">
        <f t="shared" si="34"/>
        <v>film &amp; video</v>
      </c>
      <c r="R360" t="str">
        <f t="shared" si="35"/>
        <v>documentary</v>
      </c>
      <c r="S360" s="9">
        <f t="shared" si="31"/>
        <v>42078.222187499996</v>
      </c>
      <c r="T360" s="9">
        <f t="shared" si="32"/>
        <v>42118.222187499996</v>
      </c>
    </row>
    <row r="361" spans="1:20" ht="28.8" x14ac:dyDescent="0.3">
      <c r="A361">
        <v>358</v>
      </c>
      <c r="B361" s="3" t="s">
        <v>359</v>
      </c>
      <c r="C361" s="3" t="s">
        <v>4468</v>
      </c>
      <c r="D361">
        <v>50000</v>
      </c>
      <c r="E361">
        <v>51544</v>
      </c>
      <c r="F361" t="s">
        <v>8219</v>
      </c>
      <c r="G361" t="s">
        <v>8224</v>
      </c>
      <c r="H361" t="s">
        <v>8246</v>
      </c>
      <c r="I361">
        <v>1466002800</v>
      </c>
      <c r="J361">
        <v>1463517521</v>
      </c>
      <c r="K361" t="b">
        <v>1</v>
      </c>
      <c r="L361">
        <v>267</v>
      </c>
      <c r="M361" t="b">
        <v>1</v>
      </c>
      <c r="N361" t="s">
        <v>8269</v>
      </c>
      <c r="O361" s="5">
        <f t="shared" si="30"/>
        <v>103.08800000000001</v>
      </c>
      <c r="P361">
        <f t="shared" si="33"/>
        <v>193.04868913857678</v>
      </c>
      <c r="Q361" t="str">
        <f t="shared" si="34"/>
        <v>film &amp; video</v>
      </c>
      <c r="R361" t="str">
        <f t="shared" si="35"/>
        <v>documentary</v>
      </c>
      <c r="S361" s="9">
        <f t="shared" si="31"/>
        <v>42507.860196759255</v>
      </c>
      <c r="T361" s="9">
        <f t="shared" si="32"/>
        <v>42536.625</v>
      </c>
    </row>
    <row r="362" spans="1:20" ht="28.8" x14ac:dyDescent="0.3">
      <c r="A362">
        <v>359</v>
      </c>
      <c r="B362" s="3" t="s">
        <v>360</v>
      </c>
      <c r="C362" s="3" t="s">
        <v>4469</v>
      </c>
      <c r="D362">
        <v>24200</v>
      </c>
      <c r="E362">
        <v>25375</v>
      </c>
      <c r="F362" t="s">
        <v>8219</v>
      </c>
      <c r="G362" t="s">
        <v>8224</v>
      </c>
      <c r="H362" t="s">
        <v>8246</v>
      </c>
      <c r="I362">
        <v>1415941920</v>
      </c>
      <c r="J362">
        <v>1414028490</v>
      </c>
      <c r="K362" t="b">
        <v>1</v>
      </c>
      <c r="L362">
        <v>302</v>
      </c>
      <c r="M362" t="b">
        <v>1</v>
      </c>
      <c r="N362" t="s">
        <v>8269</v>
      </c>
      <c r="O362" s="5">
        <f t="shared" si="30"/>
        <v>104.85537190082646</v>
      </c>
      <c r="P362">
        <f t="shared" si="33"/>
        <v>84.023178807947019</v>
      </c>
      <c r="Q362" t="str">
        <f t="shared" si="34"/>
        <v>film &amp; video</v>
      </c>
      <c r="R362" t="str">
        <f t="shared" si="35"/>
        <v>documentary</v>
      </c>
      <c r="S362" s="9">
        <f t="shared" si="31"/>
        <v>41935.070486111108</v>
      </c>
      <c r="T362" s="9">
        <f t="shared" si="32"/>
        <v>41957.216666666667</v>
      </c>
    </row>
    <row r="363" spans="1:20" ht="43.2" x14ac:dyDescent="0.3">
      <c r="A363">
        <v>360</v>
      </c>
      <c r="B363" s="3" t="s">
        <v>361</v>
      </c>
      <c r="C363" s="3" t="s">
        <v>4470</v>
      </c>
      <c r="D363">
        <v>12000</v>
      </c>
      <c r="E363">
        <v>12165</v>
      </c>
      <c r="F363" t="s">
        <v>8219</v>
      </c>
      <c r="G363" t="s">
        <v>8224</v>
      </c>
      <c r="H363" t="s">
        <v>8246</v>
      </c>
      <c r="I363">
        <v>1437621060</v>
      </c>
      <c r="J363">
        <v>1433799180</v>
      </c>
      <c r="K363" t="b">
        <v>0</v>
      </c>
      <c r="L363">
        <v>87</v>
      </c>
      <c r="M363" t="b">
        <v>1</v>
      </c>
      <c r="N363" t="s">
        <v>8269</v>
      </c>
      <c r="O363" s="5">
        <f t="shared" si="30"/>
        <v>101.375</v>
      </c>
      <c r="P363">
        <f t="shared" si="33"/>
        <v>139.82758620689654</v>
      </c>
      <c r="Q363" t="str">
        <f t="shared" si="34"/>
        <v>film &amp; video</v>
      </c>
      <c r="R363" t="str">
        <f t="shared" si="35"/>
        <v>documentary</v>
      </c>
      <c r="S363" s="9">
        <f t="shared" si="31"/>
        <v>42163.897916666669</v>
      </c>
      <c r="T363" s="9">
        <f t="shared" si="32"/>
        <v>42208.132638888885</v>
      </c>
    </row>
    <row r="364" spans="1:20" ht="43.2" x14ac:dyDescent="0.3">
      <c r="A364">
        <v>361</v>
      </c>
      <c r="B364" s="3" t="s">
        <v>362</v>
      </c>
      <c r="C364" s="3" t="s">
        <v>4471</v>
      </c>
      <c r="D364">
        <v>35000</v>
      </c>
      <c r="E364">
        <v>38876.949999999997</v>
      </c>
      <c r="F364" t="s">
        <v>8219</v>
      </c>
      <c r="G364" t="s">
        <v>8224</v>
      </c>
      <c r="H364" t="s">
        <v>8246</v>
      </c>
      <c r="I364">
        <v>1416704506</v>
      </c>
      <c r="J364">
        <v>1414108906</v>
      </c>
      <c r="K364" t="b">
        <v>0</v>
      </c>
      <c r="L364">
        <v>354</v>
      </c>
      <c r="M364" t="b">
        <v>1</v>
      </c>
      <c r="N364" t="s">
        <v>8269</v>
      </c>
      <c r="O364" s="5">
        <f t="shared" si="30"/>
        <v>111.07699999999998</v>
      </c>
      <c r="P364">
        <f t="shared" si="33"/>
        <v>109.82189265536722</v>
      </c>
      <c r="Q364" t="str">
        <f t="shared" si="34"/>
        <v>film &amp; video</v>
      </c>
      <c r="R364" t="str">
        <f t="shared" si="35"/>
        <v>documentary</v>
      </c>
      <c r="S364" s="9">
        <f t="shared" si="31"/>
        <v>41936.001226851848</v>
      </c>
      <c r="T364" s="9">
        <f t="shared" si="32"/>
        <v>41966.042893518519</v>
      </c>
    </row>
    <row r="365" spans="1:20" ht="43.2" x14ac:dyDescent="0.3">
      <c r="A365">
        <v>362</v>
      </c>
      <c r="B365" s="3" t="s">
        <v>363</v>
      </c>
      <c r="C365" s="3" t="s">
        <v>4472</v>
      </c>
      <c r="D365">
        <v>9665</v>
      </c>
      <c r="E365">
        <v>12000</v>
      </c>
      <c r="F365" t="s">
        <v>8219</v>
      </c>
      <c r="G365" t="s">
        <v>8224</v>
      </c>
      <c r="H365" t="s">
        <v>8246</v>
      </c>
      <c r="I365">
        <v>1407456000</v>
      </c>
      <c r="J365">
        <v>1405573391</v>
      </c>
      <c r="K365" t="b">
        <v>0</v>
      </c>
      <c r="L365">
        <v>86</v>
      </c>
      <c r="M365" t="b">
        <v>1</v>
      </c>
      <c r="N365" t="s">
        <v>8269</v>
      </c>
      <c r="O365" s="5">
        <f t="shared" si="30"/>
        <v>124.15933781686496</v>
      </c>
      <c r="P365">
        <f t="shared" si="33"/>
        <v>139.53488372093022</v>
      </c>
      <c r="Q365" t="str">
        <f t="shared" si="34"/>
        <v>film &amp; video</v>
      </c>
      <c r="R365" t="str">
        <f t="shared" si="35"/>
        <v>documentary</v>
      </c>
      <c r="S365" s="9">
        <f t="shared" si="31"/>
        <v>41837.210543981484</v>
      </c>
      <c r="T365" s="9">
        <f t="shared" si="32"/>
        <v>41859</v>
      </c>
    </row>
    <row r="366" spans="1:20" ht="43.2" x14ac:dyDescent="0.3">
      <c r="A366">
        <v>363</v>
      </c>
      <c r="B366" s="3" t="s">
        <v>364</v>
      </c>
      <c r="C366" s="3" t="s">
        <v>4473</v>
      </c>
      <c r="D366">
        <v>8925</v>
      </c>
      <c r="E366">
        <v>9044</v>
      </c>
      <c r="F366" t="s">
        <v>8219</v>
      </c>
      <c r="G366" t="s">
        <v>8224</v>
      </c>
      <c r="H366" t="s">
        <v>8246</v>
      </c>
      <c r="I366">
        <v>1272828120</v>
      </c>
      <c r="J366">
        <v>1268934736</v>
      </c>
      <c r="K366" t="b">
        <v>0</v>
      </c>
      <c r="L366">
        <v>26</v>
      </c>
      <c r="M366" t="b">
        <v>1</v>
      </c>
      <c r="N366" t="s">
        <v>8269</v>
      </c>
      <c r="O366" s="5">
        <f t="shared" si="30"/>
        <v>101.33333333333334</v>
      </c>
      <c r="P366">
        <f t="shared" si="33"/>
        <v>347.84615384615387</v>
      </c>
      <c r="Q366" t="str">
        <f t="shared" si="34"/>
        <v>film &amp; video</v>
      </c>
      <c r="R366" t="str">
        <f t="shared" si="35"/>
        <v>documentary</v>
      </c>
      <c r="S366" s="9">
        <f t="shared" si="31"/>
        <v>40255.744629629626</v>
      </c>
      <c r="T366" s="9">
        <f t="shared" si="32"/>
        <v>40300.806944444441</v>
      </c>
    </row>
    <row r="367" spans="1:20" ht="43.2" x14ac:dyDescent="0.3">
      <c r="A367">
        <v>364</v>
      </c>
      <c r="B367" s="3" t="s">
        <v>365</v>
      </c>
      <c r="C367" s="3" t="s">
        <v>4474</v>
      </c>
      <c r="D367">
        <v>7000</v>
      </c>
      <c r="E367">
        <v>7711.3</v>
      </c>
      <c r="F367" t="s">
        <v>8219</v>
      </c>
      <c r="G367" t="s">
        <v>8224</v>
      </c>
      <c r="H367" t="s">
        <v>8246</v>
      </c>
      <c r="I367">
        <v>1403323140</v>
      </c>
      <c r="J367">
        <v>1400704672</v>
      </c>
      <c r="K367" t="b">
        <v>0</v>
      </c>
      <c r="L367">
        <v>113</v>
      </c>
      <c r="M367" t="b">
        <v>1</v>
      </c>
      <c r="N367" t="s">
        <v>8269</v>
      </c>
      <c r="O367" s="5">
        <f t="shared" si="30"/>
        <v>110.16142857142856</v>
      </c>
      <c r="P367">
        <f t="shared" si="33"/>
        <v>68.24159292035398</v>
      </c>
      <c r="Q367" t="str">
        <f t="shared" si="34"/>
        <v>film &amp; video</v>
      </c>
      <c r="R367" t="str">
        <f t="shared" si="35"/>
        <v>documentary</v>
      </c>
      <c r="S367" s="9">
        <f t="shared" si="31"/>
        <v>41780.859629629631</v>
      </c>
      <c r="T367" s="9">
        <f t="shared" si="32"/>
        <v>41811.165972222225</v>
      </c>
    </row>
    <row r="368" spans="1:20" ht="28.8" x14ac:dyDescent="0.3">
      <c r="A368">
        <v>365</v>
      </c>
      <c r="B368" s="3" t="s">
        <v>366</v>
      </c>
      <c r="C368" s="3" t="s">
        <v>4475</v>
      </c>
      <c r="D368">
        <v>15000</v>
      </c>
      <c r="E368">
        <v>15596</v>
      </c>
      <c r="F368" t="s">
        <v>8219</v>
      </c>
      <c r="G368" t="s">
        <v>8225</v>
      </c>
      <c r="H368" t="s">
        <v>8247</v>
      </c>
      <c r="I368">
        <v>1393597999</v>
      </c>
      <c r="J368">
        <v>1391005999</v>
      </c>
      <c r="K368" t="b">
        <v>0</v>
      </c>
      <c r="L368">
        <v>65</v>
      </c>
      <c r="M368" t="b">
        <v>1</v>
      </c>
      <c r="N368" t="s">
        <v>8269</v>
      </c>
      <c r="O368" s="5">
        <f t="shared" si="30"/>
        <v>103.97333333333334</v>
      </c>
      <c r="P368">
        <f t="shared" si="33"/>
        <v>239.93846153846152</v>
      </c>
      <c r="Q368" t="str">
        <f t="shared" si="34"/>
        <v>film &amp; video</v>
      </c>
      <c r="R368" t="str">
        <f t="shared" si="35"/>
        <v>documentary</v>
      </c>
      <c r="S368" s="9">
        <f t="shared" si="31"/>
        <v>41668.606469907405</v>
      </c>
      <c r="T368" s="9">
        <f t="shared" si="32"/>
        <v>41698.606469907405</v>
      </c>
    </row>
    <row r="369" spans="1:20" ht="28.8" x14ac:dyDescent="0.3">
      <c r="A369">
        <v>366</v>
      </c>
      <c r="B369" s="3" t="s">
        <v>367</v>
      </c>
      <c r="C369" s="3" t="s">
        <v>4476</v>
      </c>
      <c r="D369">
        <v>38000</v>
      </c>
      <c r="E369">
        <v>38500</v>
      </c>
      <c r="F369" t="s">
        <v>8219</v>
      </c>
      <c r="G369" t="s">
        <v>8224</v>
      </c>
      <c r="H369" t="s">
        <v>8246</v>
      </c>
      <c r="I369">
        <v>1337540518</v>
      </c>
      <c r="J369">
        <v>1334948518</v>
      </c>
      <c r="K369" t="b">
        <v>0</v>
      </c>
      <c r="L369">
        <v>134</v>
      </c>
      <c r="M369" t="b">
        <v>1</v>
      </c>
      <c r="N369" t="s">
        <v>8269</v>
      </c>
      <c r="O369" s="5">
        <f t="shared" si="30"/>
        <v>101.31578947368421</v>
      </c>
      <c r="P369">
        <f t="shared" si="33"/>
        <v>287.31343283582089</v>
      </c>
      <c r="Q369" t="str">
        <f t="shared" si="34"/>
        <v>film &amp; video</v>
      </c>
      <c r="R369" t="str">
        <f t="shared" si="35"/>
        <v>documentary</v>
      </c>
      <c r="S369" s="9">
        <f t="shared" si="31"/>
        <v>41019.793032407404</v>
      </c>
      <c r="T369" s="9">
        <f t="shared" si="32"/>
        <v>41049.793032407404</v>
      </c>
    </row>
    <row r="370" spans="1:20" ht="43.2" x14ac:dyDescent="0.3">
      <c r="A370">
        <v>367</v>
      </c>
      <c r="B370" s="3" t="s">
        <v>368</v>
      </c>
      <c r="C370" s="3" t="s">
        <v>4477</v>
      </c>
      <c r="D370">
        <v>10000</v>
      </c>
      <c r="E370">
        <v>10335.01</v>
      </c>
      <c r="F370" t="s">
        <v>8219</v>
      </c>
      <c r="G370" t="s">
        <v>8224</v>
      </c>
      <c r="H370" t="s">
        <v>8246</v>
      </c>
      <c r="I370">
        <v>1367384340</v>
      </c>
      <c r="J370">
        <v>1363960278</v>
      </c>
      <c r="K370" t="b">
        <v>0</v>
      </c>
      <c r="L370">
        <v>119</v>
      </c>
      <c r="M370" t="b">
        <v>1</v>
      </c>
      <c r="N370" t="s">
        <v>8269</v>
      </c>
      <c r="O370" s="5">
        <f t="shared" si="30"/>
        <v>103.3501</v>
      </c>
      <c r="P370">
        <f t="shared" si="33"/>
        <v>86.84882352941176</v>
      </c>
      <c r="Q370" t="str">
        <f t="shared" si="34"/>
        <v>film &amp; video</v>
      </c>
      <c r="R370" t="str">
        <f t="shared" si="35"/>
        <v>documentary</v>
      </c>
      <c r="S370" s="9">
        <f t="shared" si="31"/>
        <v>41355.577291666668</v>
      </c>
      <c r="T370" s="9">
        <f t="shared" si="32"/>
        <v>41395.207638888889</v>
      </c>
    </row>
    <row r="371" spans="1:20" ht="43.2" x14ac:dyDescent="0.3">
      <c r="A371">
        <v>368</v>
      </c>
      <c r="B371" s="3" t="s">
        <v>369</v>
      </c>
      <c r="C371" s="3" t="s">
        <v>4478</v>
      </c>
      <c r="D371">
        <v>12500</v>
      </c>
      <c r="E371">
        <v>13014</v>
      </c>
      <c r="F371" t="s">
        <v>8219</v>
      </c>
      <c r="G371" t="s">
        <v>8224</v>
      </c>
      <c r="H371" t="s">
        <v>8246</v>
      </c>
      <c r="I371">
        <v>1426426322</v>
      </c>
      <c r="J371">
        <v>1423405922</v>
      </c>
      <c r="K371" t="b">
        <v>0</v>
      </c>
      <c r="L371">
        <v>159</v>
      </c>
      <c r="M371" t="b">
        <v>1</v>
      </c>
      <c r="N371" t="s">
        <v>8269</v>
      </c>
      <c r="O371" s="5">
        <f t="shared" si="30"/>
        <v>104.11200000000001</v>
      </c>
      <c r="P371">
        <f t="shared" si="33"/>
        <v>81.84905660377359</v>
      </c>
      <c r="Q371" t="str">
        <f t="shared" si="34"/>
        <v>film &amp; video</v>
      </c>
      <c r="R371" t="str">
        <f t="shared" si="35"/>
        <v>documentary</v>
      </c>
      <c r="S371" s="9">
        <f t="shared" si="31"/>
        <v>42043.605578703704</v>
      </c>
      <c r="T371" s="9">
        <f t="shared" si="32"/>
        <v>42078.563912037032</v>
      </c>
    </row>
    <row r="372" spans="1:20" ht="43.2" x14ac:dyDescent="0.3">
      <c r="A372">
        <v>369</v>
      </c>
      <c r="B372" s="3" t="s">
        <v>370</v>
      </c>
      <c r="C372" s="3" t="s">
        <v>4479</v>
      </c>
      <c r="D372">
        <v>6500</v>
      </c>
      <c r="E372">
        <v>7160.12</v>
      </c>
      <c r="F372" t="s">
        <v>8219</v>
      </c>
      <c r="G372" t="s">
        <v>8224</v>
      </c>
      <c r="H372" t="s">
        <v>8246</v>
      </c>
      <c r="I372">
        <v>1326633269</v>
      </c>
      <c r="J372">
        <v>1324041269</v>
      </c>
      <c r="K372" t="b">
        <v>0</v>
      </c>
      <c r="L372">
        <v>167</v>
      </c>
      <c r="M372" t="b">
        <v>1</v>
      </c>
      <c r="N372" t="s">
        <v>8269</v>
      </c>
      <c r="O372" s="5">
        <f t="shared" si="30"/>
        <v>110.15569230769231</v>
      </c>
      <c r="P372">
        <f t="shared" si="33"/>
        <v>42.874970059880241</v>
      </c>
      <c r="Q372" t="str">
        <f t="shared" si="34"/>
        <v>film &amp; video</v>
      </c>
      <c r="R372" t="str">
        <f t="shared" si="35"/>
        <v>documentary</v>
      </c>
      <c r="S372" s="9">
        <f t="shared" si="31"/>
        <v>40893.551724537036</v>
      </c>
      <c r="T372" s="9">
        <f t="shared" si="32"/>
        <v>40923.551724537036</v>
      </c>
    </row>
    <row r="373" spans="1:20" ht="43.2" x14ac:dyDescent="0.3">
      <c r="A373">
        <v>370</v>
      </c>
      <c r="B373" s="3" t="s">
        <v>371</v>
      </c>
      <c r="C373" s="3" t="s">
        <v>4480</v>
      </c>
      <c r="D373">
        <v>25000</v>
      </c>
      <c r="E373">
        <v>30505</v>
      </c>
      <c r="F373" t="s">
        <v>8219</v>
      </c>
      <c r="G373" t="s">
        <v>8224</v>
      </c>
      <c r="H373" t="s">
        <v>8246</v>
      </c>
      <c r="I373">
        <v>1483729500</v>
      </c>
      <c r="J373">
        <v>1481137500</v>
      </c>
      <c r="K373" t="b">
        <v>0</v>
      </c>
      <c r="L373">
        <v>43</v>
      </c>
      <c r="M373" t="b">
        <v>1</v>
      </c>
      <c r="N373" t="s">
        <v>8269</v>
      </c>
      <c r="O373" s="5">
        <f t="shared" si="30"/>
        <v>122.02</v>
      </c>
      <c r="P373">
        <f t="shared" si="33"/>
        <v>709.41860465116281</v>
      </c>
      <c r="Q373" t="str">
        <f t="shared" si="34"/>
        <v>film &amp; video</v>
      </c>
      <c r="R373" t="str">
        <f t="shared" si="35"/>
        <v>documentary</v>
      </c>
      <c r="S373" s="9">
        <f t="shared" si="31"/>
        <v>42711.795138888891</v>
      </c>
      <c r="T373" s="9">
        <f t="shared" si="32"/>
        <v>42741.795138888891</v>
      </c>
    </row>
    <row r="374" spans="1:20" ht="43.2" x14ac:dyDescent="0.3">
      <c r="A374">
        <v>371</v>
      </c>
      <c r="B374" s="3" t="s">
        <v>372</v>
      </c>
      <c r="C374" s="3" t="s">
        <v>4481</v>
      </c>
      <c r="D374">
        <v>150000</v>
      </c>
      <c r="E374">
        <v>171253</v>
      </c>
      <c r="F374" t="s">
        <v>8219</v>
      </c>
      <c r="G374" t="s">
        <v>8224</v>
      </c>
      <c r="H374" t="s">
        <v>8246</v>
      </c>
      <c r="I374">
        <v>1359743139</v>
      </c>
      <c r="J374">
        <v>1355855139</v>
      </c>
      <c r="K374" t="b">
        <v>0</v>
      </c>
      <c r="L374">
        <v>1062</v>
      </c>
      <c r="M374" t="b">
        <v>1</v>
      </c>
      <c r="N374" t="s">
        <v>8269</v>
      </c>
      <c r="O374" s="5">
        <f t="shared" si="30"/>
        <v>114.16866666666667</v>
      </c>
      <c r="P374">
        <f t="shared" si="33"/>
        <v>161.25517890772127</v>
      </c>
      <c r="Q374" t="str">
        <f t="shared" si="34"/>
        <v>film &amp; video</v>
      </c>
      <c r="R374" t="str">
        <f t="shared" si="35"/>
        <v>documentary</v>
      </c>
      <c r="S374" s="9">
        <f t="shared" si="31"/>
        <v>41261.767812500002</v>
      </c>
      <c r="T374" s="9">
        <f t="shared" si="32"/>
        <v>41306.767812500002</v>
      </c>
    </row>
    <row r="375" spans="1:20" ht="28.8" x14ac:dyDescent="0.3">
      <c r="A375">
        <v>372</v>
      </c>
      <c r="B375" s="3" t="s">
        <v>373</v>
      </c>
      <c r="C375" s="3" t="s">
        <v>4482</v>
      </c>
      <c r="D375">
        <v>300</v>
      </c>
      <c r="E375">
        <v>376</v>
      </c>
      <c r="F375" t="s">
        <v>8219</v>
      </c>
      <c r="G375" t="s">
        <v>8225</v>
      </c>
      <c r="H375" t="s">
        <v>8247</v>
      </c>
      <c r="I375">
        <v>1459872000</v>
      </c>
      <c r="J375">
        <v>1456408244</v>
      </c>
      <c r="K375" t="b">
        <v>0</v>
      </c>
      <c r="L375">
        <v>9</v>
      </c>
      <c r="M375" t="b">
        <v>1</v>
      </c>
      <c r="N375" t="s">
        <v>8269</v>
      </c>
      <c r="O375" s="5">
        <f t="shared" si="30"/>
        <v>125.33333333333334</v>
      </c>
      <c r="P375">
        <f t="shared" si="33"/>
        <v>41.777777777777779</v>
      </c>
      <c r="Q375" t="str">
        <f t="shared" si="34"/>
        <v>film &amp; video</v>
      </c>
      <c r="R375" t="str">
        <f t="shared" si="35"/>
        <v>documentary</v>
      </c>
      <c r="S375" s="9">
        <f t="shared" si="31"/>
        <v>42425.576898148152</v>
      </c>
      <c r="T375" s="9">
        <f t="shared" si="32"/>
        <v>42465.666666666672</v>
      </c>
    </row>
    <row r="376" spans="1:20" ht="28.8" x14ac:dyDescent="0.3">
      <c r="A376">
        <v>373</v>
      </c>
      <c r="B376" s="3" t="s">
        <v>374</v>
      </c>
      <c r="C376" s="3" t="s">
        <v>4483</v>
      </c>
      <c r="D376">
        <v>7500</v>
      </c>
      <c r="E376">
        <v>8000</v>
      </c>
      <c r="F376" t="s">
        <v>8219</v>
      </c>
      <c r="G376" t="s">
        <v>8224</v>
      </c>
      <c r="H376" t="s">
        <v>8246</v>
      </c>
      <c r="I376">
        <v>1342648398</v>
      </c>
      <c r="J376">
        <v>1340056398</v>
      </c>
      <c r="K376" t="b">
        <v>0</v>
      </c>
      <c r="L376">
        <v>89</v>
      </c>
      <c r="M376" t="b">
        <v>1</v>
      </c>
      <c r="N376" t="s">
        <v>8269</v>
      </c>
      <c r="O376" s="5">
        <f t="shared" si="30"/>
        <v>106.66666666666667</v>
      </c>
      <c r="P376">
        <f t="shared" si="33"/>
        <v>89.887640449438209</v>
      </c>
      <c r="Q376" t="str">
        <f t="shared" si="34"/>
        <v>film &amp; video</v>
      </c>
      <c r="R376" t="str">
        <f t="shared" si="35"/>
        <v>documentary</v>
      </c>
      <c r="S376" s="9">
        <f t="shared" si="31"/>
        <v>41078.91201388889</v>
      </c>
      <c r="T376" s="9">
        <f t="shared" si="32"/>
        <v>41108.91201388889</v>
      </c>
    </row>
    <row r="377" spans="1:20" ht="43.2" x14ac:dyDescent="0.3">
      <c r="A377">
        <v>374</v>
      </c>
      <c r="B377" s="3" t="s">
        <v>375</v>
      </c>
      <c r="C377" s="3" t="s">
        <v>4484</v>
      </c>
      <c r="D377">
        <v>6000</v>
      </c>
      <c r="E377">
        <v>7839</v>
      </c>
      <c r="F377" t="s">
        <v>8219</v>
      </c>
      <c r="G377" t="s">
        <v>8224</v>
      </c>
      <c r="H377" t="s">
        <v>8246</v>
      </c>
      <c r="I377">
        <v>1316208031</v>
      </c>
      <c r="J377">
        <v>1312320031</v>
      </c>
      <c r="K377" t="b">
        <v>0</v>
      </c>
      <c r="L377">
        <v>174</v>
      </c>
      <c r="M377" t="b">
        <v>1</v>
      </c>
      <c r="N377" t="s">
        <v>8269</v>
      </c>
      <c r="O377" s="5">
        <f t="shared" si="30"/>
        <v>130.65</v>
      </c>
      <c r="P377">
        <f t="shared" si="33"/>
        <v>45.051724137931032</v>
      </c>
      <c r="Q377" t="str">
        <f t="shared" si="34"/>
        <v>film &amp; video</v>
      </c>
      <c r="R377" t="str">
        <f t="shared" si="35"/>
        <v>documentary</v>
      </c>
      <c r="S377" s="9">
        <f t="shared" si="31"/>
        <v>40757.889247685183</v>
      </c>
      <c r="T377" s="9">
        <f t="shared" si="32"/>
        <v>40802.889247685183</v>
      </c>
    </row>
    <row r="378" spans="1:20" ht="43.2" x14ac:dyDescent="0.3">
      <c r="A378">
        <v>375</v>
      </c>
      <c r="B378" s="3" t="s">
        <v>376</v>
      </c>
      <c r="C378" s="3" t="s">
        <v>4485</v>
      </c>
      <c r="D378">
        <v>500</v>
      </c>
      <c r="E378">
        <v>600</v>
      </c>
      <c r="F378" t="s">
        <v>8219</v>
      </c>
      <c r="G378" t="s">
        <v>8224</v>
      </c>
      <c r="H378" t="s">
        <v>8246</v>
      </c>
      <c r="I378">
        <v>1393694280</v>
      </c>
      <c r="J378">
        <v>1390088311</v>
      </c>
      <c r="K378" t="b">
        <v>0</v>
      </c>
      <c r="L378">
        <v>14</v>
      </c>
      <c r="M378" t="b">
        <v>1</v>
      </c>
      <c r="N378" t="s">
        <v>8269</v>
      </c>
      <c r="O378" s="5">
        <f t="shared" si="30"/>
        <v>120</v>
      </c>
      <c r="P378">
        <f t="shared" si="33"/>
        <v>42.857142857142854</v>
      </c>
      <c r="Q378" t="str">
        <f t="shared" si="34"/>
        <v>film &amp; video</v>
      </c>
      <c r="R378" t="str">
        <f t="shared" si="35"/>
        <v>documentary</v>
      </c>
      <c r="S378" s="9">
        <f t="shared" si="31"/>
        <v>41657.985081018516</v>
      </c>
      <c r="T378" s="9">
        <f t="shared" si="32"/>
        <v>41699.720833333333</v>
      </c>
    </row>
    <row r="379" spans="1:20" ht="43.2" x14ac:dyDescent="0.3">
      <c r="A379">
        <v>376</v>
      </c>
      <c r="B379" s="3" t="s">
        <v>377</v>
      </c>
      <c r="C379" s="3" t="s">
        <v>4486</v>
      </c>
      <c r="D379">
        <v>2450</v>
      </c>
      <c r="E379">
        <v>2596</v>
      </c>
      <c r="F379" t="s">
        <v>8219</v>
      </c>
      <c r="G379" t="s">
        <v>8225</v>
      </c>
      <c r="H379" t="s">
        <v>8247</v>
      </c>
      <c r="I379">
        <v>1472122316</v>
      </c>
      <c r="J379">
        <v>1469443916</v>
      </c>
      <c r="K379" t="b">
        <v>0</v>
      </c>
      <c r="L379">
        <v>48</v>
      </c>
      <c r="M379" t="b">
        <v>1</v>
      </c>
      <c r="N379" t="s">
        <v>8269</v>
      </c>
      <c r="O379" s="5">
        <f t="shared" si="30"/>
        <v>105.9591836734694</v>
      </c>
      <c r="P379">
        <f t="shared" si="33"/>
        <v>54.083333333333336</v>
      </c>
      <c r="Q379" t="str">
        <f t="shared" si="34"/>
        <v>film &amp; video</v>
      </c>
      <c r="R379" t="str">
        <f t="shared" si="35"/>
        <v>documentary</v>
      </c>
      <c r="S379" s="9">
        <f t="shared" si="31"/>
        <v>42576.452731481477</v>
      </c>
      <c r="T379" s="9">
        <f t="shared" si="32"/>
        <v>42607.452731481477</v>
      </c>
    </row>
    <row r="380" spans="1:20" ht="28.8" x14ac:dyDescent="0.3">
      <c r="A380">
        <v>377</v>
      </c>
      <c r="B380" s="3" t="s">
        <v>378</v>
      </c>
      <c r="C380" s="3" t="s">
        <v>4487</v>
      </c>
      <c r="D380">
        <v>12000</v>
      </c>
      <c r="E380">
        <v>13728</v>
      </c>
      <c r="F380" t="s">
        <v>8219</v>
      </c>
      <c r="G380" t="s">
        <v>8224</v>
      </c>
      <c r="H380" t="s">
        <v>8246</v>
      </c>
      <c r="I380">
        <v>1447484460</v>
      </c>
      <c r="J380">
        <v>1444888868</v>
      </c>
      <c r="K380" t="b">
        <v>0</v>
      </c>
      <c r="L380">
        <v>133</v>
      </c>
      <c r="M380" t="b">
        <v>1</v>
      </c>
      <c r="N380" t="s">
        <v>8269</v>
      </c>
      <c r="O380" s="5">
        <f t="shared" si="30"/>
        <v>114.39999999999999</v>
      </c>
      <c r="P380">
        <f t="shared" si="33"/>
        <v>103.21804511278195</v>
      </c>
      <c r="Q380" t="str">
        <f t="shared" si="34"/>
        <v>film &amp; video</v>
      </c>
      <c r="R380" t="str">
        <f t="shared" si="35"/>
        <v>documentary</v>
      </c>
      <c r="S380" s="9">
        <f t="shared" si="31"/>
        <v>42292.250787037032</v>
      </c>
      <c r="T380" s="9">
        <f t="shared" si="32"/>
        <v>42322.292361111111</v>
      </c>
    </row>
    <row r="381" spans="1:20" ht="43.2" x14ac:dyDescent="0.3">
      <c r="A381">
        <v>378</v>
      </c>
      <c r="B381" s="3" t="s">
        <v>379</v>
      </c>
      <c r="C381" s="3" t="s">
        <v>4488</v>
      </c>
      <c r="D381">
        <v>3000</v>
      </c>
      <c r="E381">
        <v>3353</v>
      </c>
      <c r="F381" t="s">
        <v>8219</v>
      </c>
      <c r="G381" t="s">
        <v>8229</v>
      </c>
      <c r="H381" t="s">
        <v>8251</v>
      </c>
      <c r="I381">
        <v>1453765920</v>
      </c>
      <c r="J381">
        <v>1451655808</v>
      </c>
      <c r="K381" t="b">
        <v>0</v>
      </c>
      <c r="L381">
        <v>83</v>
      </c>
      <c r="M381" t="b">
        <v>1</v>
      </c>
      <c r="N381" t="s">
        <v>8269</v>
      </c>
      <c r="O381" s="5">
        <f t="shared" si="30"/>
        <v>111.76666666666665</v>
      </c>
      <c r="P381">
        <f t="shared" si="33"/>
        <v>40.397590361445786</v>
      </c>
      <c r="Q381" t="str">
        <f t="shared" si="34"/>
        <v>film &amp; video</v>
      </c>
      <c r="R381" t="str">
        <f t="shared" si="35"/>
        <v>documentary</v>
      </c>
      <c r="S381" s="9">
        <f t="shared" si="31"/>
        <v>42370.571851851855</v>
      </c>
      <c r="T381" s="9">
        <f t="shared" si="32"/>
        <v>42394.994444444441</v>
      </c>
    </row>
    <row r="382" spans="1:20" ht="43.2" x14ac:dyDescent="0.3">
      <c r="A382">
        <v>379</v>
      </c>
      <c r="B382" s="3" t="s">
        <v>380</v>
      </c>
      <c r="C382" s="3" t="s">
        <v>4489</v>
      </c>
      <c r="D382">
        <v>15000</v>
      </c>
      <c r="E382">
        <v>17412</v>
      </c>
      <c r="F382" t="s">
        <v>8219</v>
      </c>
      <c r="G382" t="s">
        <v>8224</v>
      </c>
      <c r="H382" t="s">
        <v>8246</v>
      </c>
      <c r="I382">
        <v>1336062672</v>
      </c>
      <c r="J382">
        <v>1332174672</v>
      </c>
      <c r="K382" t="b">
        <v>0</v>
      </c>
      <c r="L382">
        <v>149</v>
      </c>
      <c r="M382" t="b">
        <v>1</v>
      </c>
      <c r="N382" t="s">
        <v>8269</v>
      </c>
      <c r="O382" s="5">
        <f t="shared" si="30"/>
        <v>116.08000000000001</v>
      </c>
      <c r="P382">
        <f t="shared" si="33"/>
        <v>116.85906040268456</v>
      </c>
      <c r="Q382" t="str">
        <f t="shared" si="34"/>
        <v>film &amp; video</v>
      </c>
      <c r="R382" t="str">
        <f t="shared" si="35"/>
        <v>documentary</v>
      </c>
      <c r="S382" s="9">
        <f t="shared" si="31"/>
        <v>40987.688333333332</v>
      </c>
      <c r="T382" s="9">
        <f t="shared" si="32"/>
        <v>41032.688333333332</v>
      </c>
    </row>
    <row r="383" spans="1:20" ht="43.2" x14ac:dyDescent="0.3">
      <c r="A383">
        <v>380</v>
      </c>
      <c r="B383" s="3" t="s">
        <v>381</v>
      </c>
      <c r="C383" s="3" t="s">
        <v>4490</v>
      </c>
      <c r="D383">
        <v>4000</v>
      </c>
      <c r="E383">
        <v>5660</v>
      </c>
      <c r="F383" t="s">
        <v>8219</v>
      </c>
      <c r="G383" t="s">
        <v>8224</v>
      </c>
      <c r="H383" t="s">
        <v>8246</v>
      </c>
      <c r="I383">
        <v>1453569392</v>
      </c>
      <c r="J383">
        <v>1451409392</v>
      </c>
      <c r="K383" t="b">
        <v>0</v>
      </c>
      <c r="L383">
        <v>49</v>
      </c>
      <c r="M383" t="b">
        <v>1</v>
      </c>
      <c r="N383" t="s">
        <v>8269</v>
      </c>
      <c r="O383" s="5">
        <f t="shared" si="30"/>
        <v>141.5</v>
      </c>
      <c r="P383">
        <f t="shared" si="33"/>
        <v>115.51020408163265</v>
      </c>
      <c r="Q383" t="str">
        <f t="shared" si="34"/>
        <v>film &amp; video</v>
      </c>
      <c r="R383" t="str">
        <f t="shared" si="35"/>
        <v>documentary</v>
      </c>
      <c r="S383" s="9">
        <f t="shared" si="31"/>
        <v>42367.719814814816</v>
      </c>
      <c r="T383" s="9">
        <f t="shared" si="32"/>
        <v>42392.719814814816</v>
      </c>
    </row>
    <row r="384" spans="1:20" ht="28.8" x14ac:dyDescent="0.3">
      <c r="A384">
        <v>381</v>
      </c>
      <c r="B384" s="3" t="s">
        <v>382</v>
      </c>
      <c r="C384" s="3" t="s">
        <v>4491</v>
      </c>
      <c r="D384">
        <v>25000</v>
      </c>
      <c r="E384">
        <v>26182.5</v>
      </c>
      <c r="F384" t="s">
        <v>8219</v>
      </c>
      <c r="G384" t="s">
        <v>8224</v>
      </c>
      <c r="H384" t="s">
        <v>8246</v>
      </c>
      <c r="I384">
        <v>1343624400</v>
      </c>
      <c r="J384">
        <v>1340642717</v>
      </c>
      <c r="K384" t="b">
        <v>0</v>
      </c>
      <c r="L384">
        <v>251</v>
      </c>
      <c r="M384" t="b">
        <v>1</v>
      </c>
      <c r="N384" t="s">
        <v>8269</v>
      </c>
      <c r="O384" s="5">
        <f t="shared" si="30"/>
        <v>104.72999999999999</v>
      </c>
      <c r="P384">
        <f t="shared" si="33"/>
        <v>104.31274900398407</v>
      </c>
      <c r="Q384" t="str">
        <f t="shared" si="34"/>
        <v>film &amp; video</v>
      </c>
      <c r="R384" t="str">
        <f t="shared" si="35"/>
        <v>documentary</v>
      </c>
      <c r="S384" s="9">
        <f t="shared" si="31"/>
        <v>41085.698113425926</v>
      </c>
      <c r="T384" s="9">
        <f t="shared" si="32"/>
        <v>41120.208333333336</v>
      </c>
    </row>
    <row r="385" spans="1:20" ht="43.2" x14ac:dyDescent="0.3">
      <c r="A385">
        <v>382</v>
      </c>
      <c r="B385" s="3" t="s">
        <v>383</v>
      </c>
      <c r="C385" s="3" t="s">
        <v>4492</v>
      </c>
      <c r="D385">
        <v>600</v>
      </c>
      <c r="E385">
        <v>1535</v>
      </c>
      <c r="F385" t="s">
        <v>8219</v>
      </c>
      <c r="G385" t="s">
        <v>8224</v>
      </c>
      <c r="H385" t="s">
        <v>8246</v>
      </c>
      <c r="I385">
        <v>1346950900</v>
      </c>
      <c r="J385">
        <v>1345741300</v>
      </c>
      <c r="K385" t="b">
        <v>0</v>
      </c>
      <c r="L385">
        <v>22</v>
      </c>
      <c r="M385" t="b">
        <v>1</v>
      </c>
      <c r="N385" t="s">
        <v>8269</v>
      </c>
      <c r="O385" s="5">
        <f t="shared" si="30"/>
        <v>255.83333333333331</v>
      </c>
      <c r="P385">
        <f t="shared" si="33"/>
        <v>69.772727272727266</v>
      </c>
      <c r="Q385" t="str">
        <f t="shared" si="34"/>
        <v>film &amp; video</v>
      </c>
      <c r="R385" t="str">
        <f t="shared" si="35"/>
        <v>documentary</v>
      </c>
      <c r="S385" s="9">
        <f t="shared" si="31"/>
        <v>41144.709490740745</v>
      </c>
      <c r="T385" s="9">
        <f t="shared" si="32"/>
        <v>41158.709490740745</v>
      </c>
    </row>
    <row r="386" spans="1:20" ht="43.2" x14ac:dyDescent="0.3">
      <c r="A386">
        <v>383</v>
      </c>
      <c r="B386" s="3" t="s">
        <v>384</v>
      </c>
      <c r="C386" s="3" t="s">
        <v>4493</v>
      </c>
      <c r="D386">
        <v>999</v>
      </c>
      <c r="E386">
        <v>2065</v>
      </c>
      <c r="F386" t="s">
        <v>8219</v>
      </c>
      <c r="G386" t="s">
        <v>8224</v>
      </c>
      <c r="H386" t="s">
        <v>8246</v>
      </c>
      <c r="I386">
        <v>1400467759</v>
      </c>
      <c r="J386">
        <v>1398480559</v>
      </c>
      <c r="K386" t="b">
        <v>0</v>
      </c>
      <c r="L386">
        <v>48</v>
      </c>
      <c r="M386" t="b">
        <v>1</v>
      </c>
      <c r="N386" t="s">
        <v>8269</v>
      </c>
      <c r="O386" s="5">
        <f t="shared" si="30"/>
        <v>206.70670670670671</v>
      </c>
      <c r="P386">
        <f t="shared" si="33"/>
        <v>43.020833333333336</v>
      </c>
      <c r="Q386" t="str">
        <f t="shared" si="34"/>
        <v>film &amp; video</v>
      </c>
      <c r="R386" t="str">
        <f t="shared" si="35"/>
        <v>documentary</v>
      </c>
      <c r="S386" s="9">
        <f t="shared" si="31"/>
        <v>41755.117581018516</v>
      </c>
      <c r="T386" s="9">
        <f t="shared" si="32"/>
        <v>41778.117581018516</v>
      </c>
    </row>
    <row r="387" spans="1:20" ht="43.2" x14ac:dyDescent="0.3">
      <c r="A387">
        <v>384</v>
      </c>
      <c r="B387" s="3" t="s">
        <v>385</v>
      </c>
      <c r="C387" s="3" t="s">
        <v>4494</v>
      </c>
      <c r="D387">
        <v>20000</v>
      </c>
      <c r="E387">
        <v>22421</v>
      </c>
      <c r="F387" t="s">
        <v>8219</v>
      </c>
      <c r="G387" t="s">
        <v>8224</v>
      </c>
      <c r="H387" t="s">
        <v>8246</v>
      </c>
      <c r="I387">
        <v>1420569947</v>
      </c>
      <c r="J387">
        <v>1417977947</v>
      </c>
      <c r="K387" t="b">
        <v>0</v>
      </c>
      <c r="L387">
        <v>383</v>
      </c>
      <c r="M387" t="b">
        <v>1</v>
      </c>
      <c r="N387" t="s">
        <v>8269</v>
      </c>
      <c r="O387" s="5">
        <f t="shared" ref="O387:O450" si="36">E387/D387*100</f>
        <v>112.105</v>
      </c>
      <c r="P387">
        <f t="shared" si="33"/>
        <v>58.540469973890339</v>
      </c>
      <c r="Q387" t="str">
        <f t="shared" si="34"/>
        <v>film &amp; video</v>
      </c>
      <c r="R387" t="str">
        <f t="shared" si="35"/>
        <v>documentary</v>
      </c>
      <c r="S387" s="9">
        <f t="shared" ref="S387:S450" si="37">J387/60/60/24+DATE(1970, 1, 1)</f>
        <v>41980.781793981485</v>
      </c>
      <c r="T387" s="9">
        <f t="shared" ref="T387:T450" si="38">I387/60/60/24+DATE(1970, 1, 1)</f>
        <v>42010.781793981485</v>
      </c>
    </row>
    <row r="388" spans="1:20" ht="43.2" x14ac:dyDescent="0.3">
      <c r="A388">
        <v>385</v>
      </c>
      <c r="B388" s="3" t="s">
        <v>386</v>
      </c>
      <c r="C388" s="3" t="s">
        <v>4495</v>
      </c>
      <c r="D388">
        <v>25000</v>
      </c>
      <c r="E388">
        <v>26495.5</v>
      </c>
      <c r="F388" t="s">
        <v>8219</v>
      </c>
      <c r="G388" t="s">
        <v>8224</v>
      </c>
      <c r="H388" t="s">
        <v>8246</v>
      </c>
      <c r="I388">
        <v>1416582101</v>
      </c>
      <c r="J388">
        <v>1413986501</v>
      </c>
      <c r="K388" t="b">
        <v>0</v>
      </c>
      <c r="L388">
        <v>237</v>
      </c>
      <c r="M388" t="b">
        <v>1</v>
      </c>
      <c r="N388" t="s">
        <v>8269</v>
      </c>
      <c r="O388" s="5">
        <f t="shared" si="36"/>
        <v>105.982</v>
      </c>
      <c r="P388">
        <f t="shared" ref="P388:P451" si="39">E388/L388</f>
        <v>111.79535864978902</v>
      </c>
      <c r="Q388" t="str">
        <f t="shared" ref="Q388:Q451" si="40">LEFT(N388, FIND("/", N388)-1)</f>
        <v>film &amp; video</v>
      </c>
      <c r="R388" t="str">
        <f t="shared" ref="R388:R451" si="41">RIGHT(N388, LEN(N388)-FIND("/", N388))</f>
        <v>documentary</v>
      </c>
      <c r="S388" s="9">
        <f t="shared" si="37"/>
        <v>41934.584502314814</v>
      </c>
      <c r="T388" s="9">
        <f t="shared" si="38"/>
        <v>41964.626168981486</v>
      </c>
    </row>
    <row r="389" spans="1:20" ht="43.2" x14ac:dyDescent="0.3">
      <c r="A389">
        <v>386</v>
      </c>
      <c r="B389" s="3" t="s">
        <v>387</v>
      </c>
      <c r="C389" s="3" t="s">
        <v>4496</v>
      </c>
      <c r="D389">
        <v>600</v>
      </c>
      <c r="E389">
        <v>601</v>
      </c>
      <c r="F389" t="s">
        <v>8219</v>
      </c>
      <c r="G389" t="s">
        <v>8224</v>
      </c>
      <c r="H389" t="s">
        <v>8246</v>
      </c>
      <c r="I389">
        <v>1439246991</v>
      </c>
      <c r="J389">
        <v>1437950991</v>
      </c>
      <c r="K389" t="b">
        <v>0</v>
      </c>
      <c r="L389">
        <v>13</v>
      </c>
      <c r="M389" t="b">
        <v>1</v>
      </c>
      <c r="N389" t="s">
        <v>8269</v>
      </c>
      <c r="O389" s="5">
        <f t="shared" si="36"/>
        <v>100.16666666666667</v>
      </c>
      <c r="P389">
        <f t="shared" si="39"/>
        <v>46.230769230769234</v>
      </c>
      <c r="Q389" t="str">
        <f t="shared" si="40"/>
        <v>film &amp; video</v>
      </c>
      <c r="R389" t="str">
        <f t="shared" si="41"/>
        <v>documentary</v>
      </c>
      <c r="S389" s="9">
        <f t="shared" si="37"/>
        <v>42211.951284722221</v>
      </c>
      <c r="T389" s="9">
        <f t="shared" si="38"/>
        <v>42226.951284722221</v>
      </c>
    </row>
    <row r="390" spans="1:20" ht="43.2" x14ac:dyDescent="0.3">
      <c r="A390">
        <v>387</v>
      </c>
      <c r="B390" s="3" t="s">
        <v>388</v>
      </c>
      <c r="C390" s="3" t="s">
        <v>4497</v>
      </c>
      <c r="D390">
        <v>38000</v>
      </c>
      <c r="E390">
        <v>81316</v>
      </c>
      <c r="F390" t="s">
        <v>8219</v>
      </c>
      <c r="G390" t="s">
        <v>8224</v>
      </c>
      <c r="H390" t="s">
        <v>8246</v>
      </c>
      <c r="I390">
        <v>1439618400</v>
      </c>
      <c r="J390">
        <v>1436976858</v>
      </c>
      <c r="K390" t="b">
        <v>0</v>
      </c>
      <c r="L390">
        <v>562</v>
      </c>
      <c r="M390" t="b">
        <v>1</v>
      </c>
      <c r="N390" t="s">
        <v>8269</v>
      </c>
      <c r="O390" s="5">
        <f t="shared" si="36"/>
        <v>213.98947368421051</v>
      </c>
      <c r="P390">
        <f t="shared" si="39"/>
        <v>144.69039145907473</v>
      </c>
      <c r="Q390" t="str">
        <f t="shared" si="40"/>
        <v>film &amp; video</v>
      </c>
      <c r="R390" t="str">
        <f t="shared" si="41"/>
        <v>documentary</v>
      </c>
      <c r="S390" s="9">
        <f t="shared" si="37"/>
        <v>42200.67659722222</v>
      </c>
      <c r="T390" s="9">
        <f t="shared" si="38"/>
        <v>42231.25</v>
      </c>
    </row>
    <row r="391" spans="1:20" ht="43.2" x14ac:dyDescent="0.3">
      <c r="A391">
        <v>388</v>
      </c>
      <c r="B391" s="3" t="s">
        <v>389</v>
      </c>
      <c r="C391" s="3" t="s">
        <v>4498</v>
      </c>
      <c r="D391">
        <v>5000</v>
      </c>
      <c r="E391">
        <v>6308</v>
      </c>
      <c r="F391" t="s">
        <v>8219</v>
      </c>
      <c r="G391" t="s">
        <v>8224</v>
      </c>
      <c r="H391" t="s">
        <v>8246</v>
      </c>
      <c r="I391">
        <v>1469670580</v>
      </c>
      <c r="J391">
        <v>1467078580</v>
      </c>
      <c r="K391" t="b">
        <v>0</v>
      </c>
      <c r="L391">
        <v>71</v>
      </c>
      <c r="M391" t="b">
        <v>1</v>
      </c>
      <c r="N391" t="s">
        <v>8269</v>
      </c>
      <c r="O391" s="5">
        <f t="shared" si="36"/>
        <v>126.16000000000001</v>
      </c>
      <c r="P391">
        <f t="shared" si="39"/>
        <v>88.845070422535215</v>
      </c>
      <c r="Q391" t="str">
        <f t="shared" si="40"/>
        <v>film &amp; video</v>
      </c>
      <c r="R391" t="str">
        <f t="shared" si="41"/>
        <v>documentary</v>
      </c>
      <c r="S391" s="9">
        <f t="shared" si="37"/>
        <v>42549.076157407413</v>
      </c>
      <c r="T391" s="9">
        <f t="shared" si="38"/>
        <v>42579.076157407413</v>
      </c>
    </row>
    <row r="392" spans="1:20" ht="43.2" x14ac:dyDescent="0.3">
      <c r="A392">
        <v>389</v>
      </c>
      <c r="B392" s="3" t="s">
        <v>390</v>
      </c>
      <c r="C392" s="3" t="s">
        <v>4499</v>
      </c>
      <c r="D392">
        <v>68000</v>
      </c>
      <c r="E392">
        <v>123444.12</v>
      </c>
      <c r="F392" t="s">
        <v>8219</v>
      </c>
      <c r="G392" t="s">
        <v>8224</v>
      </c>
      <c r="H392" t="s">
        <v>8246</v>
      </c>
      <c r="I392">
        <v>1394233140</v>
      </c>
      <c r="J392">
        <v>1391477450</v>
      </c>
      <c r="K392" t="b">
        <v>0</v>
      </c>
      <c r="L392">
        <v>1510</v>
      </c>
      <c r="M392" t="b">
        <v>1</v>
      </c>
      <c r="N392" t="s">
        <v>8269</v>
      </c>
      <c r="O392" s="5">
        <f t="shared" si="36"/>
        <v>181.53547058823528</v>
      </c>
      <c r="P392">
        <f t="shared" si="39"/>
        <v>81.75107284768211</v>
      </c>
      <c r="Q392" t="str">
        <f t="shared" si="40"/>
        <v>film &amp; video</v>
      </c>
      <c r="R392" t="str">
        <f t="shared" si="41"/>
        <v>documentary</v>
      </c>
      <c r="S392" s="9">
        <f t="shared" si="37"/>
        <v>41674.063078703701</v>
      </c>
      <c r="T392" s="9">
        <f t="shared" si="38"/>
        <v>41705.957638888889</v>
      </c>
    </row>
    <row r="393" spans="1:20" ht="28.8" x14ac:dyDescent="0.3">
      <c r="A393">
        <v>390</v>
      </c>
      <c r="B393" s="3" t="s">
        <v>391</v>
      </c>
      <c r="C393" s="3" t="s">
        <v>4500</v>
      </c>
      <c r="D393">
        <v>1000</v>
      </c>
      <c r="E393">
        <v>1000</v>
      </c>
      <c r="F393" t="s">
        <v>8219</v>
      </c>
      <c r="G393" t="s">
        <v>8224</v>
      </c>
      <c r="H393" t="s">
        <v>8246</v>
      </c>
      <c r="I393">
        <v>1431046372</v>
      </c>
      <c r="J393">
        <v>1429318372</v>
      </c>
      <c r="K393" t="b">
        <v>0</v>
      </c>
      <c r="L393">
        <v>14</v>
      </c>
      <c r="M393" t="b">
        <v>1</v>
      </c>
      <c r="N393" t="s">
        <v>8269</v>
      </c>
      <c r="O393" s="5">
        <f t="shared" si="36"/>
        <v>100</v>
      </c>
      <c r="P393">
        <f t="shared" si="39"/>
        <v>71.428571428571431</v>
      </c>
      <c r="Q393" t="str">
        <f t="shared" si="40"/>
        <v>film &amp; video</v>
      </c>
      <c r="R393" t="str">
        <f t="shared" si="41"/>
        <v>documentary</v>
      </c>
      <c r="S393" s="9">
        <f t="shared" si="37"/>
        <v>42112.036712962959</v>
      </c>
      <c r="T393" s="9">
        <f t="shared" si="38"/>
        <v>42132.036712962959</v>
      </c>
    </row>
    <row r="394" spans="1:20" ht="28.8" x14ac:dyDescent="0.3">
      <c r="A394">
        <v>391</v>
      </c>
      <c r="B394" s="3" t="s">
        <v>392</v>
      </c>
      <c r="C394" s="3" t="s">
        <v>4501</v>
      </c>
      <c r="D394">
        <v>20000</v>
      </c>
      <c r="E394">
        <v>20122</v>
      </c>
      <c r="F394" t="s">
        <v>8219</v>
      </c>
      <c r="G394" t="s">
        <v>8224</v>
      </c>
      <c r="H394" t="s">
        <v>8246</v>
      </c>
      <c r="I394">
        <v>1324169940</v>
      </c>
      <c r="J394">
        <v>1321578051</v>
      </c>
      <c r="K394" t="b">
        <v>0</v>
      </c>
      <c r="L394">
        <v>193</v>
      </c>
      <c r="M394" t="b">
        <v>1</v>
      </c>
      <c r="N394" t="s">
        <v>8269</v>
      </c>
      <c r="O394" s="5">
        <f t="shared" si="36"/>
        <v>100.61</v>
      </c>
      <c r="P394">
        <f t="shared" si="39"/>
        <v>104.25906735751295</v>
      </c>
      <c r="Q394" t="str">
        <f t="shared" si="40"/>
        <v>film &amp; video</v>
      </c>
      <c r="R394" t="str">
        <f t="shared" si="41"/>
        <v>documentary</v>
      </c>
      <c r="S394" s="9">
        <f t="shared" si="37"/>
        <v>40865.042256944449</v>
      </c>
      <c r="T394" s="9">
        <f t="shared" si="38"/>
        <v>40895.040972222225</v>
      </c>
    </row>
    <row r="395" spans="1:20" ht="43.2" x14ac:dyDescent="0.3">
      <c r="A395">
        <v>392</v>
      </c>
      <c r="B395" s="3" t="s">
        <v>393</v>
      </c>
      <c r="C395" s="3" t="s">
        <v>4502</v>
      </c>
      <c r="D395">
        <v>18500</v>
      </c>
      <c r="E395">
        <v>18667</v>
      </c>
      <c r="F395" t="s">
        <v>8219</v>
      </c>
      <c r="G395" t="s">
        <v>8224</v>
      </c>
      <c r="H395" t="s">
        <v>8246</v>
      </c>
      <c r="I395">
        <v>1315450800</v>
      </c>
      <c r="J395">
        <v>1312823571</v>
      </c>
      <c r="K395" t="b">
        <v>0</v>
      </c>
      <c r="L395">
        <v>206</v>
      </c>
      <c r="M395" t="b">
        <v>1</v>
      </c>
      <c r="N395" t="s">
        <v>8269</v>
      </c>
      <c r="O395" s="5">
        <f t="shared" si="36"/>
        <v>100.9027027027027</v>
      </c>
      <c r="P395">
        <f t="shared" si="39"/>
        <v>90.616504854368927</v>
      </c>
      <c r="Q395" t="str">
        <f t="shared" si="40"/>
        <v>film &amp; video</v>
      </c>
      <c r="R395" t="str">
        <f t="shared" si="41"/>
        <v>documentary</v>
      </c>
      <c r="S395" s="9">
        <f t="shared" si="37"/>
        <v>40763.717256944445</v>
      </c>
      <c r="T395" s="9">
        <f t="shared" si="38"/>
        <v>40794.125</v>
      </c>
    </row>
    <row r="396" spans="1:20" ht="28.8" x14ac:dyDescent="0.3">
      <c r="A396">
        <v>393</v>
      </c>
      <c r="B396" s="3" t="s">
        <v>394</v>
      </c>
      <c r="C396" s="3" t="s">
        <v>4503</v>
      </c>
      <c r="D396">
        <v>50000</v>
      </c>
      <c r="E396">
        <v>55223</v>
      </c>
      <c r="F396" t="s">
        <v>8219</v>
      </c>
      <c r="G396" t="s">
        <v>8224</v>
      </c>
      <c r="H396" t="s">
        <v>8246</v>
      </c>
      <c r="I396">
        <v>1381424452</v>
      </c>
      <c r="J396">
        <v>1378746052</v>
      </c>
      <c r="K396" t="b">
        <v>0</v>
      </c>
      <c r="L396">
        <v>351</v>
      </c>
      <c r="M396" t="b">
        <v>1</v>
      </c>
      <c r="N396" t="s">
        <v>8269</v>
      </c>
      <c r="O396" s="5">
        <f t="shared" si="36"/>
        <v>110.446</v>
      </c>
      <c r="P396">
        <f t="shared" si="39"/>
        <v>157.33048433048432</v>
      </c>
      <c r="Q396" t="str">
        <f t="shared" si="40"/>
        <v>film &amp; video</v>
      </c>
      <c r="R396" t="str">
        <f t="shared" si="41"/>
        <v>documentary</v>
      </c>
      <c r="S396" s="9">
        <f t="shared" si="37"/>
        <v>41526.708935185183</v>
      </c>
      <c r="T396" s="9">
        <f t="shared" si="38"/>
        <v>41557.708935185183</v>
      </c>
    </row>
    <row r="397" spans="1:20" ht="43.2" x14ac:dyDescent="0.3">
      <c r="A397">
        <v>394</v>
      </c>
      <c r="B397" s="3" t="s">
        <v>395</v>
      </c>
      <c r="C397" s="3" t="s">
        <v>4504</v>
      </c>
      <c r="D397">
        <v>4700</v>
      </c>
      <c r="E397">
        <v>5259</v>
      </c>
      <c r="F397" t="s">
        <v>8219</v>
      </c>
      <c r="G397" t="s">
        <v>8227</v>
      </c>
      <c r="H397" t="s">
        <v>8249</v>
      </c>
      <c r="I397">
        <v>1460918282</v>
      </c>
      <c r="J397">
        <v>1455737882</v>
      </c>
      <c r="K397" t="b">
        <v>0</v>
      </c>
      <c r="L397">
        <v>50</v>
      </c>
      <c r="M397" t="b">
        <v>1</v>
      </c>
      <c r="N397" t="s">
        <v>8269</v>
      </c>
      <c r="O397" s="5">
        <f t="shared" si="36"/>
        <v>111.8936170212766</v>
      </c>
      <c r="P397">
        <f t="shared" si="39"/>
        <v>105.18</v>
      </c>
      <c r="Q397" t="str">
        <f t="shared" si="40"/>
        <v>film &amp; video</v>
      </c>
      <c r="R397" t="str">
        <f t="shared" si="41"/>
        <v>documentary</v>
      </c>
      <c r="S397" s="9">
        <f t="shared" si="37"/>
        <v>42417.818078703705</v>
      </c>
      <c r="T397" s="9">
        <f t="shared" si="38"/>
        <v>42477.776412037041</v>
      </c>
    </row>
    <row r="398" spans="1:20" ht="43.2" x14ac:dyDescent="0.3">
      <c r="A398">
        <v>395</v>
      </c>
      <c r="B398" s="3" t="s">
        <v>396</v>
      </c>
      <c r="C398" s="3" t="s">
        <v>4505</v>
      </c>
      <c r="D398">
        <v>10000</v>
      </c>
      <c r="E398">
        <v>10804.45</v>
      </c>
      <c r="F398" t="s">
        <v>8219</v>
      </c>
      <c r="G398" t="s">
        <v>8224</v>
      </c>
      <c r="H398" t="s">
        <v>8246</v>
      </c>
      <c r="I398">
        <v>1335562320</v>
      </c>
      <c r="J398">
        <v>1332452960</v>
      </c>
      <c r="K398" t="b">
        <v>0</v>
      </c>
      <c r="L398">
        <v>184</v>
      </c>
      <c r="M398" t="b">
        <v>1</v>
      </c>
      <c r="N398" t="s">
        <v>8269</v>
      </c>
      <c r="O398" s="5">
        <f t="shared" si="36"/>
        <v>108.04450000000001</v>
      </c>
      <c r="P398">
        <f t="shared" si="39"/>
        <v>58.719836956521746</v>
      </c>
      <c r="Q398" t="str">
        <f t="shared" si="40"/>
        <v>film &amp; video</v>
      </c>
      <c r="R398" t="str">
        <f t="shared" si="41"/>
        <v>documentary</v>
      </c>
      <c r="S398" s="9">
        <f t="shared" si="37"/>
        <v>40990.909259259257</v>
      </c>
      <c r="T398" s="9">
        <f t="shared" si="38"/>
        <v>41026.897222222222</v>
      </c>
    </row>
    <row r="399" spans="1:20" ht="43.2" x14ac:dyDescent="0.3">
      <c r="A399">
        <v>396</v>
      </c>
      <c r="B399" s="3" t="s">
        <v>397</v>
      </c>
      <c r="C399" s="3" t="s">
        <v>4506</v>
      </c>
      <c r="D399">
        <v>15000</v>
      </c>
      <c r="E399">
        <v>16000</v>
      </c>
      <c r="F399" t="s">
        <v>8219</v>
      </c>
      <c r="G399" t="s">
        <v>8224</v>
      </c>
      <c r="H399" t="s">
        <v>8246</v>
      </c>
      <c r="I399">
        <v>1341668006</v>
      </c>
      <c r="J399">
        <v>1340372006</v>
      </c>
      <c r="K399" t="b">
        <v>0</v>
      </c>
      <c r="L399">
        <v>196</v>
      </c>
      <c r="M399" t="b">
        <v>1</v>
      </c>
      <c r="N399" t="s">
        <v>8269</v>
      </c>
      <c r="O399" s="5">
        <f t="shared" si="36"/>
        <v>106.66666666666667</v>
      </c>
      <c r="P399">
        <f t="shared" si="39"/>
        <v>81.632653061224488</v>
      </c>
      <c r="Q399" t="str">
        <f t="shared" si="40"/>
        <v>film &amp; video</v>
      </c>
      <c r="R399" t="str">
        <f t="shared" si="41"/>
        <v>documentary</v>
      </c>
      <c r="S399" s="9">
        <f t="shared" si="37"/>
        <v>41082.564884259256</v>
      </c>
      <c r="T399" s="9">
        <f t="shared" si="38"/>
        <v>41097.564884259256</v>
      </c>
    </row>
    <row r="400" spans="1:20" ht="43.2" x14ac:dyDescent="0.3">
      <c r="A400">
        <v>397</v>
      </c>
      <c r="B400" s="3" t="s">
        <v>398</v>
      </c>
      <c r="C400" s="3" t="s">
        <v>4507</v>
      </c>
      <c r="D400">
        <v>12444</v>
      </c>
      <c r="E400">
        <v>12929.35</v>
      </c>
      <c r="F400" t="s">
        <v>8219</v>
      </c>
      <c r="G400" t="s">
        <v>8224</v>
      </c>
      <c r="H400" t="s">
        <v>8246</v>
      </c>
      <c r="I400">
        <v>1283312640</v>
      </c>
      <c r="J400">
        <v>1279651084</v>
      </c>
      <c r="K400" t="b">
        <v>0</v>
      </c>
      <c r="L400">
        <v>229</v>
      </c>
      <c r="M400" t="b">
        <v>1</v>
      </c>
      <c r="N400" t="s">
        <v>8269</v>
      </c>
      <c r="O400" s="5">
        <f t="shared" si="36"/>
        <v>103.90027322404372</v>
      </c>
      <c r="P400">
        <f t="shared" si="39"/>
        <v>56.460043668122275</v>
      </c>
      <c r="Q400" t="str">
        <f t="shared" si="40"/>
        <v>film &amp; video</v>
      </c>
      <c r="R400" t="str">
        <f t="shared" si="41"/>
        <v>documentary</v>
      </c>
      <c r="S400" s="9">
        <f t="shared" si="37"/>
        <v>40379.776435185187</v>
      </c>
      <c r="T400" s="9">
        <f t="shared" si="38"/>
        <v>40422.155555555553</v>
      </c>
    </row>
    <row r="401" spans="1:20" ht="28.8" x14ac:dyDescent="0.3">
      <c r="A401">
        <v>398</v>
      </c>
      <c r="B401" s="3" t="s">
        <v>399</v>
      </c>
      <c r="C401" s="3" t="s">
        <v>4508</v>
      </c>
      <c r="D401">
        <v>7500</v>
      </c>
      <c r="E401">
        <v>9387</v>
      </c>
      <c r="F401" t="s">
        <v>8219</v>
      </c>
      <c r="G401" t="s">
        <v>8224</v>
      </c>
      <c r="H401" t="s">
        <v>8246</v>
      </c>
      <c r="I401">
        <v>1430334126</v>
      </c>
      <c r="J401">
        <v>1426446126</v>
      </c>
      <c r="K401" t="b">
        <v>0</v>
      </c>
      <c r="L401">
        <v>67</v>
      </c>
      <c r="M401" t="b">
        <v>1</v>
      </c>
      <c r="N401" t="s">
        <v>8269</v>
      </c>
      <c r="O401" s="5">
        <f t="shared" si="36"/>
        <v>125.16000000000001</v>
      </c>
      <c r="P401">
        <f t="shared" si="39"/>
        <v>140.1044776119403</v>
      </c>
      <c r="Q401" t="str">
        <f t="shared" si="40"/>
        <v>film &amp; video</v>
      </c>
      <c r="R401" t="str">
        <f t="shared" si="41"/>
        <v>documentary</v>
      </c>
      <c r="S401" s="9">
        <f t="shared" si="37"/>
        <v>42078.793124999997</v>
      </c>
      <c r="T401" s="9">
        <f t="shared" si="38"/>
        <v>42123.793124999997</v>
      </c>
    </row>
    <row r="402" spans="1:20" ht="43.2" x14ac:dyDescent="0.3">
      <c r="A402">
        <v>399</v>
      </c>
      <c r="B402" s="3" t="s">
        <v>400</v>
      </c>
      <c r="C402" s="3" t="s">
        <v>4509</v>
      </c>
      <c r="D402">
        <v>20000</v>
      </c>
      <c r="E402">
        <v>21361</v>
      </c>
      <c r="F402" t="s">
        <v>8219</v>
      </c>
      <c r="G402" t="s">
        <v>8225</v>
      </c>
      <c r="H402" t="s">
        <v>8247</v>
      </c>
      <c r="I402">
        <v>1481716800</v>
      </c>
      <c r="J402">
        <v>1479070867</v>
      </c>
      <c r="K402" t="b">
        <v>0</v>
      </c>
      <c r="L402">
        <v>95</v>
      </c>
      <c r="M402" t="b">
        <v>1</v>
      </c>
      <c r="N402" t="s">
        <v>8269</v>
      </c>
      <c r="O402" s="5">
        <f t="shared" si="36"/>
        <v>106.80499999999999</v>
      </c>
      <c r="P402">
        <f t="shared" si="39"/>
        <v>224.85263157894738</v>
      </c>
      <c r="Q402" t="str">
        <f t="shared" si="40"/>
        <v>film &amp; video</v>
      </c>
      <c r="R402" t="str">
        <f t="shared" si="41"/>
        <v>documentary</v>
      </c>
      <c r="S402" s="9">
        <f t="shared" si="37"/>
        <v>42687.875775462962</v>
      </c>
      <c r="T402" s="9">
        <f t="shared" si="38"/>
        <v>42718.5</v>
      </c>
    </row>
    <row r="403" spans="1:20" ht="28.8" x14ac:dyDescent="0.3">
      <c r="A403">
        <v>400</v>
      </c>
      <c r="B403" s="3" t="s">
        <v>401</v>
      </c>
      <c r="C403" s="3" t="s">
        <v>4510</v>
      </c>
      <c r="D403">
        <v>10000</v>
      </c>
      <c r="E403">
        <v>11230.25</v>
      </c>
      <c r="F403" t="s">
        <v>8219</v>
      </c>
      <c r="G403" t="s">
        <v>8224</v>
      </c>
      <c r="H403" t="s">
        <v>8246</v>
      </c>
      <c r="I403">
        <v>1400297400</v>
      </c>
      <c r="J403">
        <v>1397661347</v>
      </c>
      <c r="K403" t="b">
        <v>0</v>
      </c>
      <c r="L403">
        <v>62</v>
      </c>
      <c r="M403" t="b">
        <v>1</v>
      </c>
      <c r="N403" t="s">
        <v>8269</v>
      </c>
      <c r="O403" s="5">
        <f t="shared" si="36"/>
        <v>112.30249999999999</v>
      </c>
      <c r="P403">
        <f t="shared" si="39"/>
        <v>181.13306451612902</v>
      </c>
      <c r="Q403" t="str">
        <f t="shared" si="40"/>
        <v>film &amp; video</v>
      </c>
      <c r="R403" t="str">
        <f t="shared" si="41"/>
        <v>documentary</v>
      </c>
      <c r="S403" s="9">
        <f t="shared" si="37"/>
        <v>41745.635960648149</v>
      </c>
      <c r="T403" s="9">
        <f t="shared" si="38"/>
        <v>41776.145833333336</v>
      </c>
    </row>
    <row r="404" spans="1:20" ht="43.2" x14ac:dyDescent="0.3">
      <c r="A404">
        <v>401</v>
      </c>
      <c r="B404" s="3" t="s">
        <v>402</v>
      </c>
      <c r="C404" s="3" t="s">
        <v>4511</v>
      </c>
      <c r="D404">
        <v>50000</v>
      </c>
      <c r="E404">
        <v>51906</v>
      </c>
      <c r="F404" t="s">
        <v>8219</v>
      </c>
      <c r="G404" t="s">
        <v>8224</v>
      </c>
      <c r="H404" t="s">
        <v>8246</v>
      </c>
      <c r="I404">
        <v>1312747970</v>
      </c>
      <c r="J404">
        <v>1310155970</v>
      </c>
      <c r="K404" t="b">
        <v>0</v>
      </c>
      <c r="L404">
        <v>73</v>
      </c>
      <c r="M404" t="b">
        <v>1</v>
      </c>
      <c r="N404" t="s">
        <v>8269</v>
      </c>
      <c r="O404" s="5">
        <f t="shared" si="36"/>
        <v>103.812</v>
      </c>
      <c r="P404">
        <f t="shared" si="39"/>
        <v>711.04109589041093</v>
      </c>
      <c r="Q404" t="str">
        <f t="shared" si="40"/>
        <v>film &amp; video</v>
      </c>
      <c r="R404" t="str">
        <f t="shared" si="41"/>
        <v>documentary</v>
      </c>
      <c r="S404" s="9">
        <f t="shared" si="37"/>
        <v>40732.842245370368</v>
      </c>
      <c r="T404" s="9">
        <f t="shared" si="38"/>
        <v>40762.842245370368</v>
      </c>
    </row>
    <row r="405" spans="1:20" ht="43.2" x14ac:dyDescent="0.3">
      <c r="A405">
        <v>402</v>
      </c>
      <c r="B405" s="3" t="s">
        <v>403</v>
      </c>
      <c r="C405" s="3" t="s">
        <v>4512</v>
      </c>
      <c r="D405">
        <v>2000</v>
      </c>
      <c r="E405">
        <v>2833</v>
      </c>
      <c r="F405" t="s">
        <v>8219</v>
      </c>
      <c r="G405" t="s">
        <v>8224</v>
      </c>
      <c r="H405" t="s">
        <v>8246</v>
      </c>
      <c r="I405">
        <v>1446731817</v>
      </c>
      <c r="J405">
        <v>1444913817</v>
      </c>
      <c r="K405" t="b">
        <v>0</v>
      </c>
      <c r="L405">
        <v>43</v>
      </c>
      <c r="M405" t="b">
        <v>1</v>
      </c>
      <c r="N405" t="s">
        <v>8269</v>
      </c>
      <c r="O405" s="5">
        <f t="shared" si="36"/>
        <v>141.65</v>
      </c>
      <c r="P405">
        <f t="shared" si="39"/>
        <v>65.883720930232556</v>
      </c>
      <c r="Q405" t="str">
        <f t="shared" si="40"/>
        <v>film &amp; video</v>
      </c>
      <c r="R405" t="str">
        <f t="shared" si="41"/>
        <v>documentary</v>
      </c>
      <c r="S405" s="9">
        <f t="shared" si="37"/>
        <v>42292.539548611108</v>
      </c>
      <c r="T405" s="9">
        <f t="shared" si="38"/>
        <v>42313.58121527778</v>
      </c>
    </row>
    <row r="406" spans="1:20" ht="28.8" x14ac:dyDescent="0.3">
      <c r="A406">
        <v>403</v>
      </c>
      <c r="B406" s="3" t="s">
        <v>404</v>
      </c>
      <c r="C406" s="3" t="s">
        <v>4513</v>
      </c>
      <c r="D406">
        <v>5000</v>
      </c>
      <c r="E406">
        <v>5263</v>
      </c>
      <c r="F406" t="s">
        <v>8219</v>
      </c>
      <c r="G406" t="s">
        <v>8224</v>
      </c>
      <c r="H406" t="s">
        <v>8246</v>
      </c>
      <c r="I406">
        <v>1312960080</v>
      </c>
      <c r="J406">
        <v>1308900441</v>
      </c>
      <c r="K406" t="b">
        <v>0</v>
      </c>
      <c r="L406">
        <v>70</v>
      </c>
      <c r="M406" t="b">
        <v>1</v>
      </c>
      <c r="N406" t="s">
        <v>8269</v>
      </c>
      <c r="O406" s="5">
        <f t="shared" si="36"/>
        <v>105.25999999999999</v>
      </c>
      <c r="P406">
        <f t="shared" si="39"/>
        <v>75.185714285714283</v>
      </c>
      <c r="Q406" t="str">
        <f t="shared" si="40"/>
        <v>film &amp; video</v>
      </c>
      <c r="R406" t="str">
        <f t="shared" si="41"/>
        <v>documentary</v>
      </c>
      <c r="S406" s="9">
        <f t="shared" si="37"/>
        <v>40718.310659722221</v>
      </c>
      <c r="T406" s="9">
        <f t="shared" si="38"/>
        <v>40765.297222222223</v>
      </c>
    </row>
    <row r="407" spans="1:20" ht="28.8" x14ac:dyDescent="0.3">
      <c r="A407">
        <v>404</v>
      </c>
      <c r="B407" s="3" t="s">
        <v>405</v>
      </c>
      <c r="C407" s="3" t="s">
        <v>4514</v>
      </c>
      <c r="D407">
        <v>35000</v>
      </c>
      <c r="E407">
        <v>36082</v>
      </c>
      <c r="F407" t="s">
        <v>8219</v>
      </c>
      <c r="G407" t="s">
        <v>8224</v>
      </c>
      <c r="H407" t="s">
        <v>8246</v>
      </c>
      <c r="I407">
        <v>1391641440</v>
      </c>
      <c r="J407">
        <v>1389107062</v>
      </c>
      <c r="K407" t="b">
        <v>0</v>
      </c>
      <c r="L407">
        <v>271</v>
      </c>
      <c r="M407" t="b">
        <v>1</v>
      </c>
      <c r="N407" t="s">
        <v>8269</v>
      </c>
      <c r="O407" s="5">
        <f t="shared" si="36"/>
        <v>103.09142857142857</v>
      </c>
      <c r="P407">
        <f t="shared" si="39"/>
        <v>133.14391143911439</v>
      </c>
      <c r="Q407" t="str">
        <f t="shared" si="40"/>
        <v>film &amp; video</v>
      </c>
      <c r="R407" t="str">
        <f t="shared" si="41"/>
        <v>documentary</v>
      </c>
      <c r="S407" s="9">
        <f t="shared" si="37"/>
        <v>41646.628032407411</v>
      </c>
      <c r="T407" s="9">
        <f t="shared" si="38"/>
        <v>41675.961111111108</v>
      </c>
    </row>
    <row r="408" spans="1:20" ht="28.8" x14ac:dyDescent="0.3">
      <c r="A408">
        <v>405</v>
      </c>
      <c r="B408" s="3" t="s">
        <v>406</v>
      </c>
      <c r="C408" s="3" t="s">
        <v>4515</v>
      </c>
      <c r="D408">
        <v>2820</v>
      </c>
      <c r="E408">
        <v>3036</v>
      </c>
      <c r="F408" t="s">
        <v>8219</v>
      </c>
      <c r="G408" t="s">
        <v>8224</v>
      </c>
      <c r="H408" t="s">
        <v>8246</v>
      </c>
      <c r="I408">
        <v>1394071339</v>
      </c>
      <c r="J408">
        <v>1391479339</v>
      </c>
      <c r="K408" t="b">
        <v>0</v>
      </c>
      <c r="L408">
        <v>55</v>
      </c>
      <c r="M408" t="b">
        <v>1</v>
      </c>
      <c r="N408" t="s">
        <v>8269</v>
      </c>
      <c r="O408" s="5">
        <f t="shared" si="36"/>
        <v>107.65957446808511</v>
      </c>
      <c r="P408">
        <f t="shared" si="39"/>
        <v>55.2</v>
      </c>
      <c r="Q408" t="str">
        <f t="shared" si="40"/>
        <v>film &amp; video</v>
      </c>
      <c r="R408" t="str">
        <f t="shared" si="41"/>
        <v>documentary</v>
      </c>
      <c r="S408" s="9">
        <f t="shared" si="37"/>
        <v>41674.08494212963</v>
      </c>
      <c r="T408" s="9">
        <f t="shared" si="38"/>
        <v>41704.08494212963</v>
      </c>
    </row>
    <row r="409" spans="1:20" ht="43.2" x14ac:dyDescent="0.3">
      <c r="A409">
        <v>406</v>
      </c>
      <c r="B409" s="3" t="s">
        <v>407</v>
      </c>
      <c r="C409" s="3" t="s">
        <v>4516</v>
      </c>
      <c r="D409">
        <v>2800</v>
      </c>
      <c r="E409">
        <v>3015.73</v>
      </c>
      <c r="F409" t="s">
        <v>8219</v>
      </c>
      <c r="G409" t="s">
        <v>8224</v>
      </c>
      <c r="H409" t="s">
        <v>8246</v>
      </c>
      <c r="I409">
        <v>1304920740</v>
      </c>
      <c r="J409">
        <v>1301975637</v>
      </c>
      <c r="K409" t="b">
        <v>0</v>
      </c>
      <c r="L409">
        <v>35</v>
      </c>
      <c r="M409" t="b">
        <v>1</v>
      </c>
      <c r="N409" t="s">
        <v>8269</v>
      </c>
      <c r="O409" s="5">
        <f t="shared" si="36"/>
        <v>107.70464285714286</v>
      </c>
      <c r="P409">
        <f t="shared" si="39"/>
        <v>86.163714285714292</v>
      </c>
      <c r="Q409" t="str">
        <f t="shared" si="40"/>
        <v>film &amp; video</v>
      </c>
      <c r="R409" t="str">
        <f t="shared" si="41"/>
        <v>documentary</v>
      </c>
      <c r="S409" s="9">
        <f t="shared" si="37"/>
        <v>40638.162465277775</v>
      </c>
      <c r="T409" s="9">
        <f t="shared" si="38"/>
        <v>40672.249305555553</v>
      </c>
    </row>
    <row r="410" spans="1:20" ht="28.8" x14ac:dyDescent="0.3">
      <c r="A410">
        <v>407</v>
      </c>
      <c r="B410" s="3" t="s">
        <v>408</v>
      </c>
      <c r="C410" s="3" t="s">
        <v>4517</v>
      </c>
      <c r="D410">
        <v>2000</v>
      </c>
      <c r="E410">
        <v>2031</v>
      </c>
      <c r="F410" t="s">
        <v>8219</v>
      </c>
      <c r="G410" t="s">
        <v>8224</v>
      </c>
      <c r="H410" t="s">
        <v>8246</v>
      </c>
      <c r="I410">
        <v>1321739650</v>
      </c>
      <c r="J410">
        <v>1316552050</v>
      </c>
      <c r="K410" t="b">
        <v>0</v>
      </c>
      <c r="L410">
        <v>22</v>
      </c>
      <c r="M410" t="b">
        <v>1</v>
      </c>
      <c r="N410" t="s">
        <v>8269</v>
      </c>
      <c r="O410" s="5">
        <f t="shared" si="36"/>
        <v>101.55000000000001</v>
      </c>
      <c r="P410">
        <f t="shared" si="39"/>
        <v>92.318181818181813</v>
      </c>
      <c r="Q410" t="str">
        <f t="shared" si="40"/>
        <v>film &amp; video</v>
      </c>
      <c r="R410" t="str">
        <f t="shared" si="41"/>
        <v>documentary</v>
      </c>
      <c r="S410" s="9">
        <f t="shared" si="37"/>
        <v>40806.870949074073</v>
      </c>
      <c r="T410" s="9">
        <f t="shared" si="38"/>
        <v>40866.912615740745</v>
      </c>
    </row>
    <row r="411" spans="1:20" ht="28.8" x14ac:dyDescent="0.3">
      <c r="A411">
        <v>408</v>
      </c>
      <c r="B411" s="3" t="s">
        <v>409</v>
      </c>
      <c r="C411" s="3" t="s">
        <v>4518</v>
      </c>
      <c r="D411">
        <v>6000</v>
      </c>
      <c r="E411">
        <v>6086.26</v>
      </c>
      <c r="F411" t="s">
        <v>8219</v>
      </c>
      <c r="G411" t="s">
        <v>8224</v>
      </c>
      <c r="H411" t="s">
        <v>8246</v>
      </c>
      <c r="I411">
        <v>1383676790</v>
      </c>
      <c r="J411">
        <v>1380217190</v>
      </c>
      <c r="K411" t="b">
        <v>0</v>
      </c>
      <c r="L411">
        <v>38</v>
      </c>
      <c r="M411" t="b">
        <v>1</v>
      </c>
      <c r="N411" t="s">
        <v>8269</v>
      </c>
      <c r="O411" s="5">
        <f t="shared" si="36"/>
        <v>101.43766666666667</v>
      </c>
      <c r="P411">
        <f t="shared" si="39"/>
        <v>160.16473684210527</v>
      </c>
      <c r="Q411" t="str">
        <f t="shared" si="40"/>
        <v>film &amp; video</v>
      </c>
      <c r="R411" t="str">
        <f t="shared" si="41"/>
        <v>documentary</v>
      </c>
      <c r="S411" s="9">
        <f t="shared" si="37"/>
        <v>41543.735995370371</v>
      </c>
      <c r="T411" s="9">
        <f t="shared" si="38"/>
        <v>41583.777662037035</v>
      </c>
    </row>
    <row r="412" spans="1:20" ht="43.2" x14ac:dyDescent="0.3">
      <c r="A412">
        <v>409</v>
      </c>
      <c r="B412" s="3" t="s">
        <v>410</v>
      </c>
      <c r="C412" s="3" t="s">
        <v>4519</v>
      </c>
      <c r="D412">
        <v>500</v>
      </c>
      <c r="E412">
        <v>684</v>
      </c>
      <c r="F412" t="s">
        <v>8219</v>
      </c>
      <c r="G412" t="s">
        <v>8225</v>
      </c>
      <c r="H412" t="s">
        <v>8247</v>
      </c>
      <c r="I412">
        <v>1469220144</v>
      </c>
      <c r="J412">
        <v>1466628144</v>
      </c>
      <c r="K412" t="b">
        <v>0</v>
      </c>
      <c r="L412">
        <v>15</v>
      </c>
      <c r="M412" t="b">
        <v>1</v>
      </c>
      <c r="N412" t="s">
        <v>8269</v>
      </c>
      <c r="O412" s="5">
        <f t="shared" si="36"/>
        <v>136.80000000000001</v>
      </c>
      <c r="P412">
        <f t="shared" si="39"/>
        <v>45.6</v>
      </c>
      <c r="Q412" t="str">
        <f t="shared" si="40"/>
        <v>film &amp; video</v>
      </c>
      <c r="R412" t="str">
        <f t="shared" si="41"/>
        <v>documentary</v>
      </c>
      <c r="S412" s="9">
        <f t="shared" si="37"/>
        <v>42543.862777777773</v>
      </c>
      <c r="T412" s="9">
        <f t="shared" si="38"/>
        <v>42573.862777777773</v>
      </c>
    </row>
    <row r="413" spans="1:20" ht="43.2" x14ac:dyDescent="0.3">
      <c r="A413">
        <v>410</v>
      </c>
      <c r="B413" s="3" t="s">
        <v>411</v>
      </c>
      <c r="C413" s="3" t="s">
        <v>4520</v>
      </c>
      <c r="D413">
        <v>1000</v>
      </c>
      <c r="E413">
        <v>1283</v>
      </c>
      <c r="F413" t="s">
        <v>8219</v>
      </c>
      <c r="G413" t="s">
        <v>8229</v>
      </c>
      <c r="H413" t="s">
        <v>8251</v>
      </c>
      <c r="I413">
        <v>1434670397</v>
      </c>
      <c r="J413">
        <v>1429486397</v>
      </c>
      <c r="K413" t="b">
        <v>0</v>
      </c>
      <c r="L413">
        <v>7</v>
      </c>
      <c r="M413" t="b">
        <v>1</v>
      </c>
      <c r="N413" t="s">
        <v>8269</v>
      </c>
      <c r="O413" s="5">
        <f t="shared" si="36"/>
        <v>128.29999999999998</v>
      </c>
      <c r="P413">
        <f t="shared" si="39"/>
        <v>183.28571428571428</v>
      </c>
      <c r="Q413" t="str">
        <f t="shared" si="40"/>
        <v>film &amp; video</v>
      </c>
      <c r="R413" t="str">
        <f t="shared" si="41"/>
        <v>documentary</v>
      </c>
      <c r="S413" s="9">
        <f t="shared" si="37"/>
        <v>42113.981446759266</v>
      </c>
      <c r="T413" s="9">
        <f t="shared" si="38"/>
        <v>42173.981446759266</v>
      </c>
    </row>
    <row r="414" spans="1:20" ht="43.2" x14ac:dyDescent="0.3">
      <c r="A414">
        <v>411</v>
      </c>
      <c r="B414" s="3" t="s">
        <v>412</v>
      </c>
      <c r="C414" s="3" t="s">
        <v>4521</v>
      </c>
      <c r="D414">
        <v>30000</v>
      </c>
      <c r="E414">
        <v>30315</v>
      </c>
      <c r="F414" t="s">
        <v>8219</v>
      </c>
      <c r="G414" t="s">
        <v>8224</v>
      </c>
      <c r="H414" t="s">
        <v>8246</v>
      </c>
      <c r="I414">
        <v>1387688400</v>
      </c>
      <c r="J414">
        <v>1384920804</v>
      </c>
      <c r="K414" t="b">
        <v>0</v>
      </c>
      <c r="L414">
        <v>241</v>
      </c>
      <c r="M414" t="b">
        <v>1</v>
      </c>
      <c r="N414" t="s">
        <v>8269</v>
      </c>
      <c r="O414" s="5">
        <f t="shared" si="36"/>
        <v>101.05</v>
      </c>
      <c r="P414">
        <f t="shared" si="39"/>
        <v>125.78838174273859</v>
      </c>
      <c r="Q414" t="str">
        <f t="shared" si="40"/>
        <v>film &amp; video</v>
      </c>
      <c r="R414" t="str">
        <f t="shared" si="41"/>
        <v>documentary</v>
      </c>
      <c r="S414" s="9">
        <f t="shared" si="37"/>
        <v>41598.17597222222</v>
      </c>
      <c r="T414" s="9">
        <f t="shared" si="38"/>
        <v>41630.208333333336</v>
      </c>
    </row>
    <row r="415" spans="1:20" ht="43.2" x14ac:dyDescent="0.3">
      <c r="A415">
        <v>412</v>
      </c>
      <c r="B415" s="3" t="s">
        <v>413</v>
      </c>
      <c r="C415" s="3" t="s">
        <v>4522</v>
      </c>
      <c r="D415">
        <v>2500</v>
      </c>
      <c r="E415">
        <v>3171</v>
      </c>
      <c r="F415" t="s">
        <v>8219</v>
      </c>
      <c r="G415" t="s">
        <v>8224</v>
      </c>
      <c r="H415" t="s">
        <v>8246</v>
      </c>
      <c r="I415">
        <v>1343238578</v>
      </c>
      <c r="J415">
        <v>1341856178</v>
      </c>
      <c r="K415" t="b">
        <v>0</v>
      </c>
      <c r="L415">
        <v>55</v>
      </c>
      <c r="M415" t="b">
        <v>1</v>
      </c>
      <c r="N415" t="s">
        <v>8269</v>
      </c>
      <c r="O415" s="5">
        <f t="shared" si="36"/>
        <v>126.84</v>
      </c>
      <c r="P415">
        <f t="shared" si="39"/>
        <v>57.654545454545456</v>
      </c>
      <c r="Q415" t="str">
        <f t="shared" si="40"/>
        <v>film &amp; video</v>
      </c>
      <c r="R415" t="str">
        <f t="shared" si="41"/>
        <v>documentary</v>
      </c>
      <c r="S415" s="9">
        <f t="shared" si="37"/>
        <v>41099.742800925924</v>
      </c>
      <c r="T415" s="9">
        <f t="shared" si="38"/>
        <v>41115.742800925924</v>
      </c>
    </row>
    <row r="416" spans="1:20" ht="43.2" x14ac:dyDescent="0.3">
      <c r="A416">
        <v>413</v>
      </c>
      <c r="B416" s="3" t="s">
        <v>414</v>
      </c>
      <c r="C416" s="3" t="s">
        <v>4523</v>
      </c>
      <c r="D416">
        <v>12800</v>
      </c>
      <c r="E416">
        <v>13451</v>
      </c>
      <c r="F416" t="s">
        <v>8219</v>
      </c>
      <c r="G416" t="s">
        <v>8224</v>
      </c>
      <c r="H416" t="s">
        <v>8246</v>
      </c>
      <c r="I416">
        <v>1342731811</v>
      </c>
      <c r="J416">
        <v>1340139811</v>
      </c>
      <c r="K416" t="b">
        <v>0</v>
      </c>
      <c r="L416">
        <v>171</v>
      </c>
      <c r="M416" t="b">
        <v>1</v>
      </c>
      <c r="N416" t="s">
        <v>8269</v>
      </c>
      <c r="O416" s="5">
        <f t="shared" si="36"/>
        <v>105.0859375</v>
      </c>
      <c r="P416">
        <f t="shared" si="39"/>
        <v>78.660818713450297</v>
      </c>
      <c r="Q416" t="str">
        <f t="shared" si="40"/>
        <v>film &amp; video</v>
      </c>
      <c r="R416" t="str">
        <f t="shared" si="41"/>
        <v>documentary</v>
      </c>
      <c r="S416" s="9">
        <f t="shared" si="37"/>
        <v>41079.877442129626</v>
      </c>
      <c r="T416" s="9">
        <f t="shared" si="38"/>
        <v>41109.877442129626</v>
      </c>
    </row>
    <row r="417" spans="1:20" ht="43.2" x14ac:dyDescent="0.3">
      <c r="A417">
        <v>414</v>
      </c>
      <c r="B417" s="3" t="s">
        <v>415</v>
      </c>
      <c r="C417" s="3" t="s">
        <v>4524</v>
      </c>
      <c r="D417">
        <v>18500</v>
      </c>
      <c r="E417">
        <v>19028</v>
      </c>
      <c r="F417" t="s">
        <v>8219</v>
      </c>
      <c r="G417" t="s">
        <v>8224</v>
      </c>
      <c r="H417" t="s">
        <v>8246</v>
      </c>
      <c r="I417">
        <v>1381541465</v>
      </c>
      <c r="J417">
        <v>1378949465</v>
      </c>
      <c r="K417" t="b">
        <v>0</v>
      </c>
      <c r="L417">
        <v>208</v>
      </c>
      <c r="M417" t="b">
        <v>1</v>
      </c>
      <c r="N417" t="s">
        <v>8269</v>
      </c>
      <c r="O417" s="5">
        <f t="shared" si="36"/>
        <v>102.85405405405406</v>
      </c>
      <c r="P417">
        <f t="shared" si="39"/>
        <v>91.480769230769226</v>
      </c>
      <c r="Q417" t="str">
        <f t="shared" si="40"/>
        <v>film &amp; video</v>
      </c>
      <c r="R417" t="str">
        <f t="shared" si="41"/>
        <v>documentary</v>
      </c>
      <c r="S417" s="9">
        <f t="shared" si="37"/>
        <v>41529.063252314816</v>
      </c>
      <c r="T417" s="9">
        <f t="shared" si="38"/>
        <v>41559.063252314816</v>
      </c>
    </row>
    <row r="418" spans="1:20" ht="43.2" x14ac:dyDescent="0.3">
      <c r="A418">
        <v>415</v>
      </c>
      <c r="B418" s="3" t="s">
        <v>416</v>
      </c>
      <c r="C418" s="3" t="s">
        <v>4525</v>
      </c>
      <c r="D418">
        <v>1400</v>
      </c>
      <c r="E418">
        <v>1430.06</v>
      </c>
      <c r="F418" t="s">
        <v>8219</v>
      </c>
      <c r="G418" t="s">
        <v>8229</v>
      </c>
      <c r="H418" t="s">
        <v>8251</v>
      </c>
      <c r="I418">
        <v>1413547200</v>
      </c>
      <c r="J418">
        <v>1411417602</v>
      </c>
      <c r="K418" t="b">
        <v>0</v>
      </c>
      <c r="L418">
        <v>21</v>
      </c>
      <c r="M418" t="b">
        <v>1</v>
      </c>
      <c r="N418" t="s">
        <v>8269</v>
      </c>
      <c r="O418" s="5">
        <f t="shared" si="36"/>
        <v>102.14714285714285</v>
      </c>
      <c r="P418">
        <f t="shared" si="39"/>
        <v>68.09809523809524</v>
      </c>
      <c r="Q418" t="str">
        <f t="shared" si="40"/>
        <v>film &amp; video</v>
      </c>
      <c r="R418" t="str">
        <f t="shared" si="41"/>
        <v>documentary</v>
      </c>
      <c r="S418" s="9">
        <f t="shared" si="37"/>
        <v>41904.851875</v>
      </c>
      <c r="T418" s="9">
        <f t="shared" si="38"/>
        <v>41929.5</v>
      </c>
    </row>
    <row r="419" spans="1:20" ht="28.8" x14ac:dyDescent="0.3">
      <c r="A419">
        <v>416</v>
      </c>
      <c r="B419" s="3" t="s">
        <v>417</v>
      </c>
      <c r="C419" s="3" t="s">
        <v>4526</v>
      </c>
      <c r="D419">
        <v>1000</v>
      </c>
      <c r="E419">
        <v>1202.17</v>
      </c>
      <c r="F419" t="s">
        <v>8219</v>
      </c>
      <c r="G419" t="s">
        <v>8224</v>
      </c>
      <c r="H419" t="s">
        <v>8246</v>
      </c>
      <c r="I419">
        <v>1391851831</v>
      </c>
      <c r="J419">
        <v>1389259831</v>
      </c>
      <c r="K419" t="b">
        <v>0</v>
      </c>
      <c r="L419">
        <v>25</v>
      </c>
      <c r="M419" t="b">
        <v>1</v>
      </c>
      <c r="N419" t="s">
        <v>8269</v>
      </c>
      <c r="O419" s="5">
        <f t="shared" si="36"/>
        <v>120.21700000000001</v>
      </c>
      <c r="P419">
        <f t="shared" si="39"/>
        <v>48.086800000000004</v>
      </c>
      <c r="Q419" t="str">
        <f t="shared" si="40"/>
        <v>film &amp; video</v>
      </c>
      <c r="R419" t="str">
        <f t="shared" si="41"/>
        <v>documentary</v>
      </c>
      <c r="S419" s="9">
        <f t="shared" si="37"/>
        <v>41648.396192129629</v>
      </c>
      <c r="T419" s="9">
        <f t="shared" si="38"/>
        <v>41678.396192129629</v>
      </c>
    </row>
    <row r="420" spans="1:20" ht="43.2" x14ac:dyDescent="0.3">
      <c r="A420">
        <v>417</v>
      </c>
      <c r="B420" s="3" t="s">
        <v>418</v>
      </c>
      <c r="C420" s="3" t="s">
        <v>4527</v>
      </c>
      <c r="D420">
        <v>10500</v>
      </c>
      <c r="E420">
        <v>10526</v>
      </c>
      <c r="F420" t="s">
        <v>8219</v>
      </c>
      <c r="G420" t="s">
        <v>8224</v>
      </c>
      <c r="H420" t="s">
        <v>8246</v>
      </c>
      <c r="I420">
        <v>1365395580</v>
      </c>
      <c r="J420">
        <v>1364426260</v>
      </c>
      <c r="K420" t="b">
        <v>0</v>
      </c>
      <c r="L420">
        <v>52</v>
      </c>
      <c r="M420" t="b">
        <v>1</v>
      </c>
      <c r="N420" t="s">
        <v>8269</v>
      </c>
      <c r="O420" s="5">
        <f t="shared" si="36"/>
        <v>100.24761904761905</v>
      </c>
      <c r="P420">
        <f t="shared" si="39"/>
        <v>202.42307692307693</v>
      </c>
      <c r="Q420" t="str">
        <f t="shared" si="40"/>
        <v>film &amp; video</v>
      </c>
      <c r="R420" t="str">
        <f t="shared" si="41"/>
        <v>documentary</v>
      </c>
      <c r="S420" s="9">
        <f t="shared" si="37"/>
        <v>41360.970601851855</v>
      </c>
      <c r="T420" s="9">
        <f t="shared" si="38"/>
        <v>41372.189583333333</v>
      </c>
    </row>
    <row r="421" spans="1:20" ht="43.2" x14ac:dyDescent="0.3">
      <c r="A421">
        <v>418</v>
      </c>
      <c r="B421" s="3" t="s">
        <v>419</v>
      </c>
      <c r="C421" s="3" t="s">
        <v>4528</v>
      </c>
      <c r="D421">
        <v>22400</v>
      </c>
      <c r="E421">
        <v>22542</v>
      </c>
      <c r="F421" t="s">
        <v>8219</v>
      </c>
      <c r="G421" t="s">
        <v>8224</v>
      </c>
      <c r="H421" t="s">
        <v>8246</v>
      </c>
      <c r="I421">
        <v>1437633997</v>
      </c>
      <c r="J421">
        <v>1435041997</v>
      </c>
      <c r="K421" t="b">
        <v>0</v>
      </c>
      <c r="L421">
        <v>104</v>
      </c>
      <c r="M421" t="b">
        <v>1</v>
      </c>
      <c r="N421" t="s">
        <v>8269</v>
      </c>
      <c r="O421" s="5">
        <f t="shared" si="36"/>
        <v>100.63392857142857</v>
      </c>
      <c r="P421">
        <f t="shared" si="39"/>
        <v>216.75</v>
      </c>
      <c r="Q421" t="str">
        <f t="shared" si="40"/>
        <v>film &amp; video</v>
      </c>
      <c r="R421" t="str">
        <f t="shared" si="41"/>
        <v>documentary</v>
      </c>
      <c r="S421" s="9">
        <f t="shared" si="37"/>
        <v>42178.282372685186</v>
      </c>
      <c r="T421" s="9">
        <f t="shared" si="38"/>
        <v>42208.282372685186</v>
      </c>
    </row>
    <row r="422" spans="1:20" ht="28.8" x14ac:dyDescent="0.3">
      <c r="A422">
        <v>419</v>
      </c>
      <c r="B422" s="3" t="s">
        <v>420</v>
      </c>
      <c r="C422" s="3" t="s">
        <v>4529</v>
      </c>
      <c r="D422">
        <v>8000</v>
      </c>
      <c r="E422">
        <v>8035</v>
      </c>
      <c r="F422" t="s">
        <v>8219</v>
      </c>
      <c r="G422" t="s">
        <v>8224</v>
      </c>
      <c r="H422" t="s">
        <v>8246</v>
      </c>
      <c r="I422">
        <v>1372536787</v>
      </c>
      <c r="J422">
        <v>1367352787</v>
      </c>
      <c r="K422" t="b">
        <v>0</v>
      </c>
      <c r="L422">
        <v>73</v>
      </c>
      <c r="M422" t="b">
        <v>1</v>
      </c>
      <c r="N422" t="s">
        <v>8269</v>
      </c>
      <c r="O422" s="5">
        <f t="shared" si="36"/>
        <v>100.4375</v>
      </c>
      <c r="P422">
        <f t="shared" si="39"/>
        <v>110.06849315068493</v>
      </c>
      <c r="Q422" t="str">
        <f t="shared" si="40"/>
        <v>film &amp; video</v>
      </c>
      <c r="R422" t="str">
        <f t="shared" si="41"/>
        <v>documentary</v>
      </c>
      <c r="S422" s="9">
        <f t="shared" si="37"/>
        <v>41394.842442129629</v>
      </c>
      <c r="T422" s="9">
        <f t="shared" si="38"/>
        <v>41454.842442129629</v>
      </c>
    </row>
    <row r="423" spans="1:20" ht="43.2" x14ac:dyDescent="0.3">
      <c r="A423">
        <v>420</v>
      </c>
      <c r="B423" s="3" t="s">
        <v>421</v>
      </c>
      <c r="C423" s="3" t="s">
        <v>4530</v>
      </c>
      <c r="D423">
        <v>3300</v>
      </c>
      <c r="E423">
        <v>14.5</v>
      </c>
      <c r="F423" t="s">
        <v>8221</v>
      </c>
      <c r="G423" t="s">
        <v>8224</v>
      </c>
      <c r="H423" t="s">
        <v>8246</v>
      </c>
      <c r="I423">
        <v>1394772031</v>
      </c>
      <c r="J423">
        <v>1392183631</v>
      </c>
      <c r="K423" t="b">
        <v>0</v>
      </c>
      <c r="L423">
        <v>3</v>
      </c>
      <c r="M423" t="b">
        <v>0</v>
      </c>
      <c r="N423" t="s">
        <v>8270</v>
      </c>
      <c r="O423" s="5">
        <f t="shared" si="36"/>
        <v>0.43939393939393934</v>
      </c>
      <c r="P423">
        <f t="shared" si="39"/>
        <v>4.833333333333333</v>
      </c>
      <c r="Q423" t="str">
        <f t="shared" si="40"/>
        <v>film &amp; video</v>
      </c>
      <c r="R423" t="str">
        <f t="shared" si="41"/>
        <v>animation</v>
      </c>
      <c r="S423" s="9">
        <f t="shared" si="37"/>
        <v>41682.23646990741</v>
      </c>
      <c r="T423" s="9">
        <f t="shared" si="38"/>
        <v>41712.194803240738</v>
      </c>
    </row>
    <row r="424" spans="1:20" ht="43.2" x14ac:dyDescent="0.3">
      <c r="A424">
        <v>421</v>
      </c>
      <c r="B424" s="3" t="s">
        <v>422</v>
      </c>
      <c r="C424" s="3" t="s">
        <v>4531</v>
      </c>
      <c r="D424">
        <v>15000</v>
      </c>
      <c r="E424">
        <v>301</v>
      </c>
      <c r="F424" t="s">
        <v>8221</v>
      </c>
      <c r="G424" t="s">
        <v>8224</v>
      </c>
      <c r="H424" t="s">
        <v>8246</v>
      </c>
      <c r="I424">
        <v>1440157656</v>
      </c>
      <c r="J424">
        <v>1434973656</v>
      </c>
      <c r="K424" t="b">
        <v>0</v>
      </c>
      <c r="L424">
        <v>6</v>
      </c>
      <c r="M424" t="b">
        <v>0</v>
      </c>
      <c r="N424" t="s">
        <v>8270</v>
      </c>
      <c r="O424" s="5">
        <f t="shared" si="36"/>
        <v>2.0066666666666668</v>
      </c>
      <c r="P424">
        <f t="shared" si="39"/>
        <v>50.166666666666664</v>
      </c>
      <c r="Q424" t="str">
        <f t="shared" si="40"/>
        <v>film &amp; video</v>
      </c>
      <c r="R424" t="str">
        <f t="shared" si="41"/>
        <v>animation</v>
      </c>
      <c r="S424" s="9">
        <f t="shared" si="37"/>
        <v>42177.491388888884</v>
      </c>
      <c r="T424" s="9">
        <f t="shared" si="38"/>
        <v>42237.491388888884</v>
      </c>
    </row>
    <row r="425" spans="1:20" ht="43.2" x14ac:dyDescent="0.3">
      <c r="A425">
        <v>422</v>
      </c>
      <c r="B425" s="3" t="s">
        <v>423</v>
      </c>
      <c r="C425" s="3" t="s">
        <v>4532</v>
      </c>
      <c r="D425">
        <v>40000</v>
      </c>
      <c r="E425">
        <v>430</v>
      </c>
      <c r="F425" t="s">
        <v>8221</v>
      </c>
      <c r="G425" t="s">
        <v>8224</v>
      </c>
      <c r="H425" t="s">
        <v>8246</v>
      </c>
      <c r="I425">
        <v>1410416097</v>
      </c>
      <c r="J425">
        <v>1407824097</v>
      </c>
      <c r="K425" t="b">
        <v>0</v>
      </c>
      <c r="L425">
        <v>12</v>
      </c>
      <c r="M425" t="b">
        <v>0</v>
      </c>
      <c r="N425" t="s">
        <v>8270</v>
      </c>
      <c r="O425" s="5">
        <f t="shared" si="36"/>
        <v>1.075</v>
      </c>
      <c r="P425">
        <f t="shared" si="39"/>
        <v>35.833333333333336</v>
      </c>
      <c r="Q425" t="str">
        <f t="shared" si="40"/>
        <v>film &amp; video</v>
      </c>
      <c r="R425" t="str">
        <f t="shared" si="41"/>
        <v>animation</v>
      </c>
      <c r="S425" s="9">
        <f t="shared" si="37"/>
        <v>41863.260381944441</v>
      </c>
      <c r="T425" s="9">
        <f t="shared" si="38"/>
        <v>41893.260381944441</v>
      </c>
    </row>
    <row r="426" spans="1:20" ht="43.2" x14ac:dyDescent="0.3">
      <c r="A426">
        <v>423</v>
      </c>
      <c r="B426" s="3" t="s">
        <v>424</v>
      </c>
      <c r="C426" s="3" t="s">
        <v>4533</v>
      </c>
      <c r="D426">
        <v>20000</v>
      </c>
      <c r="E426">
        <v>153</v>
      </c>
      <c r="F426" t="s">
        <v>8221</v>
      </c>
      <c r="G426" t="s">
        <v>8224</v>
      </c>
      <c r="H426" t="s">
        <v>8246</v>
      </c>
      <c r="I426">
        <v>1370470430</v>
      </c>
      <c r="J426">
        <v>1367878430</v>
      </c>
      <c r="K426" t="b">
        <v>0</v>
      </c>
      <c r="L426">
        <v>13</v>
      </c>
      <c r="M426" t="b">
        <v>0</v>
      </c>
      <c r="N426" t="s">
        <v>8270</v>
      </c>
      <c r="O426" s="5">
        <f t="shared" si="36"/>
        <v>0.76500000000000001</v>
      </c>
      <c r="P426">
        <f t="shared" si="39"/>
        <v>11.76923076923077</v>
      </c>
      <c r="Q426" t="str">
        <f t="shared" si="40"/>
        <v>film &amp; video</v>
      </c>
      <c r="R426" t="str">
        <f t="shared" si="41"/>
        <v>animation</v>
      </c>
      <c r="S426" s="9">
        <f t="shared" si="37"/>
        <v>41400.92627314815</v>
      </c>
      <c r="T426" s="9">
        <f t="shared" si="38"/>
        <v>41430.92627314815</v>
      </c>
    </row>
    <row r="427" spans="1:20" ht="43.2" x14ac:dyDescent="0.3">
      <c r="A427">
        <v>424</v>
      </c>
      <c r="B427" s="3" t="s">
        <v>425</v>
      </c>
      <c r="C427" s="3" t="s">
        <v>4534</v>
      </c>
      <c r="D427">
        <v>3000</v>
      </c>
      <c r="E427">
        <v>203.9</v>
      </c>
      <c r="F427" t="s">
        <v>8221</v>
      </c>
      <c r="G427" t="s">
        <v>8224</v>
      </c>
      <c r="H427" t="s">
        <v>8246</v>
      </c>
      <c r="I427">
        <v>1332748899</v>
      </c>
      <c r="J427">
        <v>1327568499</v>
      </c>
      <c r="K427" t="b">
        <v>0</v>
      </c>
      <c r="L427">
        <v>5</v>
      </c>
      <c r="M427" t="b">
        <v>0</v>
      </c>
      <c r="N427" t="s">
        <v>8270</v>
      </c>
      <c r="O427" s="5">
        <f t="shared" si="36"/>
        <v>6.7966666666666677</v>
      </c>
      <c r="P427">
        <f t="shared" si="39"/>
        <v>40.78</v>
      </c>
      <c r="Q427" t="str">
        <f t="shared" si="40"/>
        <v>film &amp; video</v>
      </c>
      <c r="R427" t="str">
        <f t="shared" si="41"/>
        <v>animation</v>
      </c>
      <c r="S427" s="9">
        <f t="shared" si="37"/>
        <v>40934.376145833332</v>
      </c>
      <c r="T427" s="9">
        <f t="shared" si="38"/>
        <v>40994.334479166668</v>
      </c>
    </row>
    <row r="428" spans="1:20" ht="43.2" x14ac:dyDescent="0.3">
      <c r="A428">
        <v>425</v>
      </c>
      <c r="B428" s="3" t="s">
        <v>426</v>
      </c>
      <c r="C428" s="3" t="s">
        <v>4535</v>
      </c>
      <c r="D428">
        <v>50000</v>
      </c>
      <c r="E428">
        <v>6</v>
      </c>
      <c r="F428" t="s">
        <v>8221</v>
      </c>
      <c r="G428" t="s">
        <v>8224</v>
      </c>
      <c r="H428" t="s">
        <v>8246</v>
      </c>
      <c r="I428">
        <v>1448660404</v>
      </c>
      <c r="J428">
        <v>1443472804</v>
      </c>
      <c r="K428" t="b">
        <v>0</v>
      </c>
      <c r="L428">
        <v>2</v>
      </c>
      <c r="M428" t="b">
        <v>0</v>
      </c>
      <c r="N428" t="s">
        <v>8270</v>
      </c>
      <c r="O428" s="5">
        <f t="shared" si="36"/>
        <v>1.2E-2</v>
      </c>
      <c r="P428">
        <f t="shared" si="39"/>
        <v>3</v>
      </c>
      <c r="Q428" t="str">
        <f t="shared" si="40"/>
        <v>film &amp; video</v>
      </c>
      <c r="R428" t="str">
        <f t="shared" si="41"/>
        <v>animation</v>
      </c>
      <c r="S428" s="9">
        <f t="shared" si="37"/>
        <v>42275.861157407402</v>
      </c>
      <c r="T428" s="9">
        <f t="shared" si="38"/>
        <v>42335.902824074074</v>
      </c>
    </row>
    <row r="429" spans="1:20" ht="43.2" x14ac:dyDescent="0.3">
      <c r="A429">
        <v>426</v>
      </c>
      <c r="B429" s="3" t="s">
        <v>427</v>
      </c>
      <c r="C429" s="3" t="s">
        <v>4536</v>
      </c>
      <c r="D429">
        <v>10000</v>
      </c>
      <c r="E429">
        <v>133</v>
      </c>
      <c r="F429" t="s">
        <v>8221</v>
      </c>
      <c r="G429" t="s">
        <v>8224</v>
      </c>
      <c r="H429" t="s">
        <v>8246</v>
      </c>
      <c r="I429">
        <v>1456851914</v>
      </c>
      <c r="J429">
        <v>1454259914</v>
      </c>
      <c r="K429" t="b">
        <v>0</v>
      </c>
      <c r="L429">
        <v>8</v>
      </c>
      <c r="M429" t="b">
        <v>0</v>
      </c>
      <c r="N429" t="s">
        <v>8270</v>
      </c>
      <c r="O429" s="5">
        <f t="shared" si="36"/>
        <v>1.3299999999999998</v>
      </c>
      <c r="P429">
        <f t="shared" si="39"/>
        <v>16.625</v>
      </c>
      <c r="Q429" t="str">
        <f t="shared" si="40"/>
        <v>film &amp; video</v>
      </c>
      <c r="R429" t="str">
        <f t="shared" si="41"/>
        <v>animation</v>
      </c>
      <c r="S429" s="9">
        <f t="shared" si="37"/>
        <v>42400.711967592593</v>
      </c>
      <c r="T429" s="9">
        <f t="shared" si="38"/>
        <v>42430.711967592593</v>
      </c>
    </row>
    <row r="430" spans="1:20" ht="43.2" x14ac:dyDescent="0.3">
      <c r="A430">
        <v>427</v>
      </c>
      <c r="B430" s="3" t="s">
        <v>428</v>
      </c>
      <c r="C430" s="3" t="s">
        <v>4537</v>
      </c>
      <c r="D430">
        <v>6500</v>
      </c>
      <c r="E430">
        <v>0</v>
      </c>
      <c r="F430" t="s">
        <v>8221</v>
      </c>
      <c r="G430" t="s">
        <v>8224</v>
      </c>
      <c r="H430" t="s">
        <v>8246</v>
      </c>
      <c r="I430">
        <v>1445540340</v>
      </c>
      <c r="J430">
        <v>1444340940</v>
      </c>
      <c r="K430" t="b">
        <v>0</v>
      </c>
      <c r="L430">
        <v>0</v>
      </c>
      <c r="M430" t="b">
        <v>0</v>
      </c>
      <c r="N430" t="s">
        <v>8270</v>
      </c>
      <c r="O430" s="5">
        <f t="shared" si="36"/>
        <v>0</v>
      </c>
      <c r="P430" t="e">
        <f t="shared" si="39"/>
        <v>#DIV/0!</v>
      </c>
      <c r="Q430" t="str">
        <f t="shared" si="40"/>
        <v>film &amp; video</v>
      </c>
      <c r="R430" t="str">
        <f t="shared" si="41"/>
        <v>animation</v>
      </c>
      <c r="S430" s="9">
        <f t="shared" si="37"/>
        <v>42285.909027777772</v>
      </c>
      <c r="T430" s="9">
        <f t="shared" si="38"/>
        <v>42299.790972222225</v>
      </c>
    </row>
    <row r="431" spans="1:20" ht="28.8" x14ac:dyDescent="0.3">
      <c r="A431">
        <v>428</v>
      </c>
      <c r="B431" s="3" t="s">
        <v>429</v>
      </c>
      <c r="C431" s="3" t="s">
        <v>4538</v>
      </c>
      <c r="D431">
        <v>12000</v>
      </c>
      <c r="E431">
        <v>676</v>
      </c>
      <c r="F431" t="s">
        <v>8221</v>
      </c>
      <c r="G431" t="s">
        <v>8224</v>
      </c>
      <c r="H431" t="s">
        <v>8246</v>
      </c>
      <c r="I431">
        <v>1402956000</v>
      </c>
      <c r="J431">
        <v>1400523845</v>
      </c>
      <c r="K431" t="b">
        <v>0</v>
      </c>
      <c r="L431">
        <v>13</v>
      </c>
      <c r="M431" t="b">
        <v>0</v>
      </c>
      <c r="N431" t="s">
        <v>8270</v>
      </c>
      <c r="O431" s="5">
        <f t="shared" si="36"/>
        <v>5.6333333333333329</v>
      </c>
      <c r="P431">
        <f t="shared" si="39"/>
        <v>52</v>
      </c>
      <c r="Q431" t="str">
        <f t="shared" si="40"/>
        <v>film &amp; video</v>
      </c>
      <c r="R431" t="str">
        <f t="shared" si="41"/>
        <v>animation</v>
      </c>
      <c r="S431" s="9">
        <f t="shared" si="37"/>
        <v>41778.766724537039</v>
      </c>
      <c r="T431" s="9">
        <f t="shared" si="38"/>
        <v>41806.916666666664</v>
      </c>
    </row>
    <row r="432" spans="1:20" ht="43.2" x14ac:dyDescent="0.3">
      <c r="A432">
        <v>429</v>
      </c>
      <c r="B432" s="3" t="s">
        <v>430</v>
      </c>
      <c r="C432" s="3" t="s">
        <v>4539</v>
      </c>
      <c r="D432">
        <v>5000</v>
      </c>
      <c r="E432">
        <v>0</v>
      </c>
      <c r="F432" t="s">
        <v>8221</v>
      </c>
      <c r="G432" t="s">
        <v>8224</v>
      </c>
      <c r="H432" t="s">
        <v>8246</v>
      </c>
      <c r="I432">
        <v>1259297940</v>
      </c>
      <c r="J432">
        <v>1252964282</v>
      </c>
      <c r="K432" t="b">
        <v>0</v>
      </c>
      <c r="L432">
        <v>0</v>
      </c>
      <c r="M432" t="b">
        <v>0</v>
      </c>
      <c r="N432" t="s">
        <v>8270</v>
      </c>
      <c r="O432" s="5">
        <f t="shared" si="36"/>
        <v>0</v>
      </c>
      <c r="P432" t="e">
        <f t="shared" si="39"/>
        <v>#DIV/0!</v>
      </c>
      <c r="Q432" t="str">
        <f t="shared" si="40"/>
        <v>film &amp; video</v>
      </c>
      <c r="R432" t="str">
        <f t="shared" si="41"/>
        <v>animation</v>
      </c>
      <c r="S432" s="9">
        <f t="shared" si="37"/>
        <v>40070.901412037041</v>
      </c>
      <c r="T432" s="9">
        <f t="shared" si="38"/>
        <v>40144.207638888889</v>
      </c>
    </row>
    <row r="433" spans="1:20" ht="28.8" x14ac:dyDescent="0.3">
      <c r="A433">
        <v>430</v>
      </c>
      <c r="B433" s="3" t="s">
        <v>431</v>
      </c>
      <c r="C433" s="3" t="s">
        <v>4540</v>
      </c>
      <c r="D433">
        <v>1000</v>
      </c>
      <c r="E433">
        <v>24</v>
      </c>
      <c r="F433" t="s">
        <v>8221</v>
      </c>
      <c r="G433" t="s">
        <v>8224</v>
      </c>
      <c r="H433" t="s">
        <v>8246</v>
      </c>
      <c r="I433">
        <v>1378866867</v>
      </c>
      <c r="J433">
        <v>1377570867</v>
      </c>
      <c r="K433" t="b">
        <v>0</v>
      </c>
      <c r="L433">
        <v>5</v>
      </c>
      <c r="M433" t="b">
        <v>0</v>
      </c>
      <c r="N433" t="s">
        <v>8270</v>
      </c>
      <c r="O433" s="5">
        <f t="shared" si="36"/>
        <v>2.4</v>
      </c>
      <c r="P433">
        <f t="shared" si="39"/>
        <v>4.8</v>
      </c>
      <c r="Q433" t="str">
        <f t="shared" si="40"/>
        <v>film &amp; video</v>
      </c>
      <c r="R433" t="str">
        <f t="shared" si="41"/>
        <v>animation</v>
      </c>
      <c r="S433" s="9">
        <f t="shared" si="37"/>
        <v>41513.107256944444</v>
      </c>
      <c r="T433" s="9">
        <f t="shared" si="38"/>
        <v>41528.107256944444</v>
      </c>
    </row>
    <row r="434" spans="1:20" ht="28.8" x14ac:dyDescent="0.3">
      <c r="A434">
        <v>431</v>
      </c>
      <c r="B434" s="3" t="s">
        <v>432</v>
      </c>
      <c r="C434" s="3" t="s">
        <v>4541</v>
      </c>
      <c r="D434">
        <v>3000</v>
      </c>
      <c r="E434">
        <v>415</v>
      </c>
      <c r="F434" t="s">
        <v>8221</v>
      </c>
      <c r="G434" t="s">
        <v>8225</v>
      </c>
      <c r="H434" t="s">
        <v>8247</v>
      </c>
      <c r="I434">
        <v>1467752083</v>
      </c>
      <c r="J434">
        <v>1465160083</v>
      </c>
      <c r="K434" t="b">
        <v>0</v>
      </c>
      <c r="L434">
        <v>8</v>
      </c>
      <c r="M434" t="b">
        <v>0</v>
      </c>
      <c r="N434" t="s">
        <v>8270</v>
      </c>
      <c r="O434" s="5">
        <f t="shared" si="36"/>
        <v>13.833333333333334</v>
      </c>
      <c r="P434">
        <f t="shared" si="39"/>
        <v>51.875</v>
      </c>
      <c r="Q434" t="str">
        <f t="shared" si="40"/>
        <v>film &amp; video</v>
      </c>
      <c r="R434" t="str">
        <f t="shared" si="41"/>
        <v>animation</v>
      </c>
      <c r="S434" s="9">
        <f t="shared" si="37"/>
        <v>42526.871331018512</v>
      </c>
      <c r="T434" s="9">
        <f t="shared" si="38"/>
        <v>42556.871331018512</v>
      </c>
    </row>
    <row r="435" spans="1:20" ht="43.2" x14ac:dyDescent="0.3">
      <c r="A435">
        <v>432</v>
      </c>
      <c r="B435" s="3" t="s">
        <v>433</v>
      </c>
      <c r="C435" s="3" t="s">
        <v>4542</v>
      </c>
      <c r="D435">
        <v>6000</v>
      </c>
      <c r="E435">
        <v>570</v>
      </c>
      <c r="F435" t="s">
        <v>8221</v>
      </c>
      <c r="G435" t="s">
        <v>8224</v>
      </c>
      <c r="H435" t="s">
        <v>8246</v>
      </c>
      <c r="I435">
        <v>1445448381</v>
      </c>
      <c r="J435">
        <v>1440264381</v>
      </c>
      <c r="K435" t="b">
        <v>0</v>
      </c>
      <c r="L435">
        <v>8</v>
      </c>
      <c r="M435" t="b">
        <v>0</v>
      </c>
      <c r="N435" t="s">
        <v>8270</v>
      </c>
      <c r="O435" s="5">
        <f t="shared" si="36"/>
        <v>9.5</v>
      </c>
      <c r="P435">
        <f t="shared" si="39"/>
        <v>71.25</v>
      </c>
      <c r="Q435" t="str">
        <f t="shared" si="40"/>
        <v>film &amp; video</v>
      </c>
      <c r="R435" t="str">
        <f t="shared" si="41"/>
        <v>animation</v>
      </c>
      <c r="S435" s="9">
        <f t="shared" si="37"/>
        <v>42238.726631944446</v>
      </c>
      <c r="T435" s="9">
        <f t="shared" si="38"/>
        <v>42298.726631944446</v>
      </c>
    </row>
    <row r="436" spans="1:20" ht="57.6" x14ac:dyDescent="0.3">
      <c r="A436">
        <v>433</v>
      </c>
      <c r="B436" s="3" t="s">
        <v>434</v>
      </c>
      <c r="C436" s="3" t="s">
        <v>4543</v>
      </c>
      <c r="D436">
        <v>3000</v>
      </c>
      <c r="E436">
        <v>0</v>
      </c>
      <c r="F436" t="s">
        <v>8221</v>
      </c>
      <c r="G436" t="s">
        <v>8224</v>
      </c>
      <c r="H436" t="s">
        <v>8246</v>
      </c>
      <c r="I436">
        <v>1444576022</v>
      </c>
      <c r="J436">
        <v>1439392022</v>
      </c>
      <c r="K436" t="b">
        <v>0</v>
      </c>
      <c r="L436">
        <v>0</v>
      </c>
      <c r="M436" t="b">
        <v>0</v>
      </c>
      <c r="N436" t="s">
        <v>8270</v>
      </c>
      <c r="O436" s="5">
        <f t="shared" si="36"/>
        <v>0</v>
      </c>
      <c r="P436" t="e">
        <f t="shared" si="39"/>
        <v>#DIV/0!</v>
      </c>
      <c r="Q436" t="str">
        <f t="shared" si="40"/>
        <v>film &amp; video</v>
      </c>
      <c r="R436" t="str">
        <f t="shared" si="41"/>
        <v>animation</v>
      </c>
      <c r="S436" s="9">
        <f t="shared" si="37"/>
        <v>42228.629884259266</v>
      </c>
      <c r="T436" s="9">
        <f t="shared" si="38"/>
        <v>42288.629884259266</v>
      </c>
    </row>
    <row r="437" spans="1:20" ht="43.2" x14ac:dyDescent="0.3">
      <c r="A437">
        <v>434</v>
      </c>
      <c r="B437" s="3" t="s">
        <v>435</v>
      </c>
      <c r="C437" s="3" t="s">
        <v>4544</v>
      </c>
      <c r="D437">
        <v>2500</v>
      </c>
      <c r="E437">
        <v>125</v>
      </c>
      <c r="F437" t="s">
        <v>8221</v>
      </c>
      <c r="G437" t="s">
        <v>8224</v>
      </c>
      <c r="H437" t="s">
        <v>8246</v>
      </c>
      <c r="I437">
        <v>1385931702</v>
      </c>
      <c r="J437">
        <v>1383076902</v>
      </c>
      <c r="K437" t="b">
        <v>0</v>
      </c>
      <c r="L437">
        <v>2</v>
      </c>
      <c r="M437" t="b">
        <v>0</v>
      </c>
      <c r="N437" t="s">
        <v>8270</v>
      </c>
      <c r="O437" s="5">
        <f t="shared" si="36"/>
        <v>5</v>
      </c>
      <c r="P437">
        <f t="shared" si="39"/>
        <v>62.5</v>
      </c>
      <c r="Q437" t="str">
        <f t="shared" si="40"/>
        <v>film &amp; video</v>
      </c>
      <c r="R437" t="str">
        <f t="shared" si="41"/>
        <v>animation</v>
      </c>
      <c r="S437" s="9">
        <f t="shared" si="37"/>
        <v>41576.834513888891</v>
      </c>
      <c r="T437" s="9">
        <f t="shared" si="38"/>
        <v>41609.876180555555</v>
      </c>
    </row>
    <row r="438" spans="1:20" ht="43.2" x14ac:dyDescent="0.3">
      <c r="A438">
        <v>435</v>
      </c>
      <c r="B438" s="3" t="s">
        <v>436</v>
      </c>
      <c r="C438" s="3" t="s">
        <v>4545</v>
      </c>
      <c r="D438">
        <v>110000</v>
      </c>
      <c r="E438">
        <v>3</v>
      </c>
      <c r="F438" t="s">
        <v>8221</v>
      </c>
      <c r="G438" t="s">
        <v>8224</v>
      </c>
      <c r="H438" t="s">
        <v>8246</v>
      </c>
      <c r="I438">
        <v>1379094980</v>
      </c>
      <c r="J438">
        <v>1376502980</v>
      </c>
      <c r="K438" t="b">
        <v>0</v>
      </c>
      <c r="L438">
        <v>3</v>
      </c>
      <c r="M438" t="b">
        <v>0</v>
      </c>
      <c r="N438" t="s">
        <v>8270</v>
      </c>
      <c r="O438" s="5">
        <f t="shared" si="36"/>
        <v>2.7272727272727275E-3</v>
      </c>
      <c r="P438">
        <f t="shared" si="39"/>
        <v>1</v>
      </c>
      <c r="Q438" t="str">
        <f t="shared" si="40"/>
        <v>film &amp; video</v>
      </c>
      <c r="R438" t="str">
        <f t="shared" si="41"/>
        <v>animation</v>
      </c>
      <c r="S438" s="9">
        <f t="shared" si="37"/>
        <v>41500.747453703705</v>
      </c>
      <c r="T438" s="9">
        <f t="shared" si="38"/>
        <v>41530.747453703705</v>
      </c>
    </row>
    <row r="439" spans="1:20" ht="43.2" x14ac:dyDescent="0.3">
      <c r="A439">
        <v>436</v>
      </c>
      <c r="B439" s="3" t="s">
        <v>437</v>
      </c>
      <c r="C439" s="3" t="s">
        <v>4546</v>
      </c>
      <c r="D439">
        <v>1000</v>
      </c>
      <c r="E439">
        <v>0</v>
      </c>
      <c r="F439" t="s">
        <v>8221</v>
      </c>
      <c r="G439" t="s">
        <v>8224</v>
      </c>
      <c r="H439" t="s">
        <v>8246</v>
      </c>
      <c r="I439">
        <v>1375260113</v>
      </c>
      <c r="J439">
        <v>1372668113</v>
      </c>
      <c r="K439" t="b">
        <v>0</v>
      </c>
      <c r="L439">
        <v>0</v>
      </c>
      <c r="M439" t="b">
        <v>0</v>
      </c>
      <c r="N439" t="s">
        <v>8270</v>
      </c>
      <c r="O439" s="5">
        <f t="shared" si="36"/>
        <v>0</v>
      </c>
      <c r="P439" t="e">
        <f t="shared" si="39"/>
        <v>#DIV/0!</v>
      </c>
      <c r="Q439" t="str">
        <f t="shared" si="40"/>
        <v>film &amp; video</v>
      </c>
      <c r="R439" t="str">
        <f t="shared" si="41"/>
        <v>animation</v>
      </c>
      <c r="S439" s="9">
        <f t="shared" si="37"/>
        <v>41456.36241898148</v>
      </c>
      <c r="T439" s="9">
        <f t="shared" si="38"/>
        <v>41486.36241898148</v>
      </c>
    </row>
    <row r="440" spans="1:20" ht="43.2" x14ac:dyDescent="0.3">
      <c r="A440">
        <v>437</v>
      </c>
      <c r="B440" s="3" t="s">
        <v>438</v>
      </c>
      <c r="C440" s="3" t="s">
        <v>4547</v>
      </c>
      <c r="D440">
        <v>7000</v>
      </c>
      <c r="E440">
        <v>0</v>
      </c>
      <c r="F440" t="s">
        <v>8221</v>
      </c>
      <c r="G440" t="s">
        <v>8229</v>
      </c>
      <c r="H440" t="s">
        <v>8251</v>
      </c>
      <c r="I440">
        <v>1475912326</v>
      </c>
      <c r="J440">
        <v>1470728326</v>
      </c>
      <c r="K440" t="b">
        <v>0</v>
      </c>
      <c r="L440">
        <v>0</v>
      </c>
      <c r="M440" t="b">
        <v>0</v>
      </c>
      <c r="N440" t="s">
        <v>8270</v>
      </c>
      <c r="O440" s="5">
        <f t="shared" si="36"/>
        <v>0</v>
      </c>
      <c r="P440" t="e">
        <f t="shared" si="39"/>
        <v>#DIV/0!</v>
      </c>
      <c r="Q440" t="str">
        <f t="shared" si="40"/>
        <v>film &amp; video</v>
      </c>
      <c r="R440" t="str">
        <f t="shared" si="41"/>
        <v>animation</v>
      </c>
      <c r="S440" s="9">
        <f t="shared" si="37"/>
        <v>42591.31858796296</v>
      </c>
      <c r="T440" s="9">
        <f t="shared" si="38"/>
        <v>42651.31858796296</v>
      </c>
    </row>
    <row r="441" spans="1:20" ht="28.8" x14ac:dyDescent="0.3">
      <c r="A441">
        <v>438</v>
      </c>
      <c r="B441" s="3" t="s">
        <v>439</v>
      </c>
      <c r="C441" s="3" t="s">
        <v>4548</v>
      </c>
      <c r="D441">
        <v>20000</v>
      </c>
      <c r="E441">
        <v>1876</v>
      </c>
      <c r="F441" t="s">
        <v>8221</v>
      </c>
      <c r="G441" t="s">
        <v>8224</v>
      </c>
      <c r="H441" t="s">
        <v>8246</v>
      </c>
      <c r="I441">
        <v>1447830958</v>
      </c>
      <c r="J441">
        <v>1445235358</v>
      </c>
      <c r="K441" t="b">
        <v>0</v>
      </c>
      <c r="L441">
        <v>11</v>
      </c>
      <c r="M441" t="b">
        <v>0</v>
      </c>
      <c r="N441" t="s">
        <v>8270</v>
      </c>
      <c r="O441" s="5">
        <f t="shared" si="36"/>
        <v>9.379999999999999</v>
      </c>
      <c r="P441">
        <f t="shared" si="39"/>
        <v>170.54545454545453</v>
      </c>
      <c r="Q441" t="str">
        <f t="shared" si="40"/>
        <v>film &amp; video</v>
      </c>
      <c r="R441" t="str">
        <f t="shared" si="41"/>
        <v>animation</v>
      </c>
      <c r="S441" s="9">
        <f t="shared" si="37"/>
        <v>42296.261087962965</v>
      </c>
      <c r="T441" s="9">
        <f t="shared" si="38"/>
        <v>42326.302754629629</v>
      </c>
    </row>
    <row r="442" spans="1:20" ht="43.2" x14ac:dyDescent="0.3">
      <c r="A442">
        <v>439</v>
      </c>
      <c r="B442" s="3" t="s">
        <v>440</v>
      </c>
      <c r="C442" s="3" t="s">
        <v>4549</v>
      </c>
      <c r="D442">
        <v>450</v>
      </c>
      <c r="E442">
        <v>0</v>
      </c>
      <c r="F442" t="s">
        <v>8221</v>
      </c>
      <c r="G442" t="s">
        <v>8224</v>
      </c>
      <c r="H442" t="s">
        <v>8246</v>
      </c>
      <c r="I442">
        <v>1413569818</v>
      </c>
      <c r="J442">
        <v>1412705818</v>
      </c>
      <c r="K442" t="b">
        <v>0</v>
      </c>
      <c r="L442">
        <v>0</v>
      </c>
      <c r="M442" t="b">
        <v>0</v>
      </c>
      <c r="N442" t="s">
        <v>8270</v>
      </c>
      <c r="O442" s="5">
        <f t="shared" si="36"/>
        <v>0</v>
      </c>
      <c r="P442" t="e">
        <f t="shared" si="39"/>
        <v>#DIV/0!</v>
      </c>
      <c r="Q442" t="str">
        <f t="shared" si="40"/>
        <v>film &amp; video</v>
      </c>
      <c r="R442" t="str">
        <f t="shared" si="41"/>
        <v>animation</v>
      </c>
      <c r="S442" s="9">
        <f t="shared" si="37"/>
        <v>41919.761782407404</v>
      </c>
      <c r="T442" s="9">
        <f t="shared" si="38"/>
        <v>41929.761782407404</v>
      </c>
    </row>
    <row r="443" spans="1:20" ht="28.8" x14ac:dyDescent="0.3">
      <c r="A443">
        <v>440</v>
      </c>
      <c r="B443" s="3" t="s">
        <v>441</v>
      </c>
      <c r="C443" s="3" t="s">
        <v>4550</v>
      </c>
      <c r="D443">
        <v>5000</v>
      </c>
      <c r="E443">
        <v>5</v>
      </c>
      <c r="F443" t="s">
        <v>8221</v>
      </c>
      <c r="G443" t="s">
        <v>8224</v>
      </c>
      <c r="H443" t="s">
        <v>8246</v>
      </c>
      <c r="I443">
        <v>1458859153</v>
      </c>
      <c r="J443">
        <v>1456270753</v>
      </c>
      <c r="K443" t="b">
        <v>0</v>
      </c>
      <c r="L443">
        <v>1</v>
      </c>
      <c r="M443" t="b">
        <v>0</v>
      </c>
      <c r="N443" t="s">
        <v>8270</v>
      </c>
      <c r="O443" s="5">
        <f t="shared" si="36"/>
        <v>0.1</v>
      </c>
      <c r="P443">
        <f t="shared" si="39"/>
        <v>5</v>
      </c>
      <c r="Q443" t="str">
        <f t="shared" si="40"/>
        <v>film &amp; video</v>
      </c>
      <c r="R443" t="str">
        <f t="shared" si="41"/>
        <v>animation</v>
      </c>
      <c r="S443" s="9">
        <f t="shared" si="37"/>
        <v>42423.985567129625</v>
      </c>
      <c r="T443" s="9">
        <f t="shared" si="38"/>
        <v>42453.943900462968</v>
      </c>
    </row>
    <row r="444" spans="1:20" ht="43.2" x14ac:dyDescent="0.3">
      <c r="A444">
        <v>441</v>
      </c>
      <c r="B444" s="3" t="s">
        <v>442</v>
      </c>
      <c r="C444" s="3" t="s">
        <v>4551</v>
      </c>
      <c r="D444">
        <v>400</v>
      </c>
      <c r="E444">
        <v>0</v>
      </c>
      <c r="F444" t="s">
        <v>8221</v>
      </c>
      <c r="G444" t="s">
        <v>8225</v>
      </c>
      <c r="H444" t="s">
        <v>8247</v>
      </c>
      <c r="I444">
        <v>1383418996</v>
      </c>
      <c r="J444">
        <v>1380826996</v>
      </c>
      <c r="K444" t="b">
        <v>0</v>
      </c>
      <c r="L444">
        <v>0</v>
      </c>
      <c r="M444" t="b">
        <v>0</v>
      </c>
      <c r="N444" t="s">
        <v>8270</v>
      </c>
      <c r="O444" s="5">
        <f t="shared" si="36"/>
        <v>0</v>
      </c>
      <c r="P444" t="e">
        <f t="shared" si="39"/>
        <v>#DIV/0!</v>
      </c>
      <c r="Q444" t="str">
        <f t="shared" si="40"/>
        <v>film &amp; video</v>
      </c>
      <c r="R444" t="str">
        <f t="shared" si="41"/>
        <v>animation</v>
      </c>
      <c r="S444" s="9">
        <f t="shared" si="37"/>
        <v>41550.793935185182</v>
      </c>
      <c r="T444" s="9">
        <f t="shared" si="38"/>
        <v>41580.793935185182</v>
      </c>
    </row>
    <row r="445" spans="1:20" x14ac:dyDescent="0.3">
      <c r="A445">
        <v>442</v>
      </c>
      <c r="B445" s="3" t="s">
        <v>443</v>
      </c>
      <c r="C445" s="3" t="s">
        <v>4552</v>
      </c>
      <c r="D445">
        <v>17000</v>
      </c>
      <c r="E445">
        <v>6691</v>
      </c>
      <c r="F445" t="s">
        <v>8221</v>
      </c>
      <c r="G445" t="s">
        <v>8224</v>
      </c>
      <c r="H445" t="s">
        <v>8246</v>
      </c>
      <c r="I445">
        <v>1424380783</v>
      </c>
      <c r="J445">
        <v>1421788783</v>
      </c>
      <c r="K445" t="b">
        <v>0</v>
      </c>
      <c r="L445">
        <v>17</v>
      </c>
      <c r="M445" t="b">
        <v>0</v>
      </c>
      <c r="N445" t="s">
        <v>8270</v>
      </c>
      <c r="O445" s="5">
        <f t="shared" si="36"/>
        <v>39.358823529411765</v>
      </c>
      <c r="P445">
        <f t="shared" si="39"/>
        <v>393.58823529411762</v>
      </c>
      <c r="Q445" t="str">
        <f t="shared" si="40"/>
        <v>film &amp; video</v>
      </c>
      <c r="R445" t="str">
        <f t="shared" si="41"/>
        <v>animation</v>
      </c>
      <c r="S445" s="9">
        <f t="shared" si="37"/>
        <v>42024.888692129629</v>
      </c>
      <c r="T445" s="9">
        <f t="shared" si="38"/>
        <v>42054.888692129629</v>
      </c>
    </row>
    <row r="446" spans="1:20" ht="43.2" x14ac:dyDescent="0.3">
      <c r="A446">
        <v>443</v>
      </c>
      <c r="B446" s="3" t="s">
        <v>444</v>
      </c>
      <c r="C446" s="3" t="s">
        <v>4553</v>
      </c>
      <c r="D446">
        <v>10000</v>
      </c>
      <c r="E446">
        <v>10</v>
      </c>
      <c r="F446" t="s">
        <v>8221</v>
      </c>
      <c r="G446" t="s">
        <v>8229</v>
      </c>
      <c r="H446" t="s">
        <v>8251</v>
      </c>
      <c r="I446">
        <v>1391991701</v>
      </c>
      <c r="J446">
        <v>1389399701</v>
      </c>
      <c r="K446" t="b">
        <v>0</v>
      </c>
      <c r="L446">
        <v>2</v>
      </c>
      <c r="M446" t="b">
        <v>0</v>
      </c>
      <c r="N446" t="s">
        <v>8270</v>
      </c>
      <c r="O446" s="5">
        <f t="shared" si="36"/>
        <v>0.1</v>
      </c>
      <c r="P446">
        <f t="shared" si="39"/>
        <v>5</v>
      </c>
      <c r="Q446" t="str">
        <f t="shared" si="40"/>
        <v>film &amp; video</v>
      </c>
      <c r="R446" t="str">
        <f t="shared" si="41"/>
        <v>animation</v>
      </c>
      <c r="S446" s="9">
        <f t="shared" si="37"/>
        <v>41650.015057870369</v>
      </c>
      <c r="T446" s="9">
        <f t="shared" si="38"/>
        <v>41680.015057870369</v>
      </c>
    </row>
    <row r="447" spans="1:20" ht="28.8" x14ac:dyDescent="0.3">
      <c r="A447">
        <v>444</v>
      </c>
      <c r="B447" s="3" t="s">
        <v>445</v>
      </c>
      <c r="C447" s="3" t="s">
        <v>4554</v>
      </c>
      <c r="D447">
        <v>1000</v>
      </c>
      <c r="E447">
        <v>50</v>
      </c>
      <c r="F447" t="s">
        <v>8221</v>
      </c>
      <c r="G447" t="s">
        <v>8224</v>
      </c>
      <c r="H447" t="s">
        <v>8246</v>
      </c>
      <c r="I447">
        <v>1329342361</v>
      </c>
      <c r="J447">
        <v>1324158361</v>
      </c>
      <c r="K447" t="b">
        <v>0</v>
      </c>
      <c r="L447">
        <v>1</v>
      </c>
      <c r="M447" t="b">
        <v>0</v>
      </c>
      <c r="N447" t="s">
        <v>8270</v>
      </c>
      <c r="O447" s="5">
        <f t="shared" si="36"/>
        <v>5</v>
      </c>
      <c r="P447">
        <f t="shared" si="39"/>
        <v>50</v>
      </c>
      <c r="Q447" t="str">
        <f t="shared" si="40"/>
        <v>film &amp; video</v>
      </c>
      <c r="R447" t="str">
        <f t="shared" si="41"/>
        <v>animation</v>
      </c>
      <c r="S447" s="9">
        <f t="shared" si="37"/>
        <v>40894.906956018516</v>
      </c>
      <c r="T447" s="9">
        <f t="shared" si="38"/>
        <v>40954.906956018516</v>
      </c>
    </row>
    <row r="448" spans="1:20" ht="43.2" x14ac:dyDescent="0.3">
      <c r="A448">
        <v>445</v>
      </c>
      <c r="B448" s="3" t="s">
        <v>446</v>
      </c>
      <c r="C448" s="3" t="s">
        <v>4555</v>
      </c>
      <c r="D448">
        <v>60000</v>
      </c>
      <c r="E448">
        <v>2</v>
      </c>
      <c r="F448" t="s">
        <v>8221</v>
      </c>
      <c r="G448" t="s">
        <v>8224</v>
      </c>
      <c r="H448" t="s">
        <v>8246</v>
      </c>
      <c r="I448">
        <v>1432195375</v>
      </c>
      <c r="J448">
        <v>1430899375</v>
      </c>
      <c r="K448" t="b">
        <v>0</v>
      </c>
      <c r="L448">
        <v>2</v>
      </c>
      <c r="M448" t="b">
        <v>0</v>
      </c>
      <c r="N448" t="s">
        <v>8270</v>
      </c>
      <c r="O448" s="5">
        <f t="shared" si="36"/>
        <v>3.3333333333333335E-3</v>
      </c>
      <c r="P448">
        <f t="shared" si="39"/>
        <v>1</v>
      </c>
      <c r="Q448" t="str">
        <f t="shared" si="40"/>
        <v>film &amp; video</v>
      </c>
      <c r="R448" t="str">
        <f t="shared" si="41"/>
        <v>animation</v>
      </c>
      <c r="S448" s="9">
        <f t="shared" si="37"/>
        <v>42130.335358796292</v>
      </c>
      <c r="T448" s="9">
        <f t="shared" si="38"/>
        <v>42145.335358796292</v>
      </c>
    </row>
    <row r="449" spans="1:20" ht="43.2" x14ac:dyDescent="0.3">
      <c r="A449">
        <v>446</v>
      </c>
      <c r="B449" s="3" t="s">
        <v>447</v>
      </c>
      <c r="C449" s="3" t="s">
        <v>4556</v>
      </c>
      <c r="D449">
        <v>10500</v>
      </c>
      <c r="E449">
        <v>766</v>
      </c>
      <c r="F449" t="s">
        <v>8221</v>
      </c>
      <c r="G449" t="s">
        <v>8224</v>
      </c>
      <c r="H449" t="s">
        <v>8246</v>
      </c>
      <c r="I449">
        <v>1425434420</v>
      </c>
      <c r="J449">
        <v>1422842420</v>
      </c>
      <c r="K449" t="b">
        <v>0</v>
      </c>
      <c r="L449">
        <v>16</v>
      </c>
      <c r="M449" t="b">
        <v>0</v>
      </c>
      <c r="N449" t="s">
        <v>8270</v>
      </c>
      <c r="O449" s="5">
        <f t="shared" si="36"/>
        <v>7.2952380952380951</v>
      </c>
      <c r="P449">
        <f t="shared" si="39"/>
        <v>47.875</v>
      </c>
      <c r="Q449" t="str">
        <f t="shared" si="40"/>
        <v>film &amp; video</v>
      </c>
      <c r="R449" t="str">
        <f t="shared" si="41"/>
        <v>animation</v>
      </c>
      <c r="S449" s="9">
        <f t="shared" si="37"/>
        <v>42037.083564814813</v>
      </c>
      <c r="T449" s="9">
        <f t="shared" si="38"/>
        <v>42067.083564814813</v>
      </c>
    </row>
    <row r="450" spans="1:20" ht="43.2" x14ac:dyDescent="0.3">
      <c r="A450">
        <v>447</v>
      </c>
      <c r="B450" s="3" t="s">
        <v>448</v>
      </c>
      <c r="C450" s="3" t="s">
        <v>4557</v>
      </c>
      <c r="D450">
        <v>30000</v>
      </c>
      <c r="E450">
        <v>5</v>
      </c>
      <c r="F450" t="s">
        <v>8221</v>
      </c>
      <c r="G450" t="s">
        <v>8225</v>
      </c>
      <c r="H450" t="s">
        <v>8247</v>
      </c>
      <c r="I450">
        <v>1364041163</v>
      </c>
      <c r="J450">
        <v>1361884763</v>
      </c>
      <c r="K450" t="b">
        <v>0</v>
      </c>
      <c r="L450">
        <v>1</v>
      </c>
      <c r="M450" t="b">
        <v>0</v>
      </c>
      <c r="N450" t="s">
        <v>8270</v>
      </c>
      <c r="O450" s="5">
        <f t="shared" si="36"/>
        <v>1.6666666666666666E-2</v>
      </c>
      <c r="P450">
        <f t="shared" si="39"/>
        <v>5</v>
      </c>
      <c r="Q450" t="str">
        <f t="shared" si="40"/>
        <v>film &amp; video</v>
      </c>
      <c r="R450" t="str">
        <f t="shared" si="41"/>
        <v>animation</v>
      </c>
      <c r="S450" s="9">
        <f t="shared" si="37"/>
        <v>41331.555127314816</v>
      </c>
      <c r="T450" s="9">
        <f t="shared" si="38"/>
        <v>41356.513460648144</v>
      </c>
    </row>
    <row r="451" spans="1:20" ht="43.2" x14ac:dyDescent="0.3">
      <c r="A451">
        <v>448</v>
      </c>
      <c r="B451" s="3" t="s">
        <v>449</v>
      </c>
      <c r="C451" s="3" t="s">
        <v>4558</v>
      </c>
      <c r="D451">
        <v>2500</v>
      </c>
      <c r="E451">
        <v>82.01</v>
      </c>
      <c r="F451" t="s">
        <v>8221</v>
      </c>
      <c r="G451" t="s">
        <v>8224</v>
      </c>
      <c r="H451" t="s">
        <v>8246</v>
      </c>
      <c r="I451">
        <v>1400091095</v>
      </c>
      <c r="J451">
        <v>1398363095</v>
      </c>
      <c r="K451" t="b">
        <v>0</v>
      </c>
      <c r="L451">
        <v>4</v>
      </c>
      <c r="M451" t="b">
        <v>0</v>
      </c>
      <c r="N451" t="s">
        <v>8270</v>
      </c>
      <c r="O451" s="5">
        <f t="shared" ref="O451:O514" si="42">E451/D451*100</f>
        <v>3.2804000000000002</v>
      </c>
      <c r="P451">
        <f t="shared" si="39"/>
        <v>20.502500000000001</v>
      </c>
      <c r="Q451" t="str">
        <f t="shared" si="40"/>
        <v>film &amp; video</v>
      </c>
      <c r="R451" t="str">
        <f t="shared" si="41"/>
        <v>animation</v>
      </c>
      <c r="S451" s="9">
        <f t="shared" ref="S451:S514" si="43">J451/60/60/24+DATE(1970, 1, 1)</f>
        <v>41753.758043981477</v>
      </c>
      <c r="T451" s="9">
        <f t="shared" ref="T451:T514" si="44">I451/60/60/24+DATE(1970, 1, 1)</f>
        <v>41773.758043981477</v>
      </c>
    </row>
    <row r="452" spans="1:20" ht="43.2" x14ac:dyDescent="0.3">
      <c r="A452">
        <v>449</v>
      </c>
      <c r="B452" s="3" t="s">
        <v>450</v>
      </c>
      <c r="C452" s="3" t="s">
        <v>4559</v>
      </c>
      <c r="D452">
        <v>2000</v>
      </c>
      <c r="E452">
        <v>45</v>
      </c>
      <c r="F452" t="s">
        <v>8221</v>
      </c>
      <c r="G452" t="s">
        <v>8225</v>
      </c>
      <c r="H452" t="s">
        <v>8247</v>
      </c>
      <c r="I452">
        <v>1382017085</v>
      </c>
      <c r="J452">
        <v>1379425085</v>
      </c>
      <c r="K452" t="b">
        <v>0</v>
      </c>
      <c r="L452">
        <v>5</v>
      </c>
      <c r="M452" t="b">
        <v>0</v>
      </c>
      <c r="N452" t="s">
        <v>8270</v>
      </c>
      <c r="O452" s="5">
        <f t="shared" si="42"/>
        <v>2.25</v>
      </c>
      <c r="P452">
        <f t="shared" ref="P452:P515" si="45">E452/L452</f>
        <v>9</v>
      </c>
      <c r="Q452" t="str">
        <f t="shared" ref="Q452:Q515" si="46">LEFT(N452, FIND("/", N452)-1)</f>
        <v>film &amp; video</v>
      </c>
      <c r="R452" t="str">
        <f t="shared" ref="R452:R515" si="47">RIGHT(N452, LEN(N452)-FIND("/", N452))</f>
        <v>animation</v>
      </c>
      <c r="S452" s="9">
        <f t="shared" si="43"/>
        <v>41534.568113425928</v>
      </c>
      <c r="T452" s="9">
        <f t="shared" si="44"/>
        <v>41564.568113425928</v>
      </c>
    </row>
    <row r="453" spans="1:20" ht="43.2" x14ac:dyDescent="0.3">
      <c r="A453">
        <v>450</v>
      </c>
      <c r="B453" s="3" t="s">
        <v>451</v>
      </c>
      <c r="C453" s="3" t="s">
        <v>4560</v>
      </c>
      <c r="D453">
        <v>50000</v>
      </c>
      <c r="E453">
        <v>396</v>
      </c>
      <c r="F453" t="s">
        <v>8221</v>
      </c>
      <c r="G453" t="s">
        <v>8224</v>
      </c>
      <c r="H453" t="s">
        <v>8246</v>
      </c>
      <c r="I453">
        <v>1392417800</v>
      </c>
      <c r="J453">
        <v>1389825800</v>
      </c>
      <c r="K453" t="b">
        <v>0</v>
      </c>
      <c r="L453">
        <v>7</v>
      </c>
      <c r="M453" t="b">
        <v>0</v>
      </c>
      <c r="N453" t="s">
        <v>8270</v>
      </c>
      <c r="O453" s="5">
        <f t="shared" si="42"/>
        <v>0.79200000000000004</v>
      </c>
      <c r="P453">
        <f t="shared" si="45"/>
        <v>56.571428571428569</v>
      </c>
      <c r="Q453" t="str">
        <f t="shared" si="46"/>
        <v>film &amp; video</v>
      </c>
      <c r="R453" t="str">
        <f t="shared" si="47"/>
        <v>animation</v>
      </c>
      <c r="S453" s="9">
        <f t="shared" si="43"/>
        <v>41654.946759259255</v>
      </c>
      <c r="T453" s="9">
        <f t="shared" si="44"/>
        <v>41684.946759259255</v>
      </c>
    </row>
    <row r="454" spans="1:20" ht="43.2" x14ac:dyDescent="0.3">
      <c r="A454">
        <v>451</v>
      </c>
      <c r="B454" s="3" t="s">
        <v>452</v>
      </c>
      <c r="C454" s="3" t="s">
        <v>4561</v>
      </c>
      <c r="D454">
        <v>20000</v>
      </c>
      <c r="E454">
        <v>0</v>
      </c>
      <c r="F454" t="s">
        <v>8221</v>
      </c>
      <c r="G454" t="s">
        <v>8224</v>
      </c>
      <c r="H454" t="s">
        <v>8246</v>
      </c>
      <c r="I454">
        <v>1390669791</v>
      </c>
      <c r="J454">
        <v>1388077791</v>
      </c>
      <c r="K454" t="b">
        <v>0</v>
      </c>
      <c r="L454">
        <v>0</v>
      </c>
      <c r="M454" t="b">
        <v>0</v>
      </c>
      <c r="N454" t="s">
        <v>8270</v>
      </c>
      <c r="O454" s="5">
        <f t="shared" si="42"/>
        <v>0</v>
      </c>
      <c r="P454" t="e">
        <f t="shared" si="45"/>
        <v>#DIV/0!</v>
      </c>
      <c r="Q454" t="str">
        <f t="shared" si="46"/>
        <v>film &amp; video</v>
      </c>
      <c r="R454" t="str">
        <f t="shared" si="47"/>
        <v>animation</v>
      </c>
      <c r="S454" s="9">
        <f t="shared" si="43"/>
        <v>41634.715173611112</v>
      </c>
      <c r="T454" s="9">
        <f t="shared" si="44"/>
        <v>41664.715173611112</v>
      </c>
    </row>
    <row r="455" spans="1:20" ht="28.8" x14ac:dyDescent="0.3">
      <c r="A455">
        <v>452</v>
      </c>
      <c r="B455" s="3" t="s">
        <v>453</v>
      </c>
      <c r="C455" s="3" t="s">
        <v>4562</v>
      </c>
      <c r="D455">
        <v>750</v>
      </c>
      <c r="E455">
        <v>480</v>
      </c>
      <c r="F455" t="s">
        <v>8221</v>
      </c>
      <c r="G455" t="s">
        <v>8224</v>
      </c>
      <c r="H455" t="s">
        <v>8246</v>
      </c>
      <c r="I455">
        <v>1431536015</v>
      </c>
      <c r="J455">
        <v>1428944015</v>
      </c>
      <c r="K455" t="b">
        <v>0</v>
      </c>
      <c r="L455">
        <v>12</v>
      </c>
      <c r="M455" t="b">
        <v>0</v>
      </c>
      <c r="N455" t="s">
        <v>8270</v>
      </c>
      <c r="O455" s="5">
        <f t="shared" si="42"/>
        <v>64</v>
      </c>
      <c r="P455">
        <f t="shared" si="45"/>
        <v>40</v>
      </c>
      <c r="Q455" t="str">
        <f t="shared" si="46"/>
        <v>film &amp; video</v>
      </c>
      <c r="R455" t="str">
        <f t="shared" si="47"/>
        <v>animation</v>
      </c>
      <c r="S455" s="9">
        <f t="shared" si="43"/>
        <v>42107.703877314809</v>
      </c>
      <c r="T455" s="9">
        <f t="shared" si="44"/>
        <v>42137.703877314809</v>
      </c>
    </row>
    <row r="456" spans="1:20" ht="43.2" x14ac:dyDescent="0.3">
      <c r="A456">
        <v>453</v>
      </c>
      <c r="B456" s="3" t="s">
        <v>454</v>
      </c>
      <c r="C456" s="3" t="s">
        <v>4563</v>
      </c>
      <c r="D456">
        <v>94875</v>
      </c>
      <c r="E456">
        <v>26</v>
      </c>
      <c r="F456" t="s">
        <v>8221</v>
      </c>
      <c r="G456" t="s">
        <v>8224</v>
      </c>
      <c r="H456" t="s">
        <v>8246</v>
      </c>
      <c r="I456">
        <v>1424375279</v>
      </c>
      <c r="J456">
        <v>1422992879</v>
      </c>
      <c r="K456" t="b">
        <v>0</v>
      </c>
      <c r="L456">
        <v>2</v>
      </c>
      <c r="M456" t="b">
        <v>0</v>
      </c>
      <c r="N456" t="s">
        <v>8270</v>
      </c>
      <c r="O456" s="5">
        <f t="shared" si="42"/>
        <v>2.7404479578392621E-2</v>
      </c>
      <c r="P456">
        <f t="shared" si="45"/>
        <v>13</v>
      </c>
      <c r="Q456" t="str">
        <f t="shared" si="46"/>
        <v>film &amp; video</v>
      </c>
      <c r="R456" t="str">
        <f t="shared" si="47"/>
        <v>animation</v>
      </c>
      <c r="S456" s="9">
        <f t="shared" si="43"/>
        <v>42038.824988425928</v>
      </c>
      <c r="T456" s="9">
        <f t="shared" si="44"/>
        <v>42054.824988425928</v>
      </c>
    </row>
    <row r="457" spans="1:20" ht="28.8" x14ac:dyDescent="0.3">
      <c r="A457">
        <v>454</v>
      </c>
      <c r="B457" s="3" t="s">
        <v>455</v>
      </c>
      <c r="C457" s="3" t="s">
        <v>4564</v>
      </c>
      <c r="D457">
        <v>10000</v>
      </c>
      <c r="E457">
        <v>82</v>
      </c>
      <c r="F457" t="s">
        <v>8221</v>
      </c>
      <c r="G457" t="s">
        <v>8224</v>
      </c>
      <c r="H457" t="s">
        <v>8246</v>
      </c>
      <c r="I457">
        <v>1417007640</v>
      </c>
      <c r="J457">
        <v>1414343571</v>
      </c>
      <c r="K457" t="b">
        <v>0</v>
      </c>
      <c r="L457">
        <v>5</v>
      </c>
      <c r="M457" t="b">
        <v>0</v>
      </c>
      <c r="N457" t="s">
        <v>8270</v>
      </c>
      <c r="O457" s="5">
        <f t="shared" si="42"/>
        <v>0.82000000000000006</v>
      </c>
      <c r="P457">
        <f t="shared" si="45"/>
        <v>16.399999999999999</v>
      </c>
      <c r="Q457" t="str">
        <f t="shared" si="46"/>
        <v>film &amp; video</v>
      </c>
      <c r="R457" t="str">
        <f t="shared" si="47"/>
        <v>animation</v>
      </c>
      <c r="S457" s="9">
        <f t="shared" si="43"/>
        <v>41938.717256944445</v>
      </c>
      <c r="T457" s="9">
        <f t="shared" si="44"/>
        <v>41969.551388888889</v>
      </c>
    </row>
    <row r="458" spans="1:20" ht="43.2" x14ac:dyDescent="0.3">
      <c r="A458">
        <v>455</v>
      </c>
      <c r="B458" s="3" t="s">
        <v>456</v>
      </c>
      <c r="C458" s="3" t="s">
        <v>4565</v>
      </c>
      <c r="D458">
        <v>65000</v>
      </c>
      <c r="E458">
        <v>45</v>
      </c>
      <c r="F458" t="s">
        <v>8221</v>
      </c>
      <c r="G458" t="s">
        <v>8224</v>
      </c>
      <c r="H458" t="s">
        <v>8246</v>
      </c>
      <c r="I458">
        <v>1334622660</v>
      </c>
      <c r="J458">
        <v>1330733022</v>
      </c>
      <c r="K458" t="b">
        <v>0</v>
      </c>
      <c r="L458">
        <v>2</v>
      </c>
      <c r="M458" t="b">
        <v>0</v>
      </c>
      <c r="N458" t="s">
        <v>8270</v>
      </c>
      <c r="O458" s="5">
        <f t="shared" si="42"/>
        <v>6.9230769230769221E-2</v>
      </c>
      <c r="P458">
        <f t="shared" si="45"/>
        <v>22.5</v>
      </c>
      <c r="Q458" t="str">
        <f t="shared" si="46"/>
        <v>film &amp; video</v>
      </c>
      <c r="R458" t="str">
        <f t="shared" si="47"/>
        <v>animation</v>
      </c>
      <c r="S458" s="9">
        <f t="shared" si="43"/>
        <v>40971.002569444441</v>
      </c>
      <c r="T458" s="9">
        <f t="shared" si="44"/>
        <v>41016.021527777775</v>
      </c>
    </row>
    <row r="459" spans="1:20" ht="43.2" x14ac:dyDescent="0.3">
      <c r="A459">
        <v>456</v>
      </c>
      <c r="B459" s="3" t="s">
        <v>457</v>
      </c>
      <c r="C459" s="3" t="s">
        <v>4566</v>
      </c>
      <c r="D459">
        <v>8888</v>
      </c>
      <c r="E459">
        <v>61</v>
      </c>
      <c r="F459" t="s">
        <v>8221</v>
      </c>
      <c r="G459" t="s">
        <v>8224</v>
      </c>
      <c r="H459" t="s">
        <v>8246</v>
      </c>
      <c r="I459">
        <v>1382414340</v>
      </c>
      <c r="J459">
        <v>1380559201</v>
      </c>
      <c r="K459" t="b">
        <v>0</v>
      </c>
      <c r="L459">
        <v>3</v>
      </c>
      <c r="M459" t="b">
        <v>0</v>
      </c>
      <c r="N459" t="s">
        <v>8270</v>
      </c>
      <c r="O459" s="5">
        <f t="shared" si="42"/>
        <v>0.68631863186318631</v>
      </c>
      <c r="P459">
        <f t="shared" si="45"/>
        <v>20.333333333333332</v>
      </c>
      <c r="Q459" t="str">
        <f t="shared" si="46"/>
        <v>film &amp; video</v>
      </c>
      <c r="R459" t="str">
        <f t="shared" si="47"/>
        <v>animation</v>
      </c>
      <c r="S459" s="9">
        <f t="shared" si="43"/>
        <v>41547.694456018515</v>
      </c>
      <c r="T459" s="9">
        <f t="shared" si="44"/>
        <v>41569.165972222225</v>
      </c>
    </row>
    <row r="460" spans="1:20" ht="43.2" x14ac:dyDescent="0.3">
      <c r="A460">
        <v>457</v>
      </c>
      <c r="B460" s="3" t="s">
        <v>458</v>
      </c>
      <c r="C460" s="3" t="s">
        <v>4567</v>
      </c>
      <c r="D460">
        <v>20000</v>
      </c>
      <c r="E460">
        <v>0</v>
      </c>
      <c r="F460" t="s">
        <v>8221</v>
      </c>
      <c r="G460" t="s">
        <v>8229</v>
      </c>
      <c r="H460" t="s">
        <v>8251</v>
      </c>
      <c r="I460">
        <v>1408213512</v>
      </c>
      <c r="J460">
        <v>1405621512</v>
      </c>
      <c r="K460" t="b">
        <v>0</v>
      </c>
      <c r="L460">
        <v>0</v>
      </c>
      <c r="M460" t="b">
        <v>0</v>
      </c>
      <c r="N460" t="s">
        <v>8270</v>
      </c>
      <c r="O460" s="5">
        <f t="shared" si="42"/>
        <v>0</v>
      </c>
      <c r="P460" t="e">
        <f t="shared" si="45"/>
        <v>#DIV/0!</v>
      </c>
      <c r="Q460" t="str">
        <f t="shared" si="46"/>
        <v>film &amp; video</v>
      </c>
      <c r="R460" t="str">
        <f t="shared" si="47"/>
        <v>animation</v>
      </c>
      <c r="S460" s="9">
        <f t="shared" si="43"/>
        <v>41837.767500000002</v>
      </c>
      <c r="T460" s="9">
        <f t="shared" si="44"/>
        <v>41867.767500000002</v>
      </c>
    </row>
    <row r="461" spans="1:20" ht="43.2" x14ac:dyDescent="0.3">
      <c r="A461">
        <v>458</v>
      </c>
      <c r="B461" s="3" t="s">
        <v>459</v>
      </c>
      <c r="C461" s="3" t="s">
        <v>4568</v>
      </c>
      <c r="D461">
        <v>10000</v>
      </c>
      <c r="E461">
        <v>821</v>
      </c>
      <c r="F461" t="s">
        <v>8221</v>
      </c>
      <c r="G461" t="s">
        <v>8225</v>
      </c>
      <c r="H461" t="s">
        <v>8247</v>
      </c>
      <c r="I461">
        <v>1368550060</v>
      </c>
      <c r="J461">
        <v>1365958060</v>
      </c>
      <c r="K461" t="b">
        <v>0</v>
      </c>
      <c r="L461">
        <v>49</v>
      </c>
      <c r="M461" t="b">
        <v>0</v>
      </c>
      <c r="N461" t="s">
        <v>8270</v>
      </c>
      <c r="O461" s="5">
        <f t="shared" si="42"/>
        <v>8.2100000000000009</v>
      </c>
      <c r="P461">
        <f t="shared" si="45"/>
        <v>16.755102040816325</v>
      </c>
      <c r="Q461" t="str">
        <f t="shared" si="46"/>
        <v>film &amp; video</v>
      </c>
      <c r="R461" t="str">
        <f t="shared" si="47"/>
        <v>animation</v>
      </c>
      <c r="S461" s="9">
        <f t="shared" si="43"/>
        <v>41378.69976851852</v>
      </c>
      <c r="T461" s="9">
        <f t="shared" si="44"/>
        <v>41408.69976851852</v>
      </c>
    </row>
    <row r="462" spans="1:20" ht="43.2" x14ac:dyDescent="0.3">
      <c r="A462">
        <v>459</v>
      </c>
      <c r="B462" s="3" t="s">
        <v>460</v>
      </c>
      <c r="C462" s="3" t="s">
        <v>4569</v>
      </c>
      <c r="D462">
        <v>39000</v>
      </c>
      <c r="E462">
        <v>25</v>
      </c>
      <c r="F462" t="s">
        <v>8221</v>
      </c>
      <c r="G462" t="s">
        <v>8224</v>
      </c>
      <c r="H462" t="s">
        <v>8246</v>
      </c>
      <c r="I462">
        <v>1321201327</v>
      </c>
      <c r="J462">
        <v>1316013727</v>
      </c>
      <c r="K462" t="b">
        <v>0</v>
      </c>
      <c r="L462">
        <v>1</v>
      </c>
      <c r="M462" t="b">
        <v>0</v>
      </c>
      <c r="N462" t="s">
        <v>8270</v>
      </c>
      <c r="O462" s="5">
        <f t="shared" si="42"/>
        <v>6.4102564102564097E-2</v>
      </c>
      <c r="P462">
        <f t="shared" si="45"/>
        <v>25</v>
      </c>
      <c r="Q462" t="str">
        <f t="shared" si="46"/>
        <v>film &amp; video</v>
      </c>
      <c r="R462" t="str">
        <f t="shared" si="47"/>
        <v>animation</v>
      </c>
      <c r="S462" s="9">
        <f t="shared" si="43"/>
        <v>40800.6403587963</v>
      </c>
      <c r="T462" s="9">
        <f t="shared" si="44"/>
        <v>40860.682025462964</v>
      </c>
    </row>
    <row r="463" spans="1:20" ht="28.8" x14ac:dyDescent="0.3">
      <c r="A463">
        <v>460</v>
      </c>
      <c r="B463" s="3" t="s">
        <v>461</v>
      </c>
      <c r="C463" s="3" t="s">
        <v>4570</v>
      </c>
      <c r="D463">
        <v>8500</v>
      </c>
      <c r="E463">
        <v>25</v>
      </c>
      <c r="F463" t="s">
        <v>8221</v>
      </c>
      <c r="G463" t="s">
        <v>8224</v>
      </c>
      <c r="H463" t="s">
        <v>8246</v>
      </c>
      <c r="I463">
        <v>1401595200</v>
      </c>
      <c r="J463">
        <v>1398862875</v>
      </c>
      <c r="K463" t="b">
        <v>0</v>
      </c>
      <c r="L463">
        <v>2</v>
      </c>
      <c r="M463" t="b">
        <v>0</v>
      </c>
      <c r="N463" t="s">
        <v>8270</v>
      </c>
      <c r="O463" s="5">
        <f t="shared" si="42"/>
        <v>0.29411764705882354</v>
      </c>
      <c r="P463">
        <f t="shared" si="45"/>
        <v>12.5</v>
      </c>
      <c r="Q463" t="str">
        <f t="shared" si="46"/>
        <v>film &amp; video</v>
      </c>
      <c r="R463" t="str">
        <f t="shared" si="47"/>
        <v>animation</v>
      </c>
      <c r="S463" s="9">
        <f t="shared" si="43"/>
        <v>41759.542534722219</v>
      </c>
      <c r="T463" s="9">
        <f t="shared" si="44"/>
        <v>41791.166666666664</v>
      </c>
    </row>
    <row r="464" spans="1:20" ht="43.2" x14ac:dyDescent="0.3">
      <c r="A464">
        <v>461</v>
      </c>
      <c r="B464" s="3" t="s">
        <v>462</v>
      </c>
      <c r="C464" s="3" t="s">
        <v>4571</v>
      </c>
      <c r="D464">
        <v>550</v>
      </c>
      <c r="E464">
        <v>0</v>
      </c>
      <c r="F464" t="s">
        <v>8221</v>
      </c>
      <c r="G464" t="s">
        <v>8225</v>
      </c>
      <c r="H464" t="s">
        <v>8247</v>
      </c>
      <c r="I464">
        <v>1370204367</v>
      </c>
      <c r="J464">
        <v>1368476367</v>
      </c>
      <c r="K464" t="b">
        <v>0</v>
      </c>
      <c r="L464">
        <v>0</v>
      </c>
      <c r="M464" t="b">
        <v>0</v>
      </c>
      <c r="N464" t="s">
        <v>8270</v>
      </c>
      <c r="O464" s="5">
        <f t="shared" si="42"/>
        <v>0</v>
      </c>
      <c r="P464" t="e">
        <f t="shared" si="45"/>
        <v>#DIV/0!</v>
      </c>
      <c r="Q464" t="str">
        <f t="shared" si="46"/>
        <v>film &amp; video</v>
      </c>
      <c r="R464" t="str">
        <f t="shared" si="47"/>
        <v>animation</v>
      </c>
      <c r="S464" s="9">
        <f t="shared" si="43"/>
        <v>41407.84684027778</v>
      </c>
      <c r="T464" s="9">
        <f t="shared" si="44"/>
        <v>41427.84684027778</v>
      </c>
    </row>
    <row r="465" spans="1:20" ht="43.2" x14ac:dyDescent="0.3">
      <c r="A465">
        <v>462</v>
      </c>
      <c r="B465" s="3" t="s">
        <v>463</v>
      </c>
      <c r="C465" s="3" t="s">
        <v>4572</v>
      </c>
      <c r="D465">
        <v>100000</v>
      </c>
      <c r="E465">
        <v>0</v>
      </c>
      <c r="F465" t="s">
        <v>8221</v>
      </c>
      <c r="G465" t="s">
        <v>8224</v>
      </c>
      <c r="H465" t="s">
        <v>8246</v>
      </c>
      <c r="I465">
        <v>1312945341</v>
      </c>
      <c r="J465">
        <v>1307761341</v>
      </c>
      <c r="K465" t="b">
        <v>0</v>
      </c>
      <c r="L465">
        <v>0</v>
      </c>
      <c r="M465" t="b">
        <v>0</v>
      </c>
      <c r="N465" t="s">
        <v>8270</v>
      </c>
      <c r="O465" s="5">
        <f t="shared" si="42"/>
        <v>0</v>
      </c>
      <c r="P465" t="e">
        <f t="shared" si="45"/>
        <v>#DIV/0!</v>
      </c>
      <c r="Q465" t="str">
        <f t="shared" si="46"/>
        <v>film &amp; video</v>
      </c>
      <c r="R465" t="str">
        <f t="shared" si="47"/>
        <v>animation</v>
      </c>
      <c r="S465" s="9">
        <f t="shared" si="43"/>
        <v>40705.126631944448</v>
      </c>
      <c r="T465" s="9">
        <f t="shared" si="44"/>
        <v>40765.126631944448</v>
      </c>
    </row>
    <row r="466" spans="1:20" ht="43.2" x14ac:dyDescent="0.3">
      <c r="A466">
        <v>463</v>
      </c>
      <c r="B466" s="3" t="s">
        <v>464</v>
      </c>
      <c r="C466" s="3" t="s">
        <v>4573</v>
      </c>
      <c r="D466">
        <v>55000</v>
      </c>
      <c r="E466">
        <v>1250</v>
      </c>
      <c r="F466" t="s">
        <v>8221</v>
      </c>
      <c r="G466" t="s">
        <v>8224</v>
      </c>
      <c r="H466" t="s">
        <v>8246</v>
      </c>
      <c r="I466">
        <v>1316883753</v>
      </c>
      <c r="J466">
        <v>1311699753</v>
      </c>
      <c r="K466" t="b">
        <v>0</v>
      </c>
      <c r="L466">
        <v>11</v>
      </c>
      <c r="M466" t="b">
        <v>0</v>
      </c>
      <c r="N466" t="s">
        <v>8270</v>
      </c>
      <c r="O466" s="5">
        <f t="shared" si="42"/>
        <v>2.2727272727272729</v>
      </c>
      <c r="P466">
        <f t="shared" si="45"/>
        <v>113.63636363636364</v>
      </c>
      <c r="Q466" t="str">
        <f t="shared" si="46"/>
        <v>film &amp; video</v>
      </c>
      <c r="R466" t="str">
        <f t="shared" si="47"/>
        <v>animation</v>
      </c>
      <c r="S466" s="9">
        <f t="shared" si="43"/>
        <v>40750.710104166668</v>
      </c>
      <c r="T466" s="9">
        <f t="shared" si="44"/>
        <v>40810.710104166668</v>
      </c>
    </row>
    <row r="467" spans="1:20" ht="28.8" x14ac:dyDescent="0.3">
      <c r="A467">
        <v>464</v>
      </c>
      <c r="B467" s="3" t="s">
        <v>465</v>
      </c>
      <c r="C467" s="3" t="s">
        <v>4574</v>
      </c>
      <c r="D467">
        <v>1010</v>
      </c>
      <c r="E467">
        <v>1</v>
      </c>
      <c r="F467" t="s">
        <v>8221</v>
      </c>
      <c r="G467" t="s">
        <v>8236</v>
      </c>
      <c r="H467" t="s">
        <v>8249</v>
      </c>
      <c r="I467">
        <v>1463602935</v>
      </c>
      <c r="J467">
        <v>1461874935</v>
      </c>
      <c r="K467" t="b">
        <v>0</v>
      </c>
      <c r="L467">
        <v>1</v>
      </c>
      <c r="M467" t="b">
        <v>0</v>
      </c>
      <c r="N467" t="s">
        <v>8270</v>
      </c>
      <c r="O467" s="5">
        <f t="shared" si="42"/>
        <v>9.9009900990099015E-2</v>
      </c>
      <c r="P467">
        <f t="shared" si="45"/>
        <v>1</v>
      </c>
      <c r="Q467" t="str">
        <f t="shared" si="46"/>
        <v>film &amp; video</v>
      </c>
      <c r="R467" t="str">
        <f t="shared" si="47"/>
        <v>animation</v>
      </c>
      <c r="S467" s="9">
        <f t="shared" si="43"/>
        <v>42488.848784722228</v>
      </c>
      <c r="T467" s="9">
        <f t="shared" si="44"/>
        <v>42508.848784722228</v>
      </c>
    </row>
    <row r="468" spans="1:20" x14ac:dyDescent="0.3">
      <c r="A468">
        <v>465</v>
      </c>
      <c r="B468" s="3" t="s">
        <v>466</v>
      </c>
      <c r="C468" s="3" t="s">
        <v>4575</v>
      </c>
      <c r="D468">
        <v>512</v>
      </c>
      <c r="E468">
        <v>138</v>
      </c>
      <c r="F468" t="s">
        <v>8221</v>
      </c>
      <c r="G468" t="s">
        <v>8224</v>
      </c>
      <c r="H468" t="s">
        <v>8246</v>
      </c>
      <c r="I468">
        <v>1403837574</v>
      </c>
      <c r="J468">
        <v>1402455174</v>
      </c>
      <c r="K468" t="b">
        <v>0</v>
      </c>
      <c r="L468">
        <v>8</v>
      </c>
      <c r="M468" t="b">
        <v>0</v>
      </c>
      <c r="N468" t="s">
        <v>8270</v>
      </c>
      <c r="O468" s="5">
        <f t="shared" si="42"/>
        <v>26.953125</v>
      </c>
      <c r="P468">
        <f t="shared" si="45"/>
        <v>17.25</v>
      </c>
      <c r="Q468" t="str">
        <f t="shared" si="46"/>
        <v>film &amp; video</v>
      </c>
      <c r="R468" t="str">
        <f t="shared" si="47"/>
        <v>animation</v>
      </c>
      <c r="S468" s="9">
        <f t="shared" si="43"/>
        <v>41801.120069444441</v>
      </c>
      <c r="T468" s="9">
        <f t="shared" si="44"/>
        <v>41817.120069444441</v>
      </c>
    </row>
    <row r="469" spans="1:20" ht="43.2" x14ac:dyDescent="0.3">
      <c r="A469">
        <v>466</v>
      </c>
      <c r="B469" s="3" t="s">
        <v>467</v>
      </c>
      <c r="C469" s="3" t="s">
        <v>4576</v>
      </c>
      <c r="D469">
        <v>10000</v>
      </c>
      <c r="E469">
        <v>76</v>
      </c>
      <c r="F469" t="s">
        <v>8221</v>
      </c>
      <c r="G469" t="s">
        <v>8224</v>
      </c>
      <c r="H469" t="s">
        <v>8246</v>
      </c>
      <c r="I469">
        <v>1347057464</v>
      </c>
      <c r="J469">
        <v>1344465464</v>
      </c>
      <c r="K469" t="b">
        <v>0</v>
      </c>
      <c r="L469">
        <v>5</v>
      </c>
      <c r="M469" t="b">
        <v>0</v>
      </c>
      <c r="N469" t="s">
        <v>8270</v>
      </c>
      <c r="O469" s="5">
        <f t="shared" si="42"/>
        <v>0.76</v>
      </c>
      <c r="P469">
        <f t="shared" si="45"/>
        <v>15.2</v>
      </c>
      <c r="Q469" t="str">
        <f t="shared" si="46"/>
        <v>film &amp; video</v>
      </c>
      <c r="R469" t="str">
        <f t="shared" si="47"/>
        <v>animation</v>
      </c>
      <c r="S469" s="9">
        <f t="shared" si="43"/>
        <v>41129.942870370374</v>
      </c>
      <c r="T469" s="9">
        <f t="shared" si="44"/>
        <v>41159.942870370374</v>
      </c>
    </row>
    <row r="470" spans="1:20" ht="43.2" x14ac:dyDescent="0.3">
      <c r="A470">
        <v>467</v>
      </c>
      <c r="B470" s="3" t="s">
        <v>468</v>
      </c>
      <c r="C470" s="3" t="s">
        <v>4577</v>
      </c>
      <c r="D470">
        <v>20000</v>
      </c>
      <c r="E470">
        <v>4315</v>
      </c>
      <c r="F470" t="s">
        <v>8221</v>
      </c>
      <c r="G470" t="s">
        <v>8224</v>
      </c>
      <c r="H470" t="s">
        <v>8246</v>
      </c>
      <c r="I470">
        <v>1348849134</v>
      </c>
      <c r="J470">
        <v>1344961134</v>
      </c>
      <c r="K470" t="b">
        <v>0</v>
      </c>
      <c r="L470">
        <v>39</v>
      </c>
      <c r="M470" t="b">
        <v>0</v>
      </c>
      <c r="N470" t="s">
        <v>8270</v>
      </c>
      <c r="O470" s="5">
        <f t="shared" si="42"/>
        <v>21.574999999999999</v>
      </c>
      <c r="P470">
        <f t="shared" si="45"/>
        <v>110.64102564102564</v>
      </c>
      <c r="Q470" t="str">
        <f t="shared" si="46"/>
        <v>film &amp; video</v>
      </c>
      <c r="R470" t="str">
        <f t="shared" si="47"/>
        <v>animation</v>
      </c>
      <c r="S470" s="9">
        <f t="shared" si="43"/>
        <v>41135.679791666669</v>
      </c>
      <c r="T470" s="9">
        <f t="shared" si="44"/>
        <v>41180.679791666669</v>
      </c>
    </row>
    <row r="471" spans="1:20" ht="43.2" x14ac:dyDescent="0.3">
      <c r="A471">
        <v>468</v>
      </c>
      <c r="B471" s="3" t="s">
        <v>469</v>
      </c>
      <c r="C471" s="3" t="s">
        <v>4578</v>
      </c>
      <c r="D471">
        <v>7500</v>
      </c>
      <c r="E471">
        <v>0</v>
      </c>
      <c r="F471" t="s">
        <v>8221</v>
      </c>
      <c r="G471" t="s">
        <v>8224</v>
      </c>
      <c r="H471" t="s">
        <v>8246</v>
      </c>
      <c r="I471">
        <v>1341978665</v>
      </c>
      <c r="J471">
        <v>1336795283</v>
      </c>
      <c r="K471" t="b">
        <v>0</v>
      </c>
      <c r="L471">
        <v>0</v>
      </c>
      <c r="M471" t="b">
        <v>0</v>
      </c>
      <c r="N471" t="s">
        <v>8270</v>
      </c>
      <c r="O471" s="5">
        <f t="shared" si="42"/>
        <v>0</v>
      </c>
      <c r="P471" t="e">
        <f t="shared" si="45"/>
        <v>#DIV/0!</v>
      </c>
      <c r="Q471" t="str">
        <f t="shared" si="46"/>
        <v>film &amp; video</v>
      </c>
      <c r="R471" t="str">
        <f t="shared" si="47"/>
        <v>animation</v>
      </c>
      <c r="S471" s="9">
        <f t="shared" si="43"/>
        <v>41041.167627314811</v>
      </c>
      <c r="T471" s="9">
        <f t="shared" si="44"/>
        <v>41101.160474537035</v>
      </c>
    </row>
    <row r="472" spans="1:20" ht="28.8" x14ac:dyDescent="0.3">
      <c r="A472">
        <v>469</v>
      </c>
      <c r="B472" s="3" t="s">
        <v>470</v>
      </c>
      <c r="C472" s="3" t="s">
        <v>4579</v>
      </c>
      <c r="D472">
        <v>6000</v>
      </c>
      <c r="E472">
        <v>0</v>
      </c>
      <c r="F472" t="s">
        <v>8221</v>
      </c>
      <c r="G472" t="s">
        <v>8225</v>
      </c>
      <c r="H472" t="s">
        <v>8247</v>
      </c>
      <c r="I472">
        <v>1409960724</v>
      </c>
      <c r="J472">
        <v>1404776724</v>
      </c>
      <c r="K472" t="b">
        <v>0</v>
      </c>
      <c r="L472">
        <v>0</v>
      </c>
      <c r="M472" t="b">
        <v>0</v>
      </c>
      <c r="N472" t="s">
        <v>8270</v>
      </c>
      <c r="O472" s="5">
        <f t="shared" si="42"/>
        <v>0</v>
      </c>
      <c r="P472" t="e">
        <f t="shared" si="45"/>
        <v>#DIV/0!</v>
      </c>
      <c r="Q472" t="str">
        <f t="shared" si="46"/>
        <v>film &amp; video</v>
      </c>
      <c r="R472" t="str">
        <f t="shared" si="47"/>
        <v>animation</v>
      </c>
      <c r="S472" s="9">
        <f t="shared" si="43"/>
        <v>41827.989861111113</v>
      </c>
      <c r="T472" s="9">
        <f t="shared" si="44"/>
        <v>41887.989861111113</v>
      </c>
    </row>
    <row r="473" spans="1:20" ht="43.2" x14ac:dyDescent="0.3">
      <c r="A473">
        <v>470</v>
      </c>
      <c r="B473" s="3" t="s">
        <v>471</v>
      </c>
      <c r="C473" s="3" t="s">
        <v>4580</v>
      </c>
      <c r="D473">
        <v>5000</v>
      </c>
      <c r="E473">
        <v>51</v>
      </c>
      <c r="F473" t="s">
        <v>8221</v>
      </c>
      <c r="G473" t="s">
        <v>8224</v>
      </c>
      <c r="H473" t="s">
        <v>8246</v>
      </c>
      <c r="I473">
        <v>1389844800</v>
      </c>
      <c r="J473">
        <v>1385524889</v>
      </c>
      <c r="K473" t="b">
        <v>0</v>
      </c>
      <c r="L473">
        <v>2</v>
      </c>
      <c r="M473" t="b">
        <v>0</v>
      </c>
      <c r="N473" t="s">
        <v>8270</v>
      </c>
      <c r="O473" s="5">
        <f t="shared" si="42"/>
        <v>1.02</v>
      </c>
      <c r="P473">
        <f t="shared" si="45"/>
        <v>25.5</v>
      </c>
      <c r="Q473" t="str">
        <f t="shared" si="46"/>
        <v>film &amp; video</v>
      </c>
      <c r="R473" t="str">
        <f t="shared" si="47"/>
        <v>animation</v>
      </c>
      <c r="S473" s="9">
        <f t="shared" si="43"/>
        <v>41605.167696759258</v>
      </c>
      <c r="T473" s="9">
        <f t="shared" si="44"/>
        <v>41655.166666666664</v>
      </c>
    </row>
    <row r="474" spans="1:20" ht="43.2" x14ac:dyDescent="0.3">
      <c r="A474">
        <v>471</v>
      </c>
      <c r="B474" s="3" t="s">
        <v>472</v>
      </c>
      <c r="C474" s="3" t="s">
        <v>4581</v>
      </c>
      <c r="D474">
        <v>55000</v>
      </c>
      <c r="E474">
        <v>6541</v>
      </c>
      <c r="F474" t="s">
        <v>8221</v>
      </c>
      <c r="G474" t="s">
        <v>8224</v>
      </c>
      <c r="H474" t="s">
        <v>8246</v>
      </c>
      <c r="I474">
        <v>1397924379</v>
      </c>
      <c r="J474">
        <v>1394039979</v>
      </c>
      <c r="K474" t="b">
        <v>0</v>
      </c>
      <c r="L474">
        <v>170</v>
      </c>
      <c r="M474" t="b">
        <v>0</v>
      </c>
      <c r="N474" t="s">
        <v>8270</v>
      </c>
      <c r="O474" s="5">
        <f t="shared" si="42"/>
        <v>11.892727272727273</v>
      </c>
      <c r="P474">
        <f t="shared" si="45"/>
        <v>38.476470588235294</v>
      </c>
      <c r="Q474" t="str">
        <f t="shared" si="46"/>
        <v>film &amp; video</v>
      </c>
      <c r="R474" t="str">
        <f t="shared" si="47"/>
        <v>animation</v>
      </c>
      <c r="S474" s="9">
        <f t="shared" si="43"/>
        <v>41703.721979166665</v>
      </c>
      <c r="T474" s="9">
        <f t="shared" si="44"/>
        <v>41748.680312500001</v>
      </c>
    </row>
    <row r="475" spans="1:20" ht="43.2" x14ac:dyDescent="0.3">
      <c r="A475">
        <v>472</v>
      </c>
      <c r="B475" s="3" t="s">
        <v>473</v>
      </c>
      <c r="C475" s="3" t="s">
        <v>4582</v>
      </c>
      <c r="D475">
        <v>800</v>
      </c>
      <c r="E475">
        <v>141</v>
      </c>
      <c r="F475" t="s">
        <v>8221</v>
      </c>
      <c r="G475" t="s">
        <v>8224</v>
      </c>
      <c r="H475" t="s">
        <v>8246</v>
      </c>
      <c r="I475">
        <v>1408831718</v>
      </c>
      <c r="J475">
        <v>1406239718</v>
      </c>
      <c r="K475" t="b">
        <v>0</v>
      </c>
      <c r="L475">
        <v>5</v>
      </c>
      <c r="M475" t="b">
        <v>0</v>
      </c>
      <c r="N475" t="s">
        <v>8270</v>
      </c>
      <c r="O475" s="5">
        <f t="shared" si="42"/>
        <v>17.625</v>
      </c>
      <c r="P475">
        <f t="shared" si="45"/>
        <v>28.2</v>
      </c>
      <c r="Q475" t="str">
        <f t="shared" si="46"/>
        <v>film &amp; video</v>
      </c>
      <c r="R475" t="str">
        <f t="shared" si="47"/>
        <v>animation</v>
      </c>
      <c r="S475" s="9">
        <f t="shared" si="43"/>
        <v>41844.922662037039</v>
      </c>
      <c r="T475" s="9">
        <f t="shared" si="44"/>
        <v>41874.922662037039</v>
      </c>
    </row>
    <row r="476" spans="1:20" ht="28.8" x14ac:dyDescent="0.3">
      <c r="A476">
        <v>473</v>
      </c>
      <c r="B476" s="3" t="s">
        <v>474</v>
      </c>
      <c r="C476" s="3" t="s">
        <v>4583</v>
      </c>
      <c r="D476">
        <v>30000</v>
      </c>
      <c r="E476">
        <v>861</v>
      </c>
      <c r="F476" t="s">
        <v>8221</v>
      </c>
      <c r="G476" t="s">
        <v>8224</v>
      </c>
      <c r="H476" t="s">
        <v>8246</v>
      </c>
      <c r="I476">
        <v>1410972319</v>
      </c>
      <c r="J476">
        <v>1408380319</v>
      </c>
      <c r="K476" t="b">
        <v>0</v>
      </c>
      <c r="L476">
        <v>14</v>
      </c>
      <c r="M476" t="b">
        <v>0</v>
      </c>
      <c r="N476" t="s">
        <v>8270</v>
      </c>
      <c r="O476" s="5">
        <f t="shared" si="42"/>
        <v>2.87</v>
      </c>
      <c r="P476">
        <f t="shared" si="45"/>
        <v>61.5</v>
      </c>
      <c r="Q476" t="str">
        <f t="shared" si="46"/>
        <v>film &amp; video</v>
      </c>
      <c r="R476" t="str">
        <f t="shared" si="47"/>
        <v>animation</v>
      </c>
      <c r="S476" s="9">
        <f t="shared" si="43"/>
        <v>41869.698136574072</v>
      </c>
      <c r="T476" s="9">
        <f t="shared" si="44"/>
        <v>41899.698136574072</v>
      </c>
    </row>
    <row r="477" spans="1:20" ht="43.2" x14ac:dyDescent="0.3">
      <c r="A477">
        <v>474</v>
      </c>
      <c r="B477" s="3" t="s">
        <v>475</v>
      </c>
      <c r="C477" s="3" t="s">
        <v>4584</v>
      </c>
      <c r="D477">
        <v>3300</v>
      </c>
      <c r="E477">
        <v>1</v>
      </c>
      <c r="F477" t="s">
        <v>8221</v>
      </c>
      <c r="G477" t="s">
        <v>8224</v>
      </c>
      <c r="H477" t="s">
        <v>8246</v>
      </c>
      <c r="I477">
        <v>1487318029</v>
      </c>
      <c r="J477">
        <v>1484726029</v>
      </c>
      <c r="K477" t="b">
        <v>0</v>
      </c>
      <c r="L477">
        <v>1</v>
      </c>
      <c r="M477" t="b">
        <v>0</v>
      </c>
      <c r="N477" t="s">
        <v>8270</v>
      </c>
      <c r="O477" s="5">
        <f t="shared" si="42"/>
        <v>3.0303030303030304E-2</v>
      </c>
      <c r="P477">
        <f t="shared" si="45"/>
        <v>1</v>
      </c>
      <c r="Q477" t="str">
        <f t="shared" si="46"/>
        <v>film &amp; video</v>
      </c>
      <c r="R477" t="str">
        <f t="shared" si="47"/>
        <v>animation</v>
      </c>
      <c r="S477" s="9">
        <f t="shared" si="43"/>
        <v>42753.329039351855</v>
      </c>
      <c r="T477" s="9">
        <f t="shared" si="44"/>
        <v>42783.329039351855</v>
      </c>
    </row>
    <row r="478" spans="1:20" ht="43.2" x14ac:dyDescent="0.3">
      <c r="A478">
        <v>475</v>
      </c>
      <c r="B478" s="3" t="s">
        <v>476</v>
      </c>
      <c r="C478" s="3" t="s">
        <v>4585</v>
      </c>
      <c r="D478">
        <v>2000</v>
      </c>
      <c r="E478">
        <v>0</v>
      </c>
      <c r="F478" t="s">
        <v>8221</v>
      </c>
      <c r="G478" t="s">
        <v>8224</v>
      </c>
      <c r="H478" t="s">
        <v>8246</v>
      </c>
      <c r="I478">
        <v>1430877843</v>
      </c>
      <c r="J478">
        <v>1428285843</v>
      </c>
      <c r="K478" t="b">
        <v>0</v>
      </c>
      <c r="L478">
        <v>0</v>
      </c>
      <c r="M478" t="b">
        <v>0</v>
      </c>
      <c r="N478" t="s">
        <v>8270</v>
      </c>
      <c r="O478" s="5">
        <f t="shared" si="42"/>
        <v>0</v>
      </c>
      <c r="P478" t="e">
        <f t="shared" si="45"/>
        <v>#DIV/0!</v>
      </c>
      <c r="Q478" t="str">
        <f t="shared" si="46"/>
        <v>film &amp; video</v>
      </c>
      <c r="R478" t="str">
        <f t="shared" si="47"/>
        <v>animation</v>
      </c>
      <c r="S478" s="9">
        <f t="shared" si="43"/>
        <v>42100.086145833338</v>
      </c>
      <c r="T478" s="9">
        <f t="shared" si="44"/>
        <v>42130.086145833338</v>
      </c>
    </row>
    <row r="479" spans="1:20" x14ac:dyDescent="0.3">
      <c r="A479">
        <v>476</v>
      </c>
      <c r="B479" s="3" t="s">
        <v>477</v>
      </c>
      <c r="C479" s="3" t="s">
        <v>4586</v>
      </c>
      <c r="D479">
        <v>220000</v>
      </c>
      <c r="E479">
        <v>4906.59</v>
      </c>
      <c r="F479" t="s">
        <v>8221</v>
      </c>
      <c r="G479" t="s">
        <v>8224</v>
      </c>
      <c r="H479" t="s">
        <v>8246</v>
      </c>
      <c r="I479">
        <v>1401767940</v>
      </c>
      <c r="J479">
        <v>1398727441</v>
      </c>
      <c r="K479" t="b">
        <v>0</v>
      </c>
      <c r="L479">
        <v>124</v>
      </c>
      <c r="M479" t="b">
        <v>0</v>
      </c>
      <c r="N479" t="s">
        <v>8270</v>
      </c>
      <c r="O479" s="5">
        <f t="shared" si="42"/>
        <v>2.230268181818182</v>
      </c>
      <c r="P479">
        <f t="shared" si="45"/>
        <v>39.569274193548388</v>
      </c>
      <c r="Q479" t="str">
        <f t="shared" si="46"/>
        <v>film &amp; video</v>
      </c>
      <c r="R479" t="str">
        <f t="shared" si="47"/>
        <v>animation</v>
      </c>
      <c r="S479" s="9">
        <f t="shared" si="43"/>
        <v>41757.975011574075</v>
      </c>
      <c r="T479" s="9">
        <f t="shared" si="44"/>
        <v>41793.165972222225</v>
      </c>
    </row>
    <row r="480" spans="1:20" ht="43.2" x14ac:dyDescent="0.3">
      <c r="A480">
        <v>477</v>
      </c>
      <c r="B480" s="3" t="s">
        <v>478</v>
      </c>
      <c r="C480" s="3" t="s">
        <v>4587</v>
      </c>
      <c r="D480">
        <v>1500</v>
      </c>
      <c r="E480">
        <v>0</v>
      </c>
      <c r="F480" t="s">
        <v>8221</v>
      </c>
      <c r="G480" t="s">
        <v>8224</v>
      </c>
      <c r="H480" t="s">
        <v>8246</v>
      </c>
      <c r="I480">
        <v>1337371334</v>
      </c>
      <c r="J480">
        <v>1332187334</v>
      </c>
      <c r="K480" t="b">
        <v>0</v>
      </c>
      <c r="L480">
        <v>0</v>
      </c>
      <c r="M480" t="b">
        <v>0</v>
      </c>
      <c r="N480" t="s">
        <v>8270</v>
      </c>
      <c r="O480" s="5">
        <f t="shared" si="42"/>
        <v>0</v>
      </c>
      <c r="P480" t="e">
        <f t="shared" si="45"/>
        <v>#DIV/0!</v>
      </c>
      <c r="Q480" t="str">
        <f t="shared" si="46"/>
        <v>film &amp; video</v>
      </c>
      <c r="R480" t="str">
        <f t="shared" si="47"/>
        <v>animation</v>
      </c>
      <c r="S480" s="9">
        <f t="shared" si="43"/>
        <v>40987.83488425926</v>
      </c>
      <c r="T480" s="9">
        <f t="shared" si="44"/>
        <v>41047.83488425926</v>
      </c>
    </row>
    <row r="481" spans="1:20" ht="28.8" x14ac:dyDescent="0.3">
      <c r="A481">
        <v>478</v>
      </c>
      <c r="B481" s="3" t="s">
        <v>479</v>
      </c>
      <c r="C481" s="3" t="s">
        <v>4588</v>
      </c>
      <c r="D481">
        <v>10000</v>
      </c>
      <c r="E481">
        <v>0</v>
      </c>
      <c r="F481" t="s">
        <v>8221</v>
      </c>
      <c r="G481" t="s">
        <v>8224</v>
      </c>
      <c r="H481" t="s">
        <v>8246</v>
      </c>
      <c r="I481">
        <v>1427921509</v>
      </c>
      <c r="J481">
        <v>1425333109</v>
      </c>
      <c r="K481" t="b">
        <v>0</v>
      </c>
      <c r="L481">
        <v>0</v>
      </c>
      <c r="M481" t="b">
        <v>0</v>
      </c>
      <c r="N481" t="s">
        <v>8270</v>
      </c>
      <c r="O481" s="5">
        <f t="shared" si="42"/>
        <v>0</v>
      </c>
      <c r="P481" t="e">
        <f t="shared" si="45"/>
        <v>#DIV/0!</v>
      </c>
      <c r="Q481" t="str">
        <f t="shared" si="46"/>
        <v>film &amp; video</v>
      </c>
      <c r="R481" t="str">
        <f t="shared" si="47"/>
        <v>animation</v>
      </c>
      <c r="S481" s="9">
        <f t="shared" si="43"/>
        <v>42065.910983796297</v>
      </c>
      <c r="T481" s="9">
        <f t="shared" si="44"/>
        <v>42095.869317129633</v>
      </c>
    </row>
    <row r="482" spans="1:20" ht="28.8" x14ac:dyDescent="0.3">
      <c r="A482">
        <v>479</v>
      </c>
      <c r="B482" s="3" t="s">
        <v>480</v>
      </c>
      <c r="C482" s="3" t="s">
        <v>4589</v>
      </c>
      <c r="D482">
        <v>15000</v>
      </c>
      <c r="E482">
        <v>4884</v>
      </c>
      <c r="F482" t="s">
        <v>8221</v>
      </c>
      <c r="G482" t="s">
        <v>8224</v>
      </c>
      <c r="H482" t="s">
        <v>8246</v>
      </c>
      <c r="I482">
        <v>1416566835</v>
      </c>
      <c r="J482">
        <v>1411379235</v>
      </c>
      <c r="K482" t="b">
        <v>0</v>
      </c>
      <c r="L482">
        <v>55</v>
      </c>
      <c r="M482" t="b">
        <v>0</v>
      </c>
      <c r="N482" t="s">
        <v>8270</v>
      </c>
      <c r="O482" s="5">
        <f t="shared" si="42"/>
        <v>32.56</v>
      </c>
      <c r="P482">
        <f t="shared" si="45"/>
        <v>88.8</v>
      </c>
      <c r="Q482" t="str">
        <f t="shared" si="46"/>
        <v>film &amp; video</v>
      </c>
      <c r="R482" t="str">
        <f t="shared" si="47"/>
        <v>animation</v>
      </c>
      <c r="S482" s="9">
        <f t="shared" si="43"/>
        <v>41904.407812500001</v>
      </c>
      <c r="T482" s="9">
        <f t="shared" si="44"/>
        <v>41964.449479166666</v>
      </c>
    </row>
    <row r="483" spans="1:20" ht="43.2" x14ac:dyDescent="0.3">
      <c r="A483">
        <v>480</v>
      </c>
      <c r="B483" s="3" t="s">
        <v>481</v>
      </c>
      <c r="C483" s="3" t="s">
        <v>4590</v>
      </c>
      <c r="D483">
        <v>40000</v>
      </c>
      <c r="E483">
        <v>7764</v>
      </c>
      <c r="F483" t="s">
        <v>8221</v>
      </c>
      <c r="G483" t="s">
        <v>8224</v>
      </c>
      <c r="H483" t="s">
        <v>8246</v>
      </c>
      <c r="I483">
        <v>1376049615</v>
      </c>
      <c r="J483">
        <v>1373457615</v>
      </c>
      <c r="K483" t="b">
        <v>0</v>
      </c>
      <c r="L483">
        <v>140</v>
      </c>
      <c r="M483" t="b">
        <v>0</v>
      </c>
      <c r="N483" t="s">
        <v>8270</v>
      </c>
      <c r="O483" s="5">
        <f t="shared" si="42"/>
        <v>19.41</v>
      </c>
      <c r="P483">
        <f t="shared" si="45"/>
        <v>55.457142857142856</v>
      </c>
      <c r="Q483" t="str">
        <f t="shared" si="46"/>
        <v>film &amp; video</v>
      </c>
      <c r="R483" t="str">
        <f t="shared" si="47"/>
        <v>animation</v>
      </c>
      <c r="S483" s="9">
        <f t="shared" si="43"/>
        <v>41465.500173611108</v>
      </c>
      <c r="T483" s="9">
        <f t="shared" si="44"/>
        <v>41495.500173611108</v>
      </c>
    </row>
    <row r="484" spans="1:20" ht="43.2" x14ac:dyDescent="0.3">
      <c r="A484">
        <v>481</v>
      </c>
      <c r="B484" s="3" t="s">
        <v>482</v>
      </c>
      <c r="C484" s="3" t="s">
        <v>4591</v>
      </c>
      <c r="D484">
        <v>30000</v>
      </c>
      <c r="E484">
        <v>1830</v>
      </c>
      <c r="F484" t="s">
        <v>8221</v>
      </c>
      <c r="G484" t="s">
        <v>8224</v>
      </c>
      <c r="H484" t="s">
        <v>8246</v>
      </c>
      <c r="I484">
        <v>1349885289</v>
      </c>
      <c r="J484">
        <v>1347293289</v>
      </c>
      <c r="K484" t="b">
        <v>0</v>
      </c>
      <c r="L484">
        <v>21</v>
      </c>
      <c r="M484" t="b">
        <v>0</v>
      </c>
      <c r="N484" t="s">
        <v>8270</v>
      </c>
      <c r="O484" s="5">
        <f t="shared" si="42"/>
        <v>6.1</v>
      </c>
      <c r="P484">
        <f t="shared" si="45"/>
        <v>87.142857142857139</v>
      </c>
      <c r="Q484" t="str">
        <f t="shared" si="46"/>
        <v>film &amp; video</v>
      </c>
      <c r="R484" t="str">
        <f t="shared" si="47"/>
        <v>animation</v>
      </c>
      <c r="S484" s="9">
        <f t="shared" si="43"/>
        <v>41162.672326388885</v>
      </c>
      <c r="T484" s="9">
        <f t="shared" si="44"/>
        <v>41192.672326388885</v>
      </c>
    </row>
    <row r="485" spans="1:20" ht="28.8" x14ac:dyDescent="0.3">
      <c r="A485">
        <v>482</v>
      </c>
      <c r="B485" s="3" t="s">
        <v>483</v>
      </c>
      <c r="C485" s="3" t="s">
        <v>4592</v>
      </c>
      <c r="D485">
        <v>10000</v>
      </c>
      <c r="E485">
        <v>10</v>
      </c>
      <c r="F485" t="s">
        <v>8221</v>
      </c>
      <c r="G485" t="s">
        <v>8224</v>
      </c>
      <c r="H485" t="s">
        <v>8246</v>
      </c>
      <c r="I485">
        <v>1460644440</v>
      </c>
      <c r="J485">
        <v>1458336690</v>
      </c>
      <c r="K485" t="b">
        <v>0</v>
      </c>
      <c r="L485">
        <v>1</v>
      </c>
      <c r="M485" t="b">
        <v>0</v>
      </c>
      <c r="N485" t="s">
        <v>8270</v>
      </c>
      <c r="O485" s="5">
        <f t="shared" si="42"/>
        <v>0.1</v>
      </c>
      <c r="P485">
        <f t="shared" si="45"/>
        <v>10</v>
      </c>
      <c r="Q485" t="str">
        <f t="shared" si="46"/>
        <v>film &amp; video</v>
      </c>
      <c r="R485" t="str">
        <f t="shared" si="47"/>
        <v>animation</v>
      </c>
      <c r="S485" s="9">
        <f t="shared" si="43"/>
        <v>42447.896875000006</v>
      </c>
      <c r="T485" s="9">
        <f t="shared" si="44"/>
        <v>42474.606944444444</v>
      </c>
    </row>
    <row r="486" spans="1:20" ht="43.2" x14ac:dyDescent="0.3">
      <c r="A486">
        <v>483</v>
      </c>
      <c r="B486" s="3" t="s">
        <v>484</v>
      </c>
      <c r="C486" s="3" t="s">
        <v>4593</v>
      </c>
      <c r="D486">
        <v>15000</v>
      </c>
      <c r="E486">
        <v>7530</v>
      </c>
      <c r="F486" t="s">
        <v>8221</v>
      </c>
      <c r="G486" t="s">
        <v>8225</v>
      </c>
      <c r="H486" t="s">
        <v>8247</v>
      </c>
      <c r="I486">
        <v>1359434672</v>
      </c>
      <c r="J486">
        <v>1354250672</v>
      </c>
      <c r="K486" t="b">
        <v>0</v>
      </c>
      <c r="L486">
        <v>147</v>
      </c>
      <c r="M486" t="b">
        <v>0</v>
      </c>
      <c r="N486" t="s">
        <v>8270</v>
      </c>
      <c r="O486" s="5">
        <f t="shared" si="42"/>
        <v>50.2</v>
      </c>
      <c r="P486">
        <f t="shared" si="45"/>
        <v>51.224489795918366</v>
      </c>
      <c r="Q486" t="str">
        <f t="shared" si="46"/>
        <v>film &amp; video</v>
      </c>
      <c r="R486" t="str">
        <f t="shared" si="47"/>
        <v>animation</v>
      </c>
      <c r="S486" s="9">
        <f t="shared" si="43"/>
        <v>41243.197592592594</v>
      </c>
      <c r="T486" s="9">
        <f t="shared" si="44"/>
        <v>41303.197592592594</v>
      </c>
    </row>
    <row r="487" spans="1:20" ht="43.2" x14ac:dyDescent="0.3">
      <c r="A487">
        <v>484</v>
      </c>
      <c r="B487" s="3" t="s">
        <v>485</v>
      </c>
      <c r="C487" s="3" t="s">
        <v>4594</v>
      </c>
      <c r="D487">
        <v>80000</v>
      </c>
      <c r="E487">
        <v>149</v>
      </c>
      <c r="F487" t="s">
        <v>8221</v>
      </c>
      <c r="G487" t="s">
        <v>8225</v>
      </c>
      <c r="H487" t="s">
        <v>8247</v>
      </c>
      <c r="I487">
        <v>1446766372</v>
      </c>
      <c r="J487">
        <v>1443220372</v>
      </c>
      <c r="K487" t="b">
        <v>0</v>
      </c>
      <c r="L487">
        <v>11</v>
      </c>
      <c r="M487" t="b">
        <v>0</v>
      </c>
      <c r="N487" t="s">
        <v>8270</v>
      </c>
      <c r="O487" s="5">
        <f t="shared" si="42"/>
        <v>0.18625</v>
      </c>
      <c r="P487">
        <f t="shared" si="45"/>
        <v>13.545454545454545</v>
      </c>
      <c r="Q487" t="str">
        <f t="shared" si="46"/>
        <v>film &amp; video</v>
      </c>
      <c r="R487" t="str">
        <f t="shared" si="47"/>
        <v>animation</v>
      </c>
      <c r="S487" s="9">
        <f t="shared" si="43"/>
        <v>42272.93949074074</v>
      </c>
      <c r="T487" s="9">
        <f t="shared" si="44"/>
        <v>42313.981157407412</v>
      </c>
    </row>
    <row r="488" spans="1:20" ht="28.8" x14ac:dyDescent="0.3">
      <c r="A488">
        <v>485</v>
      </c>
      <c r="B488" s="3" t="s">
        <v>486</v>
      </c>
      <c r="C488" s="3" t="s">
        <v>4595</v>
      </c>
      <c r="D488">
        <v>37956</v>
      </c>
      <c r="E488">
        <v>8315.01</v>
      </c>
      <c r="F488" t="s">
        <v>8221</v>
      </c>
      <c r="G488" t="s">
        <v>8225</v>
      </c>
      <c r="H488" t="s">
        <v>8247</v>
      </c>
      <c r="I488">
        <v>1368792499</v>
      </c>
      <c r="J488">
        <v>1366200499</v>
      </c>
      <c r="K488" t="b">
        <v>0</v>
      </c>
      <c r="L488">
        <v>125</v>
      </c>
      <c r="M488" t="b">
        <v>0</v>
      </c>
      <c r="N488" t="s">
        <v>8270</v>
      </c>
      <c r="O488" s="5">
        <f t="shared" si="42"/>
        <v>21.906971229845084</v>
      </c>
      <c r="P488">
        <f t="shared" si="45"/>
        <v>66.520080000000007</v>
      </c>
      <c r="Q488" t="str">
        <f t="shared" si="46"/>
        <v>film &amp; video</v>
      </c>
      <c r="R488" t="str">
        <f t="shared" si="47"/>
        <v>animation</v>
      </c>
      <c r="S488" s="9">
        <f t="shared" si="43"/>
        <v>41381.50577546296</v>
      </c>
      <c r="T488" s="9">
        <f t="shared" si="44"/>
        <v>41411.50577546296</v>
      </c>
    </row>
    <row r="489" spans="1:20" ht="43.2" x14ac:dyDescent="0.3">
      <c r="A489">
        <v>486</v>
      </c>
      <c r="B489" s="3" t="s">
        <v>487</v>
      </c>
      <c r="C489" s="3" t="s">
        <v>4596</v>
      </c>
      <c r="D489">
        <v>550000</v>
      </c>
      <c r="E489">
        <v>50</v>
      </c>
      <c r="F489" t="s">
        <v>8221</v>
      </c>
      <c r="G489" t="s">
        <v>8226</v>
      </c>
      <c r="H489" t="s">
        <v>8248</v>
      </c>
      <c r="I489">
        <v>1401662239</v>
      </c>
      <c r="J489">
        <v>1399070239</v>
      </c>
      <c r="K489" t="b">
        <v>0</v>
      </c>
      <c r="L489">
        <v>1</v>
      </c>
      <c r="M489" t="b">
        <v>0</v>
      </c>
      <c r="N489" t="s">
        <v>8270</v>
      </c>
      <c r="O489" s="5">
        <f t="shared" si="42"/>
        <v>9.0909090909090905E-3</v>
      </c>
      <c r="P489">
        <f t="shared" si="45"/>
        <v>50</v>
      </c>
      <c r="Q489" t="str">
        <f t="shared" si="46"/>
        <v>film &amp; video</v>
      </c>
      <c r="R489" t="str">
        <f t="shared" si="47"/>
        <v>animation</v>
      </c>
      <c r="S489" s="9">
        <f t="shared" si="43"/>
        <v>41761.94258101852</v>
      </c>
      <c r="T489" s="9">
        <f t="shared" si="44"/>
        <v>41791.94258101852</v>
      </c>
    </row>
    <row r="490" spans="1:20" ht="43.2" x14ac:dyDescent="0.3">
      <c r="A490">
        <v>487</v>
      </c>
      <c r="B490" s="3" t="s">
        <v>488</v>
      </c>
      <c r="C490" s="3" t="s">
        <v>4597</v>
      </c>
      <c r="D490">
        <v>50000</v>
      </c>
      <c r="E490">
        <v>0</v>
      </c>
      <c r="F490" t="s">
        <v>8221</v>
      </c>
      <c r="G490" t="s">
        <v>8229</v>
      </c>
      <c r="H490" t="s">
        <v>8251</v>
      </c>
      <c r="I490">
        <v>1482678994</v>
      </c>
      <c r="J490">
        <v>1477491394</v>
      </c>
      <c r="K490" t="b">
        <v>0</v>
      </c>
      <c r="L490">
        <v>0</v>
      </c>
      <c r="M490" t="b">
        <v>0</v>
      </c>
      <c r="N490" t="s">
        <v>8270</v>
      </c>
      <c r="O490" s="5">
        <f t="shared" si="42"/>
        <v>0</v>
      </c>
      <c r="P490" t="e">
        <f t="shared" si="45"/>
        <v>#DIV/0!</v>
      </c>
      <c r="Q490" t="str">
        <f t="shared" si="46"/>
        <v>film &amp; video</v>
      </c>
      <c r="R490" t="str">
        <f t="shared" si="47"/>
        <v>animation</v>
      </c>
      <c r="S490" s="9">
        <f t="shared" si="43"/>
        <v>42669.594837962963</v>
      </c>
      <c r="T490" s="9">
        <f t="shared" si="44"/>
        <v>42729.636504629627</v>
      </c>
    </row>
    <row r="491" spans="1:20" ht="28.8" x14ac:dyDescent="0.3">
      <c r="A491">
        <v>488</v>
      </c>
      <c r="B491" s="3" t="s">
        <v>489</v>
      </c>
      <c r="C491" s="3" t="s">
        <v>4598</v>
      </c>
      <c r="D491">
        <v>12000</v>
      </c>
      <c r="E491">
        <v>0</v>
      </c>
      <c r="F491" t="s">
        <v>8221</v>
      </c>
      <c r="G491" t="s">
        <v>8224</v>
      </c>
      <c r="H491" t="s">
        <v>8246</v>
      </c>
      <c r="I491">
        <v>1483924700</v>
      </c>
      <c r="J491">
        <v>1481332700</v>
      </c>
      <c r="K491" t="b">
        <v>0</v>
      </c>
      <c r="L491">
        <v>0</v>
      </c>
      <c r="M491" t="b">
        <v>0</v>
      </c>
      <c r="N491" t="s">
        <v>8270</v>
      </c>
      <c r="O491" s="5">
        <f t="shared" si="42"/>
        <v>0</v>
      </c>
      <c r="P491" t="e">
        <f t="shared" si="45"/>
        <v>#DIV/0!</v>
      </c>
      <c r="Q491" t="str">
        <f t="shared" si="46"/>
        <v>film &amp; video</v>
      </c>
      <c r="R491" t="str">
        <f t="shared" si="47"/>
        <v>animation</v>
      </c>
      <c r="S491" s="9">
        <f t="shared" si="43"/>
        <v>42714.054398148146</v>
      </c>
      <c r="T491" s="9">
        <f t="shared" si="44"/>
        <v>42744.054398148146</v>
      </c>
    </row>
    <row r="492" spans="1:20" ht="43.2" x14ac:dyDescent="0.3">
      <c r="A492">
        <v>489</v>
      </c>
      <c r="B492" s="3" t="s">
        <v>490</v>
      </c>
      <c r="C492" s="3" t="s">
        <v>4599</v>
      </c>
      <c r="D492">
        <v>74997</v>
      </c>
      <c r="E492">
        <v>215</v>
      </c>
      <c r="F492" t="s">
        <v>8221</v>
      </c>
      <c r="G492" t="s">
        <v>8224</v>
      </c>
      <c r="H492" t="s">
        <v>8246</v>
      </c>
      <c r="I492">
        <v>1325763180</v>
      </c>
      <c r="J492">
        <v>1323084816</v>
      </c>
      <c r="K492" t="b">
        <v>0</v>
      </c>
      <c r="L492">
        <v>3</v>
      </c>
      <c r="M492" t="b">
        <v>0</v>
      </c>
      <c r="N492" t="s">
        <v>8270</v>
      </c>
      <c r="O492" s="5">
        <f t="shared" si="42"/>
        <v>0.28667813379201834</v>
      </c>
      <c r="P492">
        <f t="shared" si="45"/>
        <v>71.666666666666671</v>
      </c>
      <c r="Q492" t="str">
        <f t="shared" si="46"/>
        <v>film &amp; video</v>
      </c>
      <c r="R492" t="str">
        <f t="shared" si="47"/>
        <v>animation</v>
      </c>
      <c r="S492" s="9">
        <f t="shared" si="43"/>
        <v>40882.481666666667</v>
      </c>
      <c r="T492" s="9">
        <f t="shared" si="44"/>
        <v>40913.481249999997</v>
      </c>
    </row>
    <row r="493" spans="1:20" x14ac:dyDescent="0.3">
      <c r="A493">
        <v>490</v>
      </c>
      <c r="B493" s="3" t="s">
        <v>491</v>
      </c>
      <c r="C493" s="3" t="s">
        <v>4600</v>
      </c>
      <c r="D493">
        <v>1000</v>
      </c>
      <c r="E493">
        <v>0</v>
      </c>
      <c r="F493" t="s">
        <v>8221</v>
      </c>
      <c r="G493" t="s">
        <v>8224</v>
      </c>
      <c r="H493" t="s">
        <v>8246</v>
      </c>
      <c r="I493">
        <v>1345677285</v>
      </c>
      <c r="J493">
        <v>1343085285</v>
      </c>
      <c r="K493" t="b">
        <v>0</v>
      </c>
      <c r="L493">
        <v>0</v>
      </c>
      <c r="M493" t="b">
        <v>0</v>
      </c>
      <c r="N493" t="s">
        <v>8270</v>
      </c>
      <c r="O493" s="5">
        <f t="shared" si="42"/>
        <v>0</v>
      </c>
      <c r="P493" t="e">
        <f t="shared" si="45"/>
        <v>#DIV/0!</v>
      </c>
      <c r="Q493" t="str">
        <f t="shared" si="46"/>
        <v>film &amp; video</v>
      </c>
      <c r="R493" t="str">
        <f t="shared" si="47"/>
        <v>animation</v>
      </c>
      <c r="S493" s="9">
        <f t="shared" si="43"/>
        <v>41113.968576388892</v>
      </c>
      <c r="T493" s="9">
        <f t="shared" si="44"/>
        <v>41143.968576388892</v>
      </c>
    </row>
    <row r="494" spans="1:20" ht="43.2" x14ac:dyDescent="0.3">
      <c r="A494">
        <v>491</v>
      </c>
      <c r="B494" s="3" t="s">
        <v>492</v>
      </c>
      <c r="C494" s="3" t="s">
        <v>4601</v>
      </c>
      <c r="D494">
        <v>10000</v>
      </c>
      <c r="E494">
        <v>0</v>
      </c>
      <c r="F494" t="s">
        <v>8221</v>
      </c>
      <c r="G494" t="s">
        <v>8224</v>
      </c>
      <c r="H494" t="s">
        <v>8246</v>
      </c>
      <c r="I494">
        <v>1453937699</v>
      </c>
      <c r="J494">
        <v>1451345699</v>
      </c>
      <c r="K494" t="b">
        <v>0</v>
      </c>
      <c r="L494">
        <v>0</v>
      </c>
      <c r="M494" t="b">
        <v>0</v>
      </c>
      <c r="N494" t="s">
        <v>8270</v>
      </c>
      <c r="O494" s="5">
        <f t="shared" si="42"/>
        <v>0</v>
      </c>
      <c r="P494" t="e">
        <f t="shared" si="45"/>
        <v>#DIV/0!</v>
      </c>
      <c r="Q494" t="str">
        <f t="shared" si="46"/>
        <v>film &amp; video</v>
      </c>
      <c r="R494" t="str">
        <f t="shared" si="47"/>
        <v>animation</v>
      </c>
      <c r="S494" s="9">
        <f t="shared" si="43"/>
        <v>42366.982627314821</v>
      </c>
      <c r="T494" s="9">
        <f t="shared" si="44"/>
        <v>42396.982627314821</v>
      </c>
    </row>
    <row r="495" spans="1:20" ht="43.2" x14ac:dyDescent="0.3">
      <c r="A495">
        <v>492</v>
      </c>
      <c r="B495" s="3" t="s">
        <v>493</v>
      </c>
      <c r="C495" s="3" t="s">
        <v>4602</v>
      </c>
      <c r="D495">
        <v>10000000</v>
      </c>
      <c r="E495">
        <v>0</v>
      </c>
      <c r="F495" t="s">
        <v>8221</v>
      </c>
      <c r="G495" t="s">
        <v>8235</v>
      </c>
      <c r="H495" t="s">
        <v>8255</v>
      </c>
      <c r="I495">
        <v>1476319830</v>
      </c>
      <c r="J495">
        <v>1471135830</v>
      </c>
      <c r="K495" t="b">
        <v>0</v>
      </c>
      <c r="L495">
        <v>0</v>
      </c>
      <c r="M495" t="b">
        <v>0</v>
      </c>
      <c r="N495" t="s">
        <v>8270</v>
      </c>
      <c r="O495" s="5">
        <f t="shared" si="42"/>
        <v>0</v>
      </c>
      <c r="P495" t="e">
        <f t="shared" si="45"/>
        <v>#DIV/0!</v>
      </c>
      <c r="Q495" t="str">
        <f t="shared" si="46"/>
        <v>film &amp; video</v>
      </c>
      <c r="R495" t="str">
        <f t="shared" si="47"/>
        <v>animation</v>
      </c>
      <c r="S495" s="9">
        <f t="shared" si="43"/>
        <v>42596.03506944445</v>
      </c>
      <c r="T495" s="9">
        <f t="shared" si="44"/>
        <v>42656.03506944445</v>
      </c>
    </row>
    <row r="496" spans="1:20" ht="28.8" x14ac:dyDescent="0.3">
      <c r="A496">
        <v>493</v>
      </c>
      <c r="B496" s="3" t="s">
        <v>494</v>
      </c>
      <c r="C496" s="3" t="s">
        <v>4603</v>
      </c>
      <c r="D496">
        <v>30000</v>
      </c>
      <c r="E496">
        <v>0</v>
      </c>
      <c r="F496" t="s">
        <v>8221</v>
      </c>
      <c r="G496" t="s">
        <v>8225</v>
      </c>
      <c r="H496" t="s">
        <v>8247</v>
      </c>
      <c r="I496">
        <v>1432142738</v>
      </c>
      <c r="J496">
        <v>1429550738</v>
      </c>
      <c r="K496" t="b">
        <v>0</v>
      </c>
      <c r="L496">
        <v>0</v>
      </c>
      <c r="M496" t="b">
        <v>0</v>
      </c>
      <c r="N496" t="s">
        <v>8270</v>
      </c>
      <c r="O496" s="5">
        <f t="shared" si="42"/>
        <v>0</v>
      </c>
      <c r="P496" t="e">
        <f t="shared" si="45"/>
        <v>#DIV/0!</v>
      </c>
      <c r="Q496" t="str">
        <f t="shared" si="46"/>
        <v>film &amp; video</v>
      </c>
      <c r="R496" t="str">
        <f t="shared" si="47"/>
        <v>animation</v>
      </c>
      <c r="S496" s="9">
        <f t="shared" si="43"/>
        <v>42114.726134259254</v>
      </c>
      <c r="T496" s="9">
        <f t="shared" si="44"/>
        <v>42144.726134259254</v>
      </c>
    </row>
    <row r="497" spans="1:20" ht="43.2" x14ac:dyDescent="0.3">
      <c r="A497">
        <v>494</v>
      </c>
      <c r="B497" s="3" t="s">
        <v>495</v>
      </c>
      <c r="C497" s="3" t="s">
        <v>4604</v>
      </c>
      <c r="D497">
        <v>20000</v>
      </c>
      <c r="E497">
        <v>31</v>
      </c>
      <c r="F497" t="s">
        <v>8221</v>
      </c>
      <c r="G497" t="s">
        <v>8224</v>
      </c>
      <c r="H497" t="s">
        <v>8246</v>
      </c>
      <c r="I497">
        <v>1404356400</v>
      </c>
      <c r="J497">
        <v>1402343765</v>
      </c>
      <c r="K497" t="b">
        <v>0</v>
      </c>
      <c r="L497">
        <v>3</v>
      </c>
      <c r="M497" t="b">
        <v>0</v>
      </c>
      <c r="N497" t="s">
        <v>8270</v>
      </c>
      <c r="O497" s="5">
        <f t="shared" si="42"/>
        <v>0.155</v>
      </c>
      <c r="P497">
        <f t="shared" si="45"/>
        <v>10.333333333333334</v>
      </c>
      <c r="Q497" t="str">
        <f t="shared" si="46"/>
        <v>film &amp; video</v>
      </c>
      <c r="R497" t="str">
        <f t="shared" si="47"/>
        <v>animation</v>
      </c>
      <c r="S497" s="9">
        <f t="shared" si="43"/>
        <v>41799.830613425926</v>
      </c>
      <c r="T497" s="9">
        <f t="shared" si="44"/>
        <v>41823.125</v>
      </c>
    </row>
    <row r="498" spans="1:20" ht="43.2" x14ac:dyDescent="0.3">
      <c r="A498">
        <v>495</v>
      </c>
      <c r="B498" s="3" t="s">
        <v>496</v>
      </c>
      <c r="C498" s="3" t="s">
        <v>4605</v>
      </c>
      <c r="D498">
        <v>7000</v>
      </c>
      <c r="E498">
        <v>0</v>
      </c>
      <c r="F498" t="s">
        <v>8221</v>
      </c>
      <c r="G498" t="s">
        <v>8224</v>
      </c>
      <c r="H498" t="s">
        <v>8246</v>
      </c>
      <c r="I498">
        <v>1437076305</v>
      </c>
      <c r="J498">
        <v>1434484305</v>
      </c>
      <c r="K498" t="b">
        <v>0</v>
      </c>
      <c r="L498">
        <v>0</v>
      </c>
      <c r="M498" t="b">
        <v>0</v>
      </c>
      <c r="N498" t="s">
        <v>8270</v>
      </c>
      <c r="O498" s="5">
        <f t="shared" si="42"/>
        <v>0</v>
      </c>
      <c r="P498" t="e">
        <f t="shared" si="45"/>
        <v>#DIV/0!</v>
      </c>
      <c r="Q498" t="str">
        <f t="shared" si="46"/>
        <v>film &amp; video</v>
      </c>
      <c r="R498" t="str">
        <f t="shared" si="47"/>
        <v>animation</v>
      </c>
      <c r="S498" s="9">
        <f t="shared" si="43"/>
        <v>42171.827604166669</v>
      </c>
      <c r="T498" s="9">
        <f t="shared" si="44"/>
        <v>42201.827604166669</v>
      </c>
    </row>
    <row r="499" spans="1:20" ht="28.8" x14ac:dyDescent="0.3">
      <c r="A499">
        <v>496</v>
      </c>
      <c r="B499" s="3" t="s">
        <v>497</v>
      </c>
      <c r="C499" s="3" t="s">
        <v>4606</v>
      </c>
      <c r="D499">
        <v>60000</v>
      </c>
      <c r="E499">
        <v>1</v>
      </c>
      <c r="F499" t="s">
        <v>8221</v>
      </c>
      <c r="G499" t="s">
        <v>8224</v>
      </c>
      <c r="H499" t="s">
        <v>8246</v>
      </c>
      <c r="I499">
        <v>1392070874</v>
      </c>
      <c r="J499">
        <v>1386886874</v>
      </c>
      <c r="K499" t="b">
        <v>0</v>
      </c>
      <c r="L499">
        <v>1</v>
      </c>
      <c r="M499" t="b">
        <v>0</v>
      </c>
      <c r="N499" t="s">
        <v>8270</v>
      </c>
      <c r="O499" s="5">
        <f t="shared" si="42"/>
        <v>1.6666666666666668E-3</v>
      </c>
      <c r="P499">
        <f t="shared" si="45"/>
        <v>1</v>
      </c>
      <c r="Q499" t="str">
        <f t="shared" si="46"/>
        <v>film &amp; video</v>
      </c>
      <c r="R499" t="str">
        <f t="shared" si="47"/>
        <v>animation</v>
      </c>
      <c r="S499" s="9">
        <f t="shared" si="43"/>
        <v>41620.93141203704</v>
      </c>
      <c r="T499" s="9">
        <f t="shared" si="44"/>
        <v>41680.93141203704</v>
      </c>
    </row>
    <row r="500" spans="1:20" x14ac:dyDescent="0.3">
      <c r="A500">
        <v>497</v>
      </c>
      <c r="B500" s="3" t="s">
        <v>498</v>
      </c>
      <c r="C500" s="3" t="s">
        <v>4607</v>
      </c>
      <c r="D500">
        <v>4480</v>
      </c>
      <c r="E500">
        <v>30</v>
      </c>
      <c r="F500" t="s">
        <v>8221</v>
      </c>
      <c r="G500" t="s">
        <v>8224</v>
      </c>
      <c r="H500" t="s">
        <v>8246</v>
      </c>
      <c r="I500">
        <v>1419483600</v>
      </c>
      <c r="J500">
        <v>1414889665</v>
      </c>
      <c r="K500" t="b">
        <v>0</v>
      </c>
      <c r="L500">
        <v>3</v>
      </c>
      <c r="M500" t="b">
        <v>0</v>
      </c>
      <c r="N500" t="s">
        <v>8270</v>
      </c>
      <c r="O500" s="5">
        <f t="shared" si="42"/>
        <v>0.6696428571428571</v>
      </c>
      <c r="P500">
        <f t="shared" si="45"/>
        <v>10</v>
      </c>
      <c r="Q500" t="str">
        <f t="shared" si="46"/>
        <v>film &amp; video</v>
      </c>
      <c r="R500" t="str">
        <f t="shared" si="47"/>
        <v>animation</v>
      </c>
      <c r="S500" s="9">
        <f t="shared" si="43"/>
        <v>41945.037789351853</v>
      </c>
      <c r="T500" s="9">
        <f t="shared" si="44"/>
        <v>41998.208333333328</v>
      </c>
    </row>
    <row r="501" spans="1:20" ht="43.2" x14ac:dyDescent="0.3">
      <c r="A501">
        <v>498</v>
      </c>
      <c r="B501" s="3" t="s">
        <v>499</v>
      </c>
      <c r="C501" s="3" t="s">
        <v>4608</v>
      </c>
      <c r="D501">
        <v>65108</v>
      </c>
      <c r="E501">
        <v>2994</v>
      </c>
      <c r="F501" t="s">
        <v>8221</v>
      </c>
      <c r="G501" t="s">
        <v>8224</v>
      </c>
      <c r="H501" t="s">
        <v>8246</v>
      </c>
      <c r="I501">
        <v>1324664249</v>
      </c>
      <c r="J501">
        <v>1321035449</v>
      </c>
      <c r="K501" t="b">
        <v>0</v>
      </c>
      <c r="L501">
        <v>22</v>
      </c>
      <c r="M501" t="b">
        <v>0</v>
      </c>
      <c r="N501" t="s">
        <v>8270</v>
      </c>
      <c r="O501" s="5">
        <f t="shared" si="42"/>
        <v>4.5985132395404564</v>
      </c>
      <c r="P501">
        <f t="shared" si="45"/>
        <v>136.09090909090909</v>
      </c>
      <c r="Q501" t="str">
        <f t="shared" si="46"/>
        <v>film &amp; video</v>
      </c>
      <c r="R501" t="str">
        <f t="shared" si="47"/>
        <v>animation</v>
      </c>
      <c r="S501" s="9">
        <f t="shared" si="43"/>
        <v>40858.762141203704</v>
      </c>
      <c r="T501" s="9">
        <f t="shared" si="44"/>
        <v>40900.762141203704</v>
      </c>
    </row>
    <row r="502" spans="1:20" ht="57.6" x14ac:dyDescent="0.3">
      <c r="A502">
        <v>499</v>
      </c>
      <c r="B502" s="3" t="s">
        <v>500</v>
      </c>
      <c r="C502" s="3" t="s">
        <v>4609</v>
      </c>
      <c r="D502">
        <v>20000</v>
      </c>
      <c r="E502">
        <v>1910</v>
      </c>
      <c r="F502" t="s">
        <v>8221</v>
      </c>
      <c r="G502" t="s">
        <v>8224</v>
      </c>
      <c r="H502" t="s">
        <v>8246</v>
      </c>
      <c r="I502">
        <v>1255381140</v>
      </c>
      <c r="J502">
        <v>1250630968</v>
      </c>
      <c r="K502" t="b">
        <v>0</v>
      </c>
      <c r="L502">
        <v>26</v>
      </c>
      <c r="M502" t="b">
        <v>0</v>
      </c>
      <c r="N502" t="s">
        <v>8270</v>
      </c>
      <c r="O502" s="5">
        <f t="shared" si="42"/>
        <v>9.5500000000000007</v>
      </c>
      <c r="P502">
        <f t="shared" si="45"/>
        <v>73.461538461538467</v>
      </c>
      <c r="Q502" t="str">
        <f t="shared" si="46"/>
        <v>film &amp; video</v>
      </c>
      <c r="R502" t="str">
        <f t="shared" si="47"/>
        <v>animation</v>
      </c>
      <c r="S502" s="9">
        <f t="shared" si="43"/>
        <v>40043.895462962959</v>
      </c>
      <c r="T502" s="9">
        <f t="shared" si="44"/>
        <v>40098.874305555553</v>
      </c>
    </row>
    <row r="503" spans="1:20" ht="43.2" x14ac:dyDescent="0.3">
      <c r="A503">
        <v>500</v>
      </c>
      <c r="B503" s="3" t="s">
        <v>501</v>
      </c>
      <c r="C503" s="3" t="s">
        <v>4610</v>
      </c>
      <c r="D503">
        <v>6500</v>
      </c>
      <c r="E503">
        <v>215</v>
      </c>
      <c r="F503" t="s">
        <v>8221</v>
      </c>
      <c r="G503" t="s">
        <v>8224</v>
      </c>
      <c r="H503" t="s">
        <v>8246</v>
      </c>
      <c r="I503">
        <v>1273356960</v>
      </c>
      <c r="J503">
        <v>1268255751</v>
      </c>
      <c r="K503" t="b">
        <v>0</v>
      </c>
      <c r="L503">
        <v>4</v>
      </c>
      <c r="M503" t="b">
        <v>0</v>
      </c>
      <c r="N503" t="s">
        <v>8270</v>
      </c>
      <c r="O503" s="5">
        <f t="shared" si="42"/>
        <v>3.3076923076923079</v>
      </c>
      <c r="P503">
        <f t="shared" si="45"/>
        <v>53.75</v>
      </c>
      <c r="Q503" t="str">
        <f t="shared" si="46"/>
        <v>film &amp; video</v>
      </c>
      <c r="R503" t="str">
        <f t="shared" si="47"/>
        <v>animation</v>
      </c>
      <c r="S503" s="9">
        <f t="shared" si="43"/>
        <v>40247.886006944449</v>
      </c>
      <c r="T503" s="9">
        <f t="shared" si="44"/>
        <v>40306.927777777775</v>
      </c>
    </row>
    <row r="504" spans="1:20" ht="43.2" x14ac:dyDescent="0.3">
      <c r="A504">
        <v>501</v>
      </c>
      <c r="B504" s="3" t="s">
        <v>502</v>
      </c>
      <c r="C504" s="3" t="s">
        <v>4611</v>
      </c>
      <c r="D504">
        <v>10000</v>
      </c>
      <c r="E504">
        <v>0</v>
      </c>
      <c r="F504" t="s">
        <v>8221</v>
      </c>
      <c r="G504" t="s">
        <v>8224</v>
      </c>
      <c r="H504" t="s">
        <v>8246</v>
      </c>
      <c r="I504">
        <v>1310189851</v>
      </c>
      <c r="J504">
        <v>1307597851</v>
      </c>
      <c r="K504" t="b">
        <v>0</v>
      </c>
      <c r="L504">
        <v>0</v>
      </c>
      <c r="M504" t="b">
        <v>0</v>
      </c>
      <c r="N504" t="s">
        <v>8270</v>
      </c>
      <c r="O504" s="5">
        <f t="shared" si="42"/>
        <v>0</v>
      </c>
      <c r="P504" t="e">
        <f t="shared" si="45"/>
        <v>#DIV/0!</v>
      </c>
      <c r="Q504" t="str">
        <f t="shared" si="46"/>
        <v>film &amp; video</v>
      </c>
      <c r="R504" t="str">
        <f t="shared" si="47"/>
        <v>animation</v>
      </c>
      <c r="S504" s="9">
        <f t="shared" si="43"/>
        <v>40703.234386574077</v>
      </c>
      <c r="T504" s="9">
        <f t="shared" si="44"/>
        <v>40733.234386574077</v>
      </c>
    </row>
    <row r="505" spans="1:20" ht="43.2" x14ac:dyDescent="0.3">
      <c r="A505">
        <v>502</v>
      </c>
      <c r="B505" s="3" t="s">
        <v>503</v>
      </c>
      <c r="C505" s="3" t="s">
        <v>4612</v>
      </c>
      <c r="D505">
        <v>20000</v>
      </c>
      <c r="E505">
        <v>230</v>
      </c>
      <c r="F505" t="s">
        <v>8221</v>
      </c>
      <c r="G505" t="s">
        <v>8224</v>
      </c>
      <c r="H505" t="s">
        <v>8246</v>
      </c>
      <c r="I505">
        <v>1332073025</v>
      </c>
      <c r="J505">
        <v>1329484625</v>
      </c>
      <c r="K505" t="b">
        <v>0</v>
      </c>
      <c r="L505">
        <v>4</v>
      </c>
      <c r="M505" t="b">
        <v>0</v>
      </c>
      <c r="N505" t="s">
        <v>8270</v>
      </c>
      <c r="O505" s="5">
        <f t="shared" si="42"/>
        <v>1.1499999999999999</v>
      </c>
      <c r="P505">
        <f t="shared" si="45"/>
        <v>57.5</v>
      </c>
      <c r="Q505" t="str">
        <f t="shared" si="46"/>
        <v>film &amp; video</v>
      </c>
      <c r="R505" t="str">
        <f t="shared" si="47"/>
        <v>animation</v>
      </c>
      <c r="S505" s="9">
        <f t="shared" si="43"/>
        <v>40956.553530092591</v>
      </c>
      <c r="T505" s="9">
        <f t="shared" si="44"/>
        <v>40986.511863425927</v>
      </c>
    </row>
    <row r="506" spans="1:20" ht="28.8" x14ac:dyDescent="0.3">
      <c r="A506">
        <v>503</v>
      </c>
      <c r="B506" s="3" t="s">
        <v>504</v>
      </c>
      <c r="C506" s="3" t="s">
        <v>4613</v>
      </c>
      <c r="D506">
        <v>6500</v>
      </c>
      <c r="E506">
        <v>114</v>
      </c>
      <c r="F506" t="s">
        <v>8221</v>
      </c>
      <c r="G506" t="s">
        <v>8225</v>
      </c>
      <c r="H506" t="s">
        <v>8247</v>
      </c>
      <c r="I506">
        <v>1421498303</v>
      </c>
      <c r="J506">
        <v>1418906303</v>
      </c>
      <c r="K506" t="b">
        <v>0</v>
      </c>
      <c r="L506">
        <v>9</v>
      </c>
      <c r="M506" t="b">
        <v>0</v>
      </c>
      <c r="N506" t="s">
        <v>8270</v>
      </c>
      <c r="O506" s="5">
        <f t="shared" si="42"/>
        <v>1.7538461538461538</v>
      </c>
      <c r="P506">
        <f t="shared" si="45"/>
        <v>12.666666666666666</v>
      </c>
      <c r="Q506" t="str">
        <f t="shared" si="46"/>
        <v>film &amp; video</v>
      </c>
      <c r="R506" t="str">
        <f t="shared" si="47"/>
        <v>animation</v>
      </c>
      <c r="S506" s="9">
        <f t="shared" si="43"/>
        <v>41991.526655092588</v>
      </c>
      <c r="T506" s="9">
        <f t="shared" si="44"/>
        <v>42021.526655092588</v>
      </c>
    </row>
    <row r="507" spans="1:20" ht="43.2" x14ac:dyDescent="0.3">
      <c r="A507">
        <v>504</v>
      </c>
      <c r="B507" s="3" t="s">
        <v>505</v>
      </c>
      <c r="C507" s="3" t="s">
        <v>4614</v>
      </c>
      <c r="D507">
        <v>24500</v>
      </c>
      <c r="E507">
        <v>335</v>
      </c>
      <c r="F507" t="s">
        <v>8221</v>
      </c>
      <c r="G507" t="s">
        <v>8224</v>
      </c>
      <c r="H507" t="s">
        <v>8246</v>
      </c>
      <c r="I507">
        <v>1334097387</v>
      </c>
      <c r="J507">
        <v>1328916987</v>
      </c>
      <c r="K507" t="b">
        <v>0</v>
      </c>
      <c r="L507">
        <v>5</v>
      </c>
      <c r="M507" t="b">
        <v>0</v>
      </c>
      <c r="N507" t="s">
        <v>8270</v>
      </c>
      <c r="O507" s="5">
        <f t="shared" si="42"/>
        <v>1.3673469387755102</v>
      </c>
      <c r="P507">
        <f t="shared" si="45"/>
        <v>67</v>
      </c>
      <c r="Q507" t="str">
        <f t="shared" si="46"/>
        <v>film &amp; video</v>
      </c>
      <c r="R507" t="str">
        <f t="shared" si="47"/>
        <v>animation</v>
      </c>
      <c r="S507" s="9">
        <f t="shared" si="43"/>
        <v>40949.98364583333</v>
      </c>
      <c r="T507" s="9">
        <f t="shared" si="44"/>
        <v>41009.941979166666</v>
      </c>
    </row>
    <row r="508" spans="1:20" ht="43.2" x14ac:dyDescent="0.3">
      <c r="A508">
        <v>505</v>
      </c>
      <c r="B508" s="3" t="s">
        <v>506</v>
      </c>
      <c r="C508" s="3" t="s">
        <v>4615</v>
      </c>
      <c r="D508">
        <v>12000</v>
      </c>
      <c r="E508">
        <v>52</v>
      </c>
      <c r="F508" t="s">
        <v>8221</v>
      </c>
      <c r="G508" t="s">
        <v>8224</v>
      </c>
      <c r="H508" t="s">
        <v>8246</v>
      </c>
      <c r="I508">
        <v>1451010086</v>
      </c>
      <c r="J508">
        <v>1447122086</v>
      </c>
      <c r="K508" t="b">
        <v>0</v>
      </c>
      <c r="L508">
        <v>14</v>
      </c>
      <c r="M508" t="b">
        <v>0</v>
      </c>
      <c r="N508" t="s">
        <v>8270</v>
      </c>
      <c r="O508" s="5">
        <f t="shared" si="42"/>
        <v>0.43333333333333329</v>
      </c>
      <c r="P508">
        <f t="shared" si="45"/>
        <v>3.7142857142857144</v>
      </c>
      <c r="Q508" t="str">
        <f t="shared" si="46"/>
        <v>film &amp; video</v>
      </c>
      <c r="R508" t="str">
        <f t="shared" si="47"/>
        <v>animation</v>
      </c>
      <c r="S508" s="9">
        <f t="shared" si="43"/>
        <v>42318.098217592589</v>
      </c>
      <c r="T508" s="9">
        <f t="shared" si="44"/>
        <v>42363.098217592589</v>
      </c>
    </row>
    <row r="509" spans="1:20" ht="28.8" x14ac:dyDescent="0.3">
      <c r="A509">
        <v>506</v>
      </c>
      <c r="B509" s="3" t="s">
        <v>507</v>
      </c>
      <c r="C509" s="3" t="s">
        <v>4616</v>
      </c>
      <c r="D509">
        <v>200000</v>
      </c>
      <c r="E509">
        <v>250</v>
      </c>
      <c r="F509" t="s">
        <v>8221</v>
      </c>
      <c r="G509" t="s">
        <v>8224</v>
      </c>
      <c r="H509" t="s">
        <v>8246</v>
      </c>
      <c r="I509">
        <v>1376140520</v>
      </c>
      <c r="J509">
        <v>1373548520</v>
      </c>
      <c r="K509" t="b">
        <v>0</v>
      </c>
      <c r="L509">
        <v>1</v>
      </c>
      <c r="M509" t="b">
        <v>0</v>
      </c>
      <c r="N509" t="s">
        <v>8270</v>
      </c>
      <c r="O509" s="5">
        <f t="shared" si="42"/>
        <v>0.125</v>
      </c>
      <c r="P509">
        <f t="shared" si="45"/>
        <v>250</v>
      </c>
      <c r="Q509" t="str">
        <f t="shared" si="46"/>
        <v>film &amp; video</v>
      </c>
      <c r="R509" t="str">
        <f t="shared" si="47"/>
        <v>animation</v>
      </c>
      <c r="S509" s="9">
        <f t="shared" si="43"/>
        <v>41466.552314814813</v>
      </c>
      <c r="T509" s="9">
        <f t="shared" si="44"/>
        <v>41496.552314814813</v>
      </c>
    </row>
    <row r="510" spans="1:20" ht="43.2" x14ac:dyDescent="0.3">
      <c r="A510">
        <v>507</v>
      </c>
      <c r="B510" s="3" t="s">
        <v>508</v>
      </c>
      <c r="C510" s="3" t="s">
        <v>4617</v>
      </c>
      <c r="D510">
        <v>20000</v>
      </c>
      <c r="E510">
        <v>640</v>
      </c>
      <c r="F510" t="s">
        <v>8221</v>
      </c>
      <c r="G510" t="s">
        <v>8224</v>
      </c>
      <c r="H510" t="s">
        <v>8246</v>
      </c>
      <c r="I510">
        <v>1350687657</v>
      </c>
      <c r="J510">
        <v>1346799657</v>
      </c>
      <c r="K510" t="b">
        <v>0</v>
      </c>
      <c r="L510">
        <v>10</v>
      </c>
      <c r="M510" t="b">
        <v>0</v>
      </c>
      <c r="N510" t="s">
        <v>8270</v>
      </c>
      <c r="O510" s="5">
        <f t="shared" si="42"/>
        <v>3.2</v>
      </c>
      <c r="P510">
        <f t="shared" si="45"/>
        <v>64</v>
      </c>
      <c r="Q510" t="str">
        <f t="shared" si="46"/>
        <v>film &amp; video</v>
      </c>
      <c r="R510" t="str">
        <f t="shared" si="47"/>
        <v>animation</v>
      </c>
      <c r="S510" s="9">
        <f t="shared" si="43"/>
        <v>41156.958993055552</v>
      </c>
      <c r="T510" s="9">
        <f t="shared" si="44"/>
        <v>41201.958993055552</v>
      </c>
    </row>
    <row r="511" spans="1:20" ht="43.2" x14ac:dyDescent="0.3">
      <c r="A511">
        <v>508</v>
      </c>
      <c r="B511" s="3" t="s">
        <v>509</v>
      </c>
      <c r="C511" s="3" t="s">
        <v>4618</v>
      </c>
      <c r="D511">
        <v>50000</v>
      </c>
      <c r="E511">
        <v>400</v>
      </c>
      <c r="F511" t="s">
        <v>8221</v>
      </c>
      <c r="G511" t="s">
        <v>8224</v>
      </c>
      <c r="H511" t="s">
        <v>8246</v>
      </c>
      <c r="I511">
        <v>1337955240</v>
      </c>
      <c r="J511">
        <v>1332808501</v>
      </c>
      <c r="K511" t="b">
        <v>0</v>
      </c>
      <c r="L511">
        <v>3</v>
      </c>
      <c r="M511" t="b">
        <v>0</v>
      </c>
      <c r="N511" t="s">
        <v>8270</v>
      </c>
      <c r="O511" s="5">
        <f t="shared" si="42"/>
        <v>0.8</v>
      </c>
      <c r="P511">
        <f t="shared" si="45"/>
        <v>133.33333333333334</v>
      </c>
      <c r="Q511" t="str">
        <f t="shared" si="46"/>
        <v>film &amp; video</v>
      </c>
      <c r="R511" t="str">
        <f t="shared" si="47"/>
        <v>animation</v>
      </c>
      <c r="S511" s="9">
        <f t="shared" si="43"/>
        <v>40995.024317129632</v>
      </c>
      <c r="T511" s="9">
        <f t="shared" si="44"/>
        <v>41054.593055555553</v>
      </c>
    </row>
    <row r="512" spans="1:20" ht="28.8" x14ac:dyDescent="0.3">
      <c r="A512">
        <v>509</v>
      </c>
      <c r="B512" s="3" t="s">
        <v>510</v>
      </c>
      <c r="C512" s="3" t="s">
        <v>4619</v>
      </c>
      <c r="D512">
        <v>5000</v>
      </c>
      <c r="E512">
        <v>10</v>
      </c>
      <c r="F512" t="s">
        <v>8221</v>
      </c>
      <c r="G512" t="s">
        <v>8225</v>
      </c>
      <c r="H512" t="s">
        <v>8247</v>
      </c>
      <c r="I512">
        <v>1435504170</v>
      </c>
      <c r="J512">
        <v>1432912170</v>
      </c>
      <c r="K512" t="b">
        <v>0</v>
      </c>
      <c r="L512">
        <v>1</v>
      </c>
      <c r="M512" t="b">
        <v>0</v>
      </c>
      <c r="N512" t="s">
        <v>8270</v>
      </c>
      <c r="O512" s="5">
        <f t="shared" si="42"/>
        <v>0.2</v>
      </c>
      <c r="P512">
        <f t="shared" si="45"/>
        <v>10</v>
      </c>
      <c r="Q512" t="str">
        <f t="shared" si="46"/>
        <v>film &amp; video</v>
      </c>
      <c r="R512" t="str">
        <f t="shared" si="47"/>
        <v>animation</v>
      </c>
      <c r="S512" s="9">
        <f t="shared" si="43"/>
        <v>42153.631597222222</v>
      </c>
      <c r="T512" s="9">
        <f t="shared" si="44"/>
        <v>42183.631597222222</v>
      </c>
    </row>
    <row r="513" spans="1:20" ht="43.2" x14ac:dyDescent="0.3">
      <c r="A513">
        <v>510</v>
      </c>
      <c r="B513" s="3" t="s">
        <v>511</v>
      </c>
      <c r="C513" s="3" t="s">
        <v>4620</v>
      </c>
      <c r="D513">
        <v>14000</v>
      </c>
      <c r="E513">
        <v>0</v>
      </c>
      <c r="F513" t="s">
        <v>8221</v>
      </c>
      <c r="G513" t="s">
        <v>8224</v>
      </c>
      <c r="H513" t="s">
        <v>8246</v>
      </c>
      <c r="I513">
        <v>1456805639</v>
      </c>
      <c r="J513">
        <v>1454213639</v>
      </c>
      <c r="K513" t="b">
        <v>0</v>
      </c>
      <c r="L513">
        <v>0</v>
      </c>
      <c r="M513" t="b">
        <v>0</v>
      </c>
      <c r="N513" t="s">
        <v>8270</v>
      </c>
      <c r="O513" s="5">
        <f t="shared" si="42"/>
        <v>0</v>
      </c>
      <c r="P513" t="e">
        <f t="shared" si="45"/>
        <v>#DIV/0!</v>
      </c>
      <c r="Q513" t="str">
        <f t="shared" si="46"/>
        <v>film &amp; video</v>
      </c>
      <c r="R513" t="str">
        <f t="shared" si="47"/>
        <v>animation</v>
      </c>
      <c r="S513" s="9">
        <f t="shared" si="43"/>
        <v>42400.176377314812</v>
      </c>
      <c r="T513" s="9">
        <f t="shared" si="44"/>
        <v>42430.176377314812</v>
      </c>
    </row>
    <row r="514" spans="1:20" ht="28.8" x14ac:dyDescent="0.3">
      <c r="A514">
        <v>511</v>
      </c>
      <c r="B514" s="3" t="s">
        <v>512</v>
      </c>
      <c r="C514" s="3" t="s">
        <v>4621</v>
      </c>
      <c r="D514">
        <v>5000</v>
      </c>
      <c r="E514">
        <v>150</v>
      </c>
      <c r="F514" t="s">
        <v>8221</v>
      </c>
      <c r="G514" t="s">
        <v>8224</v>
      </c>
      <c r="H514" t="s">
        <v>8246</v>
      </c>
      <c r="I514">
        <v>1365228982</v>
      </c>
      <c r="J514">
        <v>1362640582</v>
      </c>
      <c r="K514" t="b">
        <v>0</v>
      </c>
      <c r="L514">
        <v>5</v>
      </c>
      <c r="M514" t="b">
        <v>0</v>
      </c>
      <c r="N514" t="s">
        <v>8270</v>
      </c>
      <c r="O514" s="5">
        <f t="shared" si="42"/>
        <v>3</v>
      </c>
      <c r="P514">
        <f t="shared" si="45"/>
        <v>30</v>
      </c>
      <c r="Q514" t="str">
        <f t="shared" si="46"/>
        <v>film &amp; video</v>
      </c>
      <c r="R514" t="str">
        <f t="shared" si="47"/>
        <v>animation</v>
      </c>
      <c r="S514" s="9">
        <f t="shared" si="43"/>
        <v>41340.303032407406</v>
      </c>
      <c r="T514" s="9">
        <f t="shared" si="44"/>
        <v>41370.261365740742</v>
      </c>
    </row>
    <row r="515" spans="1:20" ht="43.2" x14ac:dyDescent="0.3">
      <c r="A515">
        <v>512</v>
      </c>
      <c r="B515" s="3" t="s">
        <v>513</v>
      </c>
      <c r="C515" s="3" t="s">
        <v>4622</v>
      </c>
      <c r="D515">
        <v>8000</v>
      </c>
      <c r="E515">
        <v>11</v>
      </c>
      <c r="F515" t="s">
        <v>8221</v>
      </c>
      <c r="G515" t="s">
        <v>8224</v>
      </c>
      <c r="H515" t="s">
        <v>8246</v>
      </c>
      <c r="I515">
        <v>1479667727</v>
      </c>
      <c r="J515">
        <v>1475776127</v>
      </c>
      <c r="K515" t="b">
        <v>0</v>
      </c>
      <c r="L515">
        <v>2</v>
      </c>
      <c r="M515" t="b">
        <v>0</v>
      </c>
      <c r="N515" t="s">
        <v>8270</v>
      </c>
      <c r="O515" s="5">
        <f t="shared" ref="O515:O578" si="48">E515/D515*100</f>
        <v>0.13749999999999998</v>
      </c>
      <c r="P515">
        <f t="shared" si="45"/>
        <v>5.5</v>
      </c>
      <c r="Q515" t="str">
        <f t="shared" si="46"/>
        <v>film &amp; video</v>
      </c>
      <c r="R515" t="str">
        <f t="shared" si="47"/>
        <v>animation</v>
      </c>
      <c r="S515" s="9">
        <f t="shared" ref="S515:S578" si="49">J515/60/60/24+DATE(1970, 1, 1)</f>
        <v>42649.742210648154</v>
      </c>
      <c r="T515" s="9">
        <f t="shared" ref="T515:T578" si="50">I515/60/60/24+DATE(1970, 1, 1)</f>
        <v>42694.783877314811</v>
      </c>
    </row>
    <row r="516" spans="1:20" ht="28.8" x14ac:dyDescent="0.3">
      <c r="A516">
        <v>513</v>
      </c>
      <c r="B516" s="3" t="s">
        <v>514</v>
      </c>
      <c r="C516" s="3" t="s">
        <v>4623</v>
      </c>
      <c r="D516">
        <v>50000</v>
      </c>
      <c r="E516">
        <v>6962</v>
      </c>
      <c r="F516" t="s">
        <v>8221</v>
      </c>
      <c r="G516" t="s">
        <v>8224</v>
      </c>
      <c r="H516" t="s">
        <v>8246</v>
      </c>
      <c r="I516">
        <v>1471244400</v>
      </c>
      <c r="J516">
        <v>1467387705</v>
      </c>
      <c r="K516" t="b">
        <v>0</v>
      </c>
      <c r="L516">
        <v>68</v>
      </c>
      <c r="M516" t="b">
        <v>0</v>
      </c>
      <c r="N516" t="s">
        <v>8270</v>
      </c>
      <c r="O516" s="5">
        <f t="shared" si="48"/>
        <v>13.923999999999999</v>
      </c>
      <c r="P516">
        <f t="shared" ref="P516:P579" si="51">E516/L516</f>
        <v>102.38235294117646</v>
      </c>
      <c r="Q516" t="str">
        <f t="shared" ref="Q516:Q579" si="52">LEFT(N516, FIND("/", N516)-1)</f>
        <v>film &amp; video</v>
      </c>
      <c r="R516" t="str">
        <f t="shared" ref="R516:R579" si="53">RIGHT(N516, LEN(N516)-FIND("/", N516))</f>
        <v>animation</v>
      </c>
      <c r="S516" s="9">
        <f t="shared" si="49"/>
        <v>42552.653993055559</v>
      </c>
      <c r="T516" s="9">
        <f t="shared" si="50"/>
        <v>42597.291666666672</v>
      </c>
    </row>
    <row r="517" spans="1:20" ht="28.8" x14ac:dyDescent="0.3">
      <c r="A517">
        <v>514</v>
      </c>
      <c r="B517" s="3" t="s">
        <v>515</v>
      </c>
      <c r="C517" s="3" t="s">
        <v>4624</v>
      </c>
      <c r="D517">
        <v>1500</v>
      </c>
      <c r="E517">
        <v>50</v>
      </c>
      <c r="F517" t="s">
        <v>8221</v>
      </c>
      <c r="G517" t="s">
        <v>8229</v>
      </c>
      <c r="H517" t="s">
        <v>8251</v>
      </c>
      <c r="I517">
        <v>1407595447</v>
      </c>
      <c r="J517">
        <v>1405003447</v>
      </c>
      <c r="K517" t="b">
        <v>0</v>
      </c>
      <c r="L517">
        <v>3</v>
      </c>
      <c r="M517" t="b">
        <v>0</v>
      </c>
      <c r="N517" t="s">
        <v>8270</v>
      </c>
      <c r="O517" s="5">
        <f t="shared" si="48"/>
        <v>3.3333333333333335</v>
      </c>
      <c r="P517">
        <f t="shared" si="51"/>
        <v>16.666666666666668</v>
      </c>
      <c r="Q517" t="str">
        <f t="shared" si="52"/>
        <v>film &amp; video</v>
      </c>
      <c r="R517" t="str">
        <f t="shared" si="53"/>
        <v>animation</v>
      </c>
      <c r="S517" s="9">
        <f t="shared" si="49"/>
        <v>41830.613969907405</v>
      </c>
      <c r="T517" s="9">
        <f t="shared" si="50"/>
        <v>41860.613969907405</v>
      </c>
    </row>
    <row r="518" spans="1:20" ht="28.8" x14ac:dyDescent="0.3">
      <c r="A518">
        <v>515</v>
      </c>
      <c r="B518" s="3" t="s">
        <v>516</v>
      </c>
      <c r="C518" s="3" t="s">
        <v>4625</v>
      </c>
      <c r="D518">
        <v>97000</v>
      </c>
      <c r="E518">
        <v>24651</v>
      </c>
      <c r="F518" t="s">
        <v>8221</v>
      </c>
      <c r="G518" t="s">
        <v>8224</v>
      </c>
      <c r="H518" t="s">
        <v>8246</v>
      </c>
      <c r="I518">
        <v>1451389601</v>
      </c>
      <c r="J518">
        <v>1447933601</v>
      </c>
      <c r="K518" t="b">
        <v>0</v>
      </c>
      <c r="L518">
        <v>34</v>
      </c>
      <c r="M518" t="b">
        <v>0</v>
      </c>
      <c r="N518" t="s">
        <v>8270</v>
      </c>
      <c r="O518" s="5">
        <f t="shared" si="48"/>
        <v>25.41340206185567</v>
      </c>
      <c r="P518">
        <f t="shared" si="51"/>
        <v>725.02941176470586</v>
      </c>
      <c r="Q518" t="str">
        <f t="shared" si="52"/>
        <v>film &amp; video</v>
      </c>
      <c r="R518" t="str">
        <f t="shared" si="53"/>
        <v>animation</v>
      </c>
      <c r="S518" s="9">
        <f t="shared" si="49"/>
        <v>42327.490752314814</v>
      </c>
      <c r="T518" s="9">
        <f t="shared" si="50"/>
        <v>42367.490752314814</v>
      </c>
    </row>
    <row r="519" spans="1:20" ht="28.8" x14ac:dyDescent="0.3">
      <c r="A519">
        <v>516</v>
      </c>
      <c r="B519" s="3" t="s">
        <v>517</v>
      </c>
      <c r="C519" s="3" t="s">
        <v>4626</v>
      </c>
      <c r="D519">
        <v>5000</v>
      </c>
      <c r="E519">
        <v>0</v>
      </c>
      <c r="F519" t="s">
        <v>8221</v>
      </c>
      <c r="G519" t="s">
        <v>8225</v>
      </c>
      <c r="H519" t="s">
        <v>8247</v>
      </c>
      <c r="I519">
        <v>1432752080</v>
      </c>
      <c r="J519">
        <v>1427568080</v>
      </c>
      <c r="K519" t="b">
        <v>0</v>
      </c>
      <c r="L519">
        <v>0</v>
      </c>
      <c r="M519" t="b">
        <v>0</v>
      </c>
      <c r="N519" t="s">
        <v>8270</v>
      </c>
      <c r="O519" s="5">
        <f t="shared" si="48"/>
        <v>0</v>
      </c>
      <c r="P519" t="e">
        <f t="shared" si="51"/>
        <v>#DIV/0!</v>
      </c>
      <c r="Q519" t="str">
        <f t="shared" si="52"/>
        <v>film &amp; video</v>
      </c>
      <c r="R519" t="str">
        <f t="shared" si="53"/>
        <v>animation</v>
      </c>
      <c r="S519" s="9">
        <f t="shared" si="49"/>
        <v>42091.778703703705</v>
      </c>
      <c r="T519" s="9">
        <f t="shared" si="50"/>
        <v>42151.778703703705</v>
      </c>
    </row>
    <row r="520" spans="1:20" ht="43.2" x14ac:dyDescent="0.3">
      <c r="A520">
        <v>517</v>
      </c>
      <c r="B520" s="3" t="s">
        <v>518</v>
      </c>
      <c r="C520" s="3" t="s">
        <v>4627</v>
      </c>
      <c r="D520">
        <v>15000</v>
      </c>
      <c r="E520">
        <v>205</v>
      </c>
      <c r="F520" t="s">
        <v>8221</v>
      </c>
      <c r="G520" t="s">
        <v>8224</v>
      </c>
      <c r="H520" t="s">
        <v>8246</v>
      </c>
      <c r="I520">
        <v>1486046761</v>
      </c>
      <c r="J520">
        <v>1483454761</v>
      </c>
      <c r="K520" t="b">
        <v>0</v>
      </c>
      <c r="L520">
        <v>3</v>
      </c>
      <c r="M520" t="b">
        <v>0</v>
      </c>
      <c r="N520" t="s">
        <v>8270</v>
      </c>
      <c r="O520" s="5">
        <f t="shared" si="48"/>
        <v>1.3666666666666667</v>
      </c>
      <c r="P520">
        <f t="shared" si="51"/>
        <v>68.333333333333329</v>
      </c>
      <c r="Q520" t="str">
        <f t="shared" si="52"/>
        <v>film &amp; video</v>
      </c>
      <c r="R520" t="str">
        <f t="shared" si="53"/>
        <v>animation</v>
      </c>
      <c r="S520" s="9">
        <f t="shared" si="49"/>
        <v>42738.615289351852</v>
      </c>
      <c r="T520" s="9">
        <f t="shared" si="50"/>
        <v>42768.615289351852</v>
      </c>
    </row>
    <row r="521" spans="1:20" ht="43.2" x14ac:dyDescent="0.3">
      <c r="A521">
        <v>518</v>
      </c>
      <c r="B521" s="3" t="s">
        <v>519</v>
      </c>
      <c r="C521" s="3" t="s">
        <v>4628</v>
      </c>
      <c r="D521">
        <v>7175</v>
      </c>
      <c r="E521">
        <v>0</v>
      </c>
      <c r="F521" t="s">
        <v>8221</v>
      </c>
      <c r="G521" t="s">
        <v>8224</v>
      </c>
      <c r="H521" t="s">
        <v>8246</v>
      </c>
      <c r="I521">
        <v>1441550760</v>
      </c>
      <c r="J521">
        <v>1438958824</v>
      </c>
      <c r="K521" t="b">
        <v>0</v>
      </c>
      <c r="L521">
        <v>0</v>
      </c>
      <c r="M521" t="b">
        <v>0</v>
      </c>
      <c r="N521" t="s">
        <v>8270</v>
      </c>
      <c r="O521" s="5">
        <f t="shared" si="48"/>
        <v>0</v>
      </c>
      <c r="P521" t="e">
        <f t="shared" si="51"/>
        <v>#DIV/0!</v>
      </c>
      <c r="Q521" t="str">
        <f t="shared" si="52"/>
        <v>film &amp; video</v>
      </c>
      <c r="R521" t="str">
        <f t="shared" si="53"/>
        <v>animation</v>
      </c>
      <c r="S521" s="9">
        <f t="shared" si="49"/>
        <v>42223.616018518514</v>
      </c>
      <c r="T521" s="9">
        <f t="shared" si="50"/>
        <v>42253.615277777775</v>
      </c>
    </row>
    <row r="522" spans="1:20" ht="43.2" x14ac:dyDescent="0.3">
      <c r="A522">
        <v>519</v>
      </c>
      <c r="B522" s="3" t="s">
        <v>520</v>
      </c>
      <c r="C522" s="3" t="s">
        <v>4629</v>
      </c>
      <c r="D522">
        <v>12001</v>
      </c>
      <c r="E522">
        <v>2746</v>
      </c>
      <c r="F522" t="s">
        <v>8221</v>
      </c>
      <c r="G522" t="s">
        <v>8224</v>
      </c>
      <c r="H522" t="s">
        <v>8246</v>
      </c>
      <c r="I522">
        <v>1354699421</v>
      </c>
      <c r="J522">
        <v>1352107421</v>
      </c>
      <c r="K522" t="b">
        <v>0</v>
      </c>
      <c r="L522">
        <v>70</v>
      </c>
      <c r="M522" t="b">
        <v>0</v>
      </c>
      <c r="N522" t="s">
        <v>8270</v>
      </c>
      <c r="O522" s="5">
        <f t="shared" si="48"/>
        <v>22.881426547787683</v>
      </c>
      <c r="P522">
        <f t="shared" si="51"/>
        <v>39.228571428571428</v>
      </c>
      <c r="Q522" t="str">
        <f t="shared" si="52"/>
        <v>film &amp; video</v>
      </c>
      <c r="R522" t="str">
        <f t="shared" si="53"/>
        <v>animation</v>
      </c>
      <c r="S522" s="9">
        <f t="shared" si="49"/>
        <v>41218.391446759262</v>
      </c>
      <c r="T522" s="9">
        <f t="shared" si="50"/>
        <v>41248.391446759262</v>
      </c>
    </row>
    <row r="523" spans="1:20" ht="43.2" x14ac:dyDescent="0.3">
      <c r="A523">
        <v>520</v>
      </c>
      <c r="B523" s="3" t="s">
        <v>521</v>
      </c>
      <c r="C523" s="3" t="s">
        <v>4630</v>
      </c>
      <c r="D523">
        <v>5000</v>
      </c>
      <c r="E523">
        <v>5105</v>
      </c>
      <c r="F523" t="s">
        <v>8219</v>
      </c>
      <c r="G523" t="s">
        <v>8225</v>
      </c>
      <c r="H523" t="s">
        <v>8247</v>
      </c>
      <c r="I523">
        <v>1449766261</v>
      </c>
      <c r="J523">
        <v>1447174261</v>
      </c>
      <c r="K523" t="b">
        <v>0</v>
      </c>
      <c r="L523">
        <v>34</v>
      </c>
      <c r="M523" t="b">
        <v>1</v>
      </c>
      <c r="N523" t="s">
        <v>8271</v>
      </c>
      <c r="O523" s="5">
        <f t="shared" si="48"/>
        <v>102.1</v>
      </c>
      <c r="P523">
        <f t="shared" si="51"/>
        <v>150.14705882352942</v>
      </c>
      <c r="Q523" t="str">
        <f t="shared" si="52"/>
        <v>theater</v>
      </c>
      <c r="R523" t="str">
        <f t="shared" si="53"/>
        <v>plays</v>
      </c>
      <c r="S523" s="9">
        <f t="shared" si="49"/>
        <v>42318.702094907407</v>
      </c>
      <c r="T523" s="9">
        <f t="shared" si="50"/>
        <v>42348.702094907407</v>
      </c>
    </row>
    <row r="524" spans="1:20" ht="43.2" x14ac:dyDescent="0.3">
      <c r="A524">
        <v>521</v>
      </c>
      <c r="B524" s="3" t="s">
        <v>522</v>
      </c>
      <c r="C524" s="3" t="s">
        <v>4631</v>
      </c>
      <c r="D524">
        <v>5000</v>
      </c>
      <c r="E524">
        <v>5232</v>
      </c>
      <c r="F524" t="s">
        <v>8219</v>
      </c>
      <c r="G524" t="s">
        <v>8224</v>
      </c>
      <c r="H524" t="s">
        <v>8246</v>
      </c>
      <c r="I524">
        <v>1477976340</v>
      </c>
      <c r="J524">
        <v>1475460819</v>
      </c>
      <c r="K524" t="b">
        <v>0</v>
      </c>
      <c r="L524">
        <v>56</v>
      </c>
      <c r="M524" t="b">
        <v>1</v>
      </c>
      <c r="N524" t="s">
        <v>8271</v>
      </c>
      <c r="O524" s="5">
        <f t="shared" si="48"/>
        <v>104.64</v>
      </c>
      <c r="P524">
        <f t="shared" si="51"/>
        <v>93.428571428571431</v>
      </c>
      <c r="Q524" t="str">
        <f t="shared" si="52"/>
        <v>theater</v>
      </c>
      <c r="R524" t="str">
        <f t="shared" si="53"/>
        <v>plays</v>
      </c>
      <c r="S524" s="9">
        <f t="shared" si="49"/>
        <v>42646.092812499999</v>
      </c>
      <c r="T524" s="9">
        <f t="shared" si="50"/>
        <v>42675.207638888889</v>
      </c>
    </row>
    <row r="525" spans="1:20" ht="28.8" x14ac:dyDescent="0.3">
      <c r="A525">
        <v>522</v>
      </c>
      <c r="B525" s="3" t="s">
        <v>523</v>
      </c>
      <c r="C525" s="3" t="s">
        <v>4632</v>
      </c>
      <c r="D525">
        <v>3000</v>
      </c>
      <c r="E525">
        <v>3440</v>
      </c>
      <c r="F525" t="s">
        <v>8219</v>
      </c>
      <c r="G525" t="s">
        <v>8224</v>
      </c>
      <c r="H525" t="s">
        <v>8246</v>
      </c>
      <c r="I525">
        <v>1458518325</v>
      </c>
      <c r="J525">
        <v>1456793925</v>
      </c>
      <c r="K525" t="b">
        <v>0</v>
      </c>
      <c r="L525">
        <v>31</v>
      </c>
      <c r="M525" t="b">
        <v>1</v>
      </c>
      <c r="N525" t="s">
        <v>8271</v>
      </c>
      <c r="O525" s="5">
        <f t="shared" si="48"/>
        <v>114.66666666666667</v>
      </c>
      <c r="P525">
        <f t="shared" si="51"/>
        <v>110.96774193548387</v>
      </c>
      <c r="Q525" t="str">
        <f t="shared" si="52"/>
        <v>theater</v>
      </c>
      <c r="R525" t="str">
        <f t="shared" si="53"/>
        <v>plays</v>
      </c>
      <c r="S525" s="9">
        <f t="shared" si="49"/>
        <v>42430.040798611109</v>
      </c>
      <c r="T525" s="9">
        <f t="shared" si="50"/>
        <v>42449.999131944445</v>
      </c>
    </row>
    <row r="526" spans="1:20" ht="43.2" x14ac:dyDescent="0.3">
      <c r="A526">
        <v>523</v>
      </c>
      <c r="B526" s="3" t="s">
        <v>524</v>
      </c>
      <c r="C526" s="3" t="s">
        <v>4633</v>
      </c>
      <c r="D526">
        <v>5000</v>
      </c>
      <c r="E526">
        <v>6030</v>
      </c>
      <c r="F526" t="s">
        <v>8219</v>
      </c>
      <c r="G526" t="s">
        <v>8224</v>
      </c>
      <c r="H526" t="s">
        <v>8246</v>
      </c>
      <c r="I526">
        <v>1442805076</v>
      </c>
      <c r="J526">
        <v>1440213076</v>
      </c>
      <c r="K526" t="b">
        <v>0</v>
      </c>
      <c r="L526">
        <v>84</v>
      </c>
      <c r="M526" t="b">
        <v>1</v>
      </c>
      <c r="N526" t="s">
        <v>8271</v>
      </c>
      <c r="O526" s="5">
        <f t="shared" si="48"/>
        <v>120.6</v>
      </c>
      <c r="P526">
        <f t="shared" si="51"/>
        <v>71.785714285714292</v>
      </c>
      <c r="Q526" t="str">
        <f t="shared" si="52"/>
        <v>theater</v>
      </c>
      <c r="R526" t="str">
        <f t="shared" si="53"/>
        <v>plays</v>
      </c>
      <c r="S526" s="9">
        <f t="shared" si="49"/>
        <v>42238.13282407407</v>
      </c>
      <c r="T526" s="9">
        <f t="shared" si="50"/>
        <v>42268.13282407407</v>
      </c>
    </row>
    <row r="527" spans="1:20" ht="43.2" x14ac:dyDescent="0.3">
      <c r="A527">
        <v>524</v>
      </c>
      <c r="B527" s="3" t="s">
        <v>525</v>
      </c>
      <c r="C527" s="3" t="s">
        <v>4634</v>
      </c>
      <c r="D527">
        <v>3500</v>
      </c>
      <c r="E527">
        <v>3803.55</v>
      </c>
      <c r="F527" t="s">
        <v>8219</v>
      </c>
      <c r="G527" t="s">
        <v>8225</v>
      </c>
      <c r="H527" t="s">
        <v>8247</v>
      </c>
      <c r="I527">
        <v>1464801169</v>
      </c>
      <c r="J527">
        <v>1462209169</v>
      </c>
      <c r="K527" t="b">
        <v>0</v>
      </c>
      <c r="L527">
        <v>130</v>
      </c>
      <c r="M527" t="b">
        <v>1</v>
      </c>
      <c r="N527" t="s">
        <v>8271</v>
      </c>
      <c r="O527" s="5">
        <f t="shared" si="48"/>
        <v>108.67285714285715</v>
      </c>
      <c r="P527">
        <f t="shared" si="51"/>
        <v>29.258076923076924</v>
      </c>
      <c r="Q527" t="str">
        <f t="shared" si="52"/>
        <v>theater</v>
      </c>
      <c r="R527" t="str">
        <f t="shared" si="53"/>
        <v>plays</v>
      </c>
      <c r="S527" s="9">
        <f t="shared" si="49"/>
        <v>42492.717233796298</v>
      </c>
      <c r="T527" s="9">
        <f t="shared" si="50"/>
        <v>42522.717233796298</v>
      </c>
    </row>
    <row r="528" spans="1:20" ht="43.2" x14ac:dyDescent="0.3">
      <c r="A528">
        <v>525</v>
      </c>
      <c r="B528" s="3" t="s">
        <v>526</v>
      </c>
      <c r="C528" s="3" t="s">
        <v>4635</v>
      </c>
      <c r="D528">
        <v>12000</v>
      </c>
      <c r="E528">
        <v>12000</v>
      </c>
      <c r="F528" t="s">
        <v>8219</v>
      </c>
      <c r="G528" t="s">
        <v>8224</v>
      </c>
      <c r="H528" t="s">
        <v>8246</v>
      </c>
      <c r="I528">
        <v>1410601041</v>
      </c>
      <c r="J528">
        <v>1406713041</v>
      </c>
      <c r="K528" t="b">
        <v>0</v>
      </c>
      <c r="L528">
        <v>12</v>
      </c>
      <c r="M528" t="b">
        <v>1</v>
      </c>
      <c r="N528" t="s">
        <v>8271</v>
      </c>
      <c r="O528" s="5">
        <f t="shared" si="48"/>
        <v>100</v>
      </c>
      <c r="P528">
        <f t="shared" si="51"/>
        <v>1000</v>
      </c>
      <c r="Q528" t="str">
        <f t="shared" si="52"/>
        <v>theater</v>
      </c>
      <c r="R528" t="str">
        <f t="shared" si="53"/>
        <v>plays</v>
      </c>
      <c r="S528" s="9">
        <f t="shared" si="49"/>
        <v>41850.400937500002</v>
      </c>
      <c r="T528" s="9">
        <f t="shared" si="50"/>
        <v>41895.400937500002</v>
      </c>
    </row>
    <row r="529" spans="1:20" ht="43.2" x14ac:dyDescent="0.3">
      <c r="A529">
        <v>526</v>
      </c>
      <c r="B529" s="3" t="s">
        <v>527</v>
      </c>
      <c r="C529" s="3" t="s">
        <v>4636</v>
      </c>
      <c r="D529">
        <v>1500</v>
      </c>
      <c r="E529">
        <v>1710</v>
      </c>
      <c r="F529" t="s">
        <v>8219</v>
      </c>
      <c r="G529" t="s">
        <v>8225</v>
      </c>
      <c r="H529" t="s">
        <v>8247</v>
      </c>
      <c r="I529">
        <v>1438966800</v>
      </c>
      <c r="J529">
        <v>1436278344</v>
      </c>
      <c r="K529" t="b">
        <v>0</v>
      </c>
      <c r="L529">
        <v>23</v>
      </c>
      <c r="M529" t="b">
        <v>1</v>
      </c>
      <c r="N529" t="s">
        <v>8271</v>
      </c>
      <c r="O529" s="5">
        <f t="shared" si="48"/>
        <v>113.99999999999999</v>
      </c>
      <c r="P529">
        <f t="shared" si="51"/>
        <v>74.347826086956516</v>
      </c>
      <c r="Q529" t="str">
        <f t="shared" si="52"/>
        <v>theater</v>
      </c>
      <c r="R529" t="str">
        <f t="shared" si="53"/>
        <v>plays</v>
      </c>
      <c r="S529" s="9">
        <f t="shared" si="49"/>
        <v>42192.591944444444</v>
      </c>
      <c r="T529" s="9">
        <f t="shared" si="50"/>
        <v>42223.708333333328</v>
      </c>
    </row>
    <row r="530" spans="1:20" ht="43.2" x14ac:dyDescent="0.3">
      <c r="A530">
        <v>527</v>
      </c>
      <c r="B530" s="3" t="s">
        <v>528</v>
      </c>
      <c r="C530" s="3" t="s">
        <v>4637</v>
      </c>
      <c r="D530">
        <v>10000</v>
      </c>
      <c r="E530">
        <v>10085</v>
      </c>
      <c r="F530" t="s">
        <v>8219</v>
      </c>
      <c r="G530" t="s">
        <v>8224</v>
      </c>
      <c r="H530" t="s">
        <v>8246</v>
      </c>
      <c r="I530">
        <v>1487347500</v>
      </c>
      <c r="J530">
        <v>1484715366</v>
      </c>
      <c r="K530" t="b">
        <v>0</v>
      </c>
      <c r="L530">
        <v>158</v>
      </c>
      <c r="M530" t="b">
        <v>1</v>
      </c>
      <c r="N530" t="s">
        <v>8271</v>
      </c>
      <c r="O530" s="5">
        <f t="shared" si="48"/>
        <v>100.85</v>
      </c>
      <c r="P530">
        <f t="shared" si="51"/>
        <v>63.829113924050631</v>
      </c>
      <c r="Q530" t="str">
        <f t="shared" si="52"/>
        <v>theater</v>
      </c>
      <c r="R530" t="str">
        <f t="shared" si="53"/>
        <v>plays</v>
      </c>
      <c r="S530" s="9">
        <f t="shared" si="49"/>
        <v>42753.205625000002</v>
      </c>
      <c r="T530" s="9">
        <f t="shared" si="50"/>
        <v>42783.670138888891</v>
      </c>
    </row>
    <row r="531" spans="1:20" x14ac:dyDescent="0.3">
      <c r="A531">
        <v>528</v>
      </c>
      <c r="B531" s="3" t="s">
        <v>529</v>
      </c>
      <c r="C531" s="3" t="s">
        <v>4638</v>
      </c>
      <c r="D531">
        <v>1150</v>
      </c>
      <c r="E531">
        <v>1330</v>
      </c>
      <c r="F531" t="s">
        <v>8219</v>
      </c>
      <c r="G531" t="s">
        <v>8224</v>
      </c>
      <c r="H531" t="s">
        <v>8246</v>
      </c>
      <c r="I531">
        <v>1434921600</v>
      </c>
      <c r="J531">
        <v>1433109907</v>
      </c>
      <c r="K531" t="b">
        <v>0</v>
      </c>
      <c r="L531">
        <v>30</v>
      </c>
      <c r="M531" t="b">
        <v>1</v>
      </c>
      <c r="N531" t="s">
        <v>8271</v>
      </c>
      <c r="O531" s="5">
        <f t="shared" si="48"/>
        <v>115.65217391304347</v>
      </c>
      <c r="P531">
        <f t="shared" si="51"/>
        <v>44.333333333333336</v>
      </c>
      <c r="Q531" t="str">
        <f t="shared" si="52"/>
        <v>theater</v>
      </c>
      <c r="R531" t="str">
        <f t="shared" si="53"/>
        <v>plays</v>
      </c>
      <c r="S531" s="9">
        <f t="shared" si="49"/>
        <v>42155.920219907406</v>
      </c>
      <c r="T531" s="9">
        <f t="shared" si="50"/>
        <v>42176.888888888891</v>
      </c>
    </row>
    <row r="532" spans="1:20" ht="43.2" x14ac:dyDescent="0.3">
      <c r="A532">
        <v>529</v>
      </c>
      <c r="B532" s="3" t="s">
        <v>530</v>
      </c>
      <c r="C532" s="3" t="s">
        <v>4639</v>
      </c>
      <c r="D532">
        <v>1200</v>
      </c>
      <c r="E532">
        <v>1565</v>
      </c>
      <c r="F532" t="s">
        <v>8219</v>
      </c>
      <c r="G532" t="s">
        <v>8229</v>
      </c>
      <c r="H532" t="s">
        <v>8251</v>
      </c>
      <c r="I532">
        <v>1484110800</v>
      </c>
      <c r="J532">
        <v>1482281094</v>
      </c>
      <c r="K532" t="b">
        <v>0</v>
      </c>
      <c r="L532">
        <v>18</v>
      </c>
      <c r="M532" t="b">
        <v>1</v>
      </c>
      <c r="N532" t="s">
        <v>8271</v>
      </c>
      <c r="O532" s="5">
        <f t="shared" si="48"/>
        <v>130.41666666666666</v>
      </c>
      <c r="P532">
        <f t="shared" si="51"/>
        <v>86.944444444444443</v>
      </c>
      <c r="Q532" t="str">
        <f t="shared" si="52"/>
        <v>theater</v>
      </c>
      <c r="R532" t="str">
        <f t="shared" si="53"/>
        <v>plays</v>
      </c>
      <c r="S532" s="9">
        <f t="shared" si="49"/>
        <v>42725.031180555554</v>
      </c>
      <c r="T532" s="9">
        <f t="shared" si="50"/>
        <v>42746.208333333328</v>
      </c>
    </row>
    <row r="533" spans="1:20" ht="43.2" x14ac:dyDescent="0.3">
      <c r="A533">
        <v>530</v>
      </c>
      <c r="B533" s="3" t="s">
        <v>531</v>
      </c>
      <c r="C533" s="3" t="s">
        <v>4640</v>
      </c>
      <c r="D533">
        <v>3405</v>
      </c>
      <c r="E533">
        <v>3670</v>
      </c>
      <c r="F533" t="s">
        <v>8219</v>
      </c>
      <c r="G533" t="s">
        <v>8224</v>
      </c>
      <c r="H533" t="s">
        <v>8246</v>
      </c>
      <c r="I533">
        <v>1435111200</v>
      </c>
      <c r="J533">
        <v>1433254268</v>
      </c>
      <c r="K533" t="b">
        <v>0</v>
      </c>
      <c r="L533">
        <v>29</v>
      </c>
      <c r="M533" t="b">
        <v>1</v>
      </c>
      <c r="N533" t="s">
        <v>8271</v>
      </c>
      <c r="O533" s="5">
        <f t="shared" si="48"/>
        <v>107.78267254038178</v>
      </c>
      <c r="P533">
        <f t="shared" si="51"/>
        <v>126.55172413793103</v>
      </c>
      <c r="Q533" t="str">
        <f t="shared" si="52"/>
        <v>theater</v>
      </c>
      <c r="R533" t="str">
        <f t="shared" si="53"/>
        <v>plays</v>
      </c>
      <c r="S533" s="9">
        <f t="shared" si="49"/>
        <v>42157.591064814813</v>
      </c>
      <c r="T533" s="9">
        <f t="shared" si="50"/>
        <v>42179.083333333328</v>
      </c>
    </row>
    <row r="534" spans="1:20" ht="43.2" x14ac:dyDescent="0.3">
      <c r="A534">
        <v>531</v>
      </c>
      <c r="B534" s="3" t="s">
        <v>532</v>
      </c>
      <c r="C534" s="3" t="s">
        <v>4641</v>
      </c>
      <c r="D534">
        <v>4000</v>
      </c>
      <c r="E534">
        <v>4000</v>
      </c>
      <c r="F534" t="s">
        <v>8219</v>
      </c>
      <c r="G534" t="s">
        <v>8224</v>
      </c>
      <c r="H534" t="s">
        <v>8246</v>
      </c>
      <c r="I534">
        <v>1481957940</v>
      </c>
      <c r="J534">
        <v>1478050429</v>
      </c>
      <c r="K534" t="b">
        <v>0</v>
      </c>
      <c r="L534">
        <v>31</v>
      </c>
      <c r="M534" t="b">
        <v>1</v>
      </c>
      <c r="N534" t="s">
        <v>8271</v>
      </c>
      <c r="O534" s="5">
        <f t="shared" si="48"/>
        <v>100</v>
      </c>
      <c r="P534">
        <f t="shared" si="51"/>
        <v>129.03225806451613</v>
      </c>
      <c r="Q534" t="str">
        <f t="shared" si="52"/>
        <v>theater</v>
      </c>
      <c r="R534" t="str">
        <f t="shared" si="53"/>
        <v>plays</v>
      </c>
      <c r="S534" s="9">
        <f t="shared" si="49"/>
        <v>42676.065150462964</v>
      </c>
      <c r="T534" s="9">
        <f t="shared" si="50"/>
        <v>42721.290972222225</v>
      </c>
    </row>
    <row r="535" spans="1:20" ht="43.2" x14ac:dyDescent="0.3">
      <c r="A535">
        <v>532</v>
      </c>
      <c r="B535" s="3" t="s">
        <v>533</v>
      </c>
      <c r="C535" s="3" t="s">
        <v>4642</v>
      </c>
      <c r="D535">
        <v>10000</v>
      </c>
      <c r="E535">
        <v>12325</v>
      </c>
      <c r="F535" t="s">
        <v>8219</v>
      </c>
      <c r="G535" t="s">
        <v>8224</v>
      </c>
      <c r="H535" t="s">
        <v>8246</v>
      </c>
      <c r="I535">
        <v>1463098208</v>
      </c>
      <c r="J535">
        <v>1460506208</v>
      </c>
      <c r="K535" t="b">
        <v>0</v>
      </c>
      <c r="L535">
        <v>173</v>
      </c>
      <c r="M535" t="b">
        <v>1</v>
      </c>
      <c r="N535" t="s">
        <v>8271</v>
      </c>
      <c r="O535" s="5">
        <f t="shared" si="48"/>
        <v>123.25</v>
      </c>
      <c r="P535">
        <f t="shared" si="51"/>
        <v>71.242774566473983</v>
      </c>
      <c r="Q535" t="str">
        <f t="shared" si="52"/>
        <v>theater</v>
      </c>
      <c r="R535" t="str">
        <f t="shared" si="53"/>
        <v>plays</v>
      </c>
      <c r="S535" s="9">
        <f t="shared" si="49"/>
        <v>42473.007037037038</v>
      </c>
      <c r="T535" s="9">
        <f t="shared" si="50"/>
        <v>42503.007037037038</v>
      </c>
    </row>
    <row r="536" spans="1:20" ht="43.2" x14ac:dyDescent="0.3">
      <c r="A536">
        <v>533</v>
      </c>
      <c r="B536" s="3" t="s">
        <v>534</v>
      </c>
      <c r="C536" s="3" t="s">
        <v>4643</v>
      </c>
      <c r="D536">
        <v>2000</v>
      </c>
      <c r="E536">
        <v>2004</v>
      </c>
      <c r="F536" t="s">
        <v>8219</v>
      </c>
      <c r="G536" t="s">
        <v>8225</v>
      </c>
      <c r="H536" t="s">
        <v>8247</v>
      </c>
      <c r="I536">
        <v>1463394365</v>
      </c>
      <c r="J536">
        <v>1461320765</v>
      </c>
      <c r="K536" t="b">
        <v>0</v>
      </c>
      <c r="L536">
        <v>17</v>
      </c>
      <c r="M536" t="b">
        <v>1</v>
      </c>
      <c r="N536" t="s">
        <v>8271</v>
      </c>
      <c r="O536" s="5">
        <f t="shared" si="48"/>
        <v>100.2</v>
      </c>
      <c r="P536">
        <f t="shared" si="51"/>
        <v>117.88235294117646</v>
      </c>
      <c r="Q536" t="str">
        <f t="shared" si="52"/>
        <v>theater</v>
      </c>
      <c r="R536" t="str">
        <f t="shared" si="53"/>
        <v>plays</v>
      </c>
      <c r="S536" s="9">
        <f t="shared" si="49"/>
        <v>42482.43478009259</v>
      </c>
      <c r="T536" s="9">
        <f t="shared" si="50"/>
        <v>42506.43478009259</v>
      </c>
    </row>
    <row r="537" spans="1:20" ht="43.2" x14ac:dyDescent="0.3">
      <c r="A537">
        <v>534</v>
      </c>
      <c r="B537" s="3" t="s">
        <v>535</v>
      </c>
      <c r="C537" s="3" t="s">
        <v>4644</v>
      </c>
      <c r="D537">
        <v>15000</v>
      </c>
      <c r="E537">
        <v>15700</v>
      </c>
      <c r="F537" t="s">
        <v>8219</v>
      </c>
      <c r="G537" t="s">
        <v>8234</v>
      </c>
      <c r="H537" t="s">
        <v>8254</v>
      </c>
      <c r="I537">
        <v>1446418800</v>
      </c>
      <c r="J537">
        <v>1443036470</v>
      </c>
      <c r="K537" t="b">
        <v>0</v>
      </c>
      <c r="L537">
        <v>48</v>
      </c>
      <c r="M537" t="b">
        <v>1</v>
      </c>
      <c r="N537" t="s">
        <v>8271</v>
      </c>
      <c r="O537" s="5">
        <f t="shared" si="48"/>
        <v>104.66666666666666</v>
      </c>
      <c r="P537">
        <f t="shared" si="51"/>
        <v>327.08333333333331</v>
      </c>
      <c r="Q537" t="str">
        <f t="shared" si="52"/>
        <v>theater</v>
      </c>
      <c r="R537" t="str">
        <f t="shared" si="53"/>
        <v>plays</v>
      </c>
      <c r="S537" s="9">
        <f t="shared" si="49"/>
        <v>42270.810995370368</v>
      </c>
      <c r="T537" s="9">
        <f t="shared" si="50"/>
        <v>42309.958333333328</v>
      </c>
    </row>
    <row r="538" spans="1:20" ht="28.8" x14ac:dyDescent="0.3">
      <c r="A538">
        <v>535</v>
      </c>
      <c r="B538" s="3" t="s">
        <v>536</v>
      </c>
      <c r="C538" s="3" t="s">
        <v>4645</v>
      </c>
      <c r="D538">
        <v>2000</v>
      </c>
      <c r="E538">
        <v>2050</v>
      </c>
      <c r="F538" t="s">
        <v>8219</v>
      </c>
      <c r="G538" t="s">
        <v>8225</v>
      </c>
      <c r="H538" t="s">
        <v>8247</v>
      </c>
      <c r="I538">
        <v>1483707905</v>
      </c>
      <c r="J538">
        <v>1481115905</v>
      </c>
      <c r="K538" t="b">
        <v>0</v>
      </c>
      <c r="L538">
        <v>59</v>
      </c>
      <c r="M538" t="b">
        <v>1</v>
      </c>
      <c r="N538" t="s">
        <v>8271</v>
      </c>
      <c r="O538" s="5">
        <f t="shared" si="48"/>
        <v>102.49999999999999</v>
      </c>
      <c r="P538">
        <f t="shared" si="51"/>
        <v>34.745762711864408</v>
      </c>
      <c r="Q538" t="str">
        <f t="shared" si="52"/>
        <v>theater</v>
      </c>
      <c r="R538" t="str">
        <f t="shared" si="53"/>
        <v>plays</v>
      </c>
      <c r="S538" s="9">
        <f t="shared" si="49"/>
        <v>42711.545196759253</v>
      </c>
      <c r="T538" s="9">
        <f t="shared" si="50"/>
        <v>42741.545196759253</v>
      </c>
    </row>
    <row r="539" spans="1:20" ht="43.2" x14ac:dyDescent="0.3">
      <c r="A539">
        <v>536</v>
      </c>
      <c r="B539" s="3" t="s">
        <v>537</v>
      </c>
      <c r="C539" s="3" t="s">
        <v>4646</v>
      </c>
      <c r="D539">
        <v>3300</v>
      </c>
      <c r="E539">
        <v>3902.5</v>
      </c>
      <c r="F539" t="s">
        <v>8219</v>
      </c>
      <c r="G539" t="s">
        <v>8225</v>
      </c>
      <c r="H539" t="s">
        <v>8247</v>
      </c>
      <c r="I539">
        <v>1438624800</v>
      </c>
      <c r="J539">
        <v>1435133807</v>
      </c>
      <c r="K539" t="b">
        <v>0</v>
      </c>
      <c r="L539">
        <v>39</v>
      </c>
      <c r="M539" t="b">
        <v>1</v>
      </c>
      <c r="N539" t="s">
        <v>8271</v>
      </c>
      <c r="O539" s="5">
        <f t="shared" si="48"/>
        <v>118.25757575757576</v>
      </c>
      <c r="P539">
        <f t="shared" si="51"/>
        <v>100.06410256410257</v>
      </c>
      <c r="Q539" t="str">
        <f t="shared" si="52"/>
        <v>theater</v>
      </c>
      <c r="R539" t="str">
        <f t="shared" si="53"/>
        <v>plays</v>
      </c>
      <c r="S539" s="9">
        <f t="shared" si="49"/>
        <v>42179.344988425932</v>
      </c>
      <c r="T539" s="9">
        <f t="shared" si="50"/>
        <v>42219.75</v>
      </c>
    </row>
    <row r="540" spans="1:20" ht="43.2" x14ac:dyDescent="0.3">
      <c r="A540">
        <v>537</v>
      </c>
      <c r="B540" s="3" t="s">
        <v>538</v>
      </c>
      <c r="C540" s="3" t="s">
        <v>4647</v>
      </c>
      <c r="D540">
        <v>2000</v>
      </c>
      <c r="E540">
        <v>2410</v>
      </c>
      <c r="F540" t="s">
        <v>8219</v>
      </c>
      <c r="G540" t="s">
        <v>8224</v>
      </c>
      <c r="H540" t="s">
        <v>8246</v>
      </c>
      <c r="I540">
        <v>1446665191</v>
      </c>
      <c r="J540">
        <v>1444069591</v>
      </c>
      <c r="K540" t="b">
        <v>0</v>
      </c>
      <c r="L540">
        <v>59</v>
      </c>
      <c r="M540" t="b">
        <v>1</v>
      </c>
      <c r="N540" t="s">
        <v>8271</v>
      </c>
      <c r="O540" s="5">
        <f t="shared" si="48"/>
        <v>120.5</v>
      </c>
      <c r="P540">
        <f t="shared" si="51"/>
        <v>40.847457627118644</v>
      </c>
      <c r="Q540" t="str">
        <f t="shared" si="52"/>
        <v>theater</v>
      </c>
      <c r="R540" t="str">
        <f t="shared" si="53"/>
        <v>plays</v>
      </c>
      <c r="S540" s="9">
        <f t="shared" si="49"/>
        <v>42282.768414351856</v>
      </c>
      <c r="T540" s="9">
        <f t="shared" si="50"/>
        <v>42312.810081018513</v>
      </c>
    </row>
    <row r="541" spans="1:20" ht="43.2" x14ac:dyDescent="0.3">
      <c r="A541">
        <v>538</v>
      </c>
      <c r="B541" s="3" t="s">
        <v>539</v>
      </c>
      <c r="C541" s="3" t="s">
        <v>4648</v>
      </c>
      <c r="D541">
        <v>5000</v>
      </c>
      <c r="E541">
        <v>15121</v>
      </c>
      <c r="F541" t="s">
        <v>8219</v>
      </c>
      <c r="G541" t="s">
        <v>8224</v>
      </c>
      <c r="H541" t="s">
        <v>8246</v>
      </c>
      <c r="I541">
        <v>1463166263</v>
      </c>
      <c r="J541">
        <v>1460574263</v>
      </c>
      <c r="K541" t="b">
        <v>0</v>
      </c>
      <c r="L541">
        <v>60</v>
      </c>
      <c r="M541" t="b">
        <v>1</v>
      </c>
      <c r="N541" t="s">
        <v>8271</v>
      </c>
      <c r="O541" s="5">
        <f t="shared" si="48"/>
        <v>302.42</v>
      </c>
      <c r="P541">
        <f t="shared" si="51"/>
        <v>252.01666666666668</v>
      </c>
      <c r="Q541" t="str">
        <f t="shared" si="52"/>
        <v>theater</v>
      </c>
      <c r="R541" t="str">
        <f t="shared" si="53"/>
        <v>plays</v>
      </c>
      <c r="S541" s="9">
        <f t="shared" si="49"/>
        <v>42473.794710648144</v>
      </c>
      <c r="T541" s="9">
        <f t="shared" si="50"/>
        <v>42503.794710648144</v>
      </c>
    </row>
    <row r="542" spans="1:20" ht="28.8" x14ac:dyDescent="0.3">
      <c r="A542">
        <v>539</v>
      </c>
      <c r="B542" s="3" t="s">
        <v>540</v>
      </c>
      <c r="C542" s="3" t="s">
        <v>4649</v>
      </c>
      <c r="D542">
        <v>500</v>
      </c>
      <c r="E542">
        <v>503.22</v>
      </c>
      <c r="F542" t="s">
        <v>8219</v>
      </c>
      <c r="G542" t="s">
        <v>8225</v>
      </c>
      <c r="H542" t="s">
        <v>8247</v>
      </c>
      <c r="I542">
        <v>1467681107</v>
      </c>
      <c r="J542">
        <v>1465866707</v>
      </c>
      <c r="K542" t="b">
        <v>0</v>
      </c>
      <c r="L542">
        <v>20</v>
      </c>
      <c r="M542" t="b">
        <v>1</v>
      </c>
      <c r="N542" t="s">
        <v>8271</v>
      </c>
      <c r="O542" s="5">
        <f t="shared" si="48"/>
        <v>100.64400000000001</v>
      </c>
      <c r="P542">
        <f t="shared" si="51"/>
        <v>25.161000000000001</v>
      </c>
      <c r="Q542" t="str">
        <f t="shared" si="52"/>
        <v>theater</v>
      </c>
      <c r="R542" t="str">
        <f t="shared" si="53"/>
        <v>plays</v>
      </c>
      <c r="S542" s="9">
        <f t="shared" si="49"/>
        <v>42535.049849537041</v>
      </c>
      <c r="T542" s="9">
        <f t="shared" si="50"/>
        <v>42556.049849537041</v>
      </c>
    </row>
    <row r="543" spans="1:20" ht="57.6" x14ac:dyDescent="0.3">
      <c r="A543">
        <v>540</v>
      </c>
      <c r="B543" s="3" t="s">
        <v>541</v>
      </c>
      <c r="C543" s="3" t="s">
        <v>4650</v>
      </c>
      <c r="D543">
        <v>15000</v>
      </c>
      <c r="E543">
        <v>1</v>
      </c>
      <c r="F543" t="s">
        <v>8221</v>
      </c>
      <c r="G543" t="s">
        <v>8224</v>
      </c>
      <c r="H543" t="s">
        <v>8246</v>
      </c>
      <c r="I543">
        <v>1423078606</v>
      </c>
      <c r="J543">
        <v>1420486606</v>
      </c>
      <c r="K543" t="b">
        <v>0</v>
      </c>
      <c r="L543">
        <v>1</v>
      </c>
      <c r="M543" t="b">
        <v>0</v>
      </c>
      <c r="N543" t="s">
        <v>8272</v>
      </c>
      <c r="O543" s="5">
        <f t="shared" si="48"/>
        <v>6.6666666666666671E-3</v>
      </c>
      <c r="P543">
        <f t="shared" si="51"/>
        <v>1</v>
      </c>
      <c r="Q543" t="str">
        <f t="shared" si="52"/>
        <v>technology</v>
      </c>
      <c r="R543" t="str">
        <f t="shared" si="53"/>
        <v>web</v>
      </c>
      <c r="S543" s="9">
        <f t="shared" si="49"/>
        <v>42009.817199074074</v>
      </c>
      <c r="T543" s="9">
        <f t="shared" si="50"/>
        <v>42039.817199074074</v>
      </c>
    </row>
    <row r="544" spans="1:20" ht="28.8" x14ac:dyDescent="0.3">
      <c r="A544">
        <v>541</v>
      </c>
      <c r="B544" s="3" t="s">
        <v>542</v>
      </c>
      <c r="C544" s="3" t="s">
        <v>4651</v>
      </c>
      <c r="D544">
        <v>4500</v>
      </c>
      <c r="E544">
        <v>25</v>
      </c>
      <c r="F544" t="s">
        <v>8221</v>
      </c>
      <c r="G544" t="s">
        <v>8224</v>
      </c>
      <c r="H544" t="s">
        <v>8246</v>
      </c>
      <c r="I544">
        <v>1446080834</v>
      </c>
      <c r="J544">
        <v>1443488834</v>
      </c>
      <c r="K544" t="b">
        <v>0</v>
      </c>
      <c r="L544">
        <v>1</v>
      </c>
      <c r="M544" t="b">
        <v>0</v>
      </c>
      <c r="N544" t="s">
        <v>8272</v>
      </c>
      <c r="O544" s="5">
        <f t="shared" si="48"/>
        <v>0.55555555555555558</v>
      </c>
      <c r="P544">
        <f t="shared" si="51"/>
        <v>25</v>
      </c>
      <c r="Q544" t="str">
        <f t="shared" si="52"/>
        <v>technology</v>
      </c>
      <c r="R544" t="str">
        <f t="shared" si="53"/>
        <v>web</v>
      </c>
      <c r="S544" s="9">
        <f t="shared" si="49"/>
        <v>42276.046689814815</v>
      </c>
      <c r="T544" s="9">
        <f t="shared" si="50"/>
        <v>42306.046689814815</v>
      </c>
    </row>
    <row r="545" spans="1:20" ht="43.2" x14ac:dyDescent="0.3">
      <c r="A545">
        <v>542</v>
      </c>
      <c r="B545" s="3" t="s">
        <v>543</v>
      </c>
      <c r="C545" s="3" t="s">
        <v>4652</v>
      </c>
      <c r="D545">
        <v>250000</v>
      </c>
      <c r="E545">
        <v>1</v>
      </c>
      <c r="F545" t="s">
        <v>8221</v>
      </c>
      <c r="G545" t="s">
        <v>8224</v>
      </c>
      <c r="H545" t="s">
        <v>8246</v>
      </c>
      <c r="I545">
        <v>1462293716</v>
      </c>
      <c r="J545">
        <v>1457113316</v>
      </c>
      <c r="K545" t="b">
        <v>0</v>
      </c>
      <c r="L545">
        <v>1</v>
      </c>
      <c r="M545" t="b">
        <v>0</v>
      </c>
      <c r="N545" t="s">
        <v>8272</v>
      </c>
      <c r="O545" s="5">
        <f t="shared" si="48"/>
        <v>3.9999999999999996E-4</v>
      </c>
      <c r="P545">
        <f t="shared" si="51"/>
        <v>1</v>
      </c>
      <c r="Q545" t="str">
        <f t="shared" si="52"/>
        <v>technology</v>
      </c>
      <c r="R545" t="str">
        <f t="shared" si="53"/>
        <v>web</v>
      </c>
      <c r="S545" s="9">
        <f t="shared" si="49"/>
        <v>42433.737453703703</v>
      </c>
      <c r="T545" s="9">
        <f t="shared" si="50"/>
        <v>42493.695787037039</v>
      </c>
    </row>
    <row r="546" spans="1:20" ht="43.2" x14ac:dyDescent="0.3">
      <c r="A546">
        <v>543</v>
      </c>
      <c r="B546" s="3" t="s">
        <v>544</v>
      </c>
      <c r="C546" s="3" t="s">
        <v>4653</v>
      </c>
      <c r="D546">
        <v>22000</v>
      </c>
      <c r="E546">
        <v>70</v>
      </c>
      <c r="F546" t="s">
        <v>8221</v>
      </c>
      <c r="G546" t="s">
        <v>8226</v>
      </c>
      <c r="H546" t="s">
        <v>8248</v>
      </c>
      <c r="I546">
        <v>1414807962</v>
      </c>
      <c r="J546">
        <v>1412215962</v>
      </c>
      <c r="K546" t="b">
        <v>0</v>
      </c>
      <c r="L546">
        <v>2</v>
      </c>
      <c r="M546" t="b">
        <v>0</v>
      </c>
      <c r="N546" t="s">
        <v>8272</v>
      </c>
      <c r="O546" s="5">
        <f t="shared" si="48"/>
        <v>0.31818181818181818</v>
      </c>
      <c r="P546">
        <f t="shared" si="51"/>
        <v>35</v>
      </c>
      <c r="Q546" t="str">
        <f t="shared" si="52"/>
        <v>technology</v>
      </c>
      <c r="R546" t="str">
        <f t="shared" si="53"/>
        <v>web</v>
      </c>
      <c r="S546" s="9">
        <f t="shared" si="49"/>
        <v>41914.092152777775</v>
      </c>
      <c r="T546" s="9">
        <f t="shared" si="50"/>
        <v>41944.092152777775</v>
      </c>
    </row>
    <row r="547" spans="1:20" ht="43.2" x14ac:dyDescent="0.3">
      <c r="A547">
        <v>544</v>
      </c>
      <c r="B547" s="3" t="s">
        <v>545</v>
      </c>
      <c r="C547" s="3" t="s">
        <v>4654</v>
      </c>
      <c r="D547">
        <v>500</v>
      </c>
      <c r="E547">
        <v>6</v>
      </c>
      <c r="F547" t="s">
        <v>8221</v>
      </c>
      <c r="G547" t="s">
        <v>8224</v>
      </c>
      <c r="H547" t="s">
        <v>8246</v>
      </c>
      <c r="I547">
        <v>1467647160</v>
      </c>
      <c r="J547">
        <v>1465055160</v>
      </c>
      <c r="K547" t="b">
        <v>0</v>
      </c>
      <c r="L547">
        <v>2</v>
      </c>
      <c r="M547" t="b">
        <v>0</v>
      </c>
      <c r="N547" t="s">
        <v>8272</v>
      </c>
      <c r="O547" s="5">
        <f t="shared" si="48"/>
        <v>1.2</v>
      </c>
      <c r="P547">
        <f t="shared" si="51"/>
        <v>3</v>
      </c>
      <c r="Q547" t="str">
        <f t="shared" si="52"/>
        <v>technology</v>
      </c>
      <c r="R547" t="str">
        <f t="shared" si="53"/>
        <v>web</v>
      </c>
      <c r="S547" s="9">
        <f t="shared" si="49"/>
        <v>42525.656944444447</v>
      </c>
      <c r="T547" s="9">
        <f t="shared" si="50"/>
        <v>42555.656944444447</v>
      </c>
    </row>
    <row r="548" spans="1:20" ht="43.2" x14ac:dyDescent="0.3">
      <c r="A548">
        <v>545</v>
      </c>
      <c r="B548" s="3" t="s">
        <v>546</v>
      </c>
      <c r="C548" s="3" t="s">
        <v>4655</v>
      </c>
      <c r="D548">
        <v>50000</v>
      </c>
      <c r="E548">
        <v>13692</v>
      </c>
      <c r="F548" t="s">
        <v>8221</v>
      </c>
      <c r="G548" t="s">
        <v>8230</v>
      </c>
      <c r="H548" t="s">
        <v>8249</v>
      </c>
      <c r="I548">
        <v>1447600389</v>
      </c>
      <c r="J548">
        <v>1444140789</v>
      </c>
      <c r="K548" t="b">
        <v>0</v>
      </c>
      <c r="L548">
        <v>34</v>
      </c>
      <c r="M548" t="b">
        <v>0</v>
      </c>
      <c r="N548" t="s">
        <v>8272</v>
      </c>
      <c r="O548" s="5">
        <f t="shared" si="48"/>
        <v>27.383999999999997</v>
      </c>
      <c r="P548">
        <f t="shared" si="51"/>
        <v>402.70588235294116</v>
      </c>
      <c r="Q548" t="str">
        <f t="shared" si="52"/>
        <v>technology</v>
      </c>
      <c r="R548" t="str">
        <f t="shared" si="53"/>
        <v>web</v>
      </c>
      <c r="S548" s="9">
        <f t="shared" si="49"/>
        <v>42283.592465277776</v>
      </c>
      <c r="T548" s="9">
        <f t="shared" si="50"/>
        <v>42323.634131944447</v>
      </c>
    </row>
    <row r="549" spans="1:20" ht="43.2" x14ac:dyDescent="0.3">
      <c r="A549">
        <v>546</v>
      </c>
      <c r="B549" s="3" t="s">
        <v>547</v>
      </c>
      <c r="C549" s="3" t="s">
        <v>4656</v>
      </c>
      <c r="D549">
        <v>60000</v>
      </c>
      <c r="E549">
        <v>52</v>
      </c>
      <c r="F549" t="s">
        <v>8221</v>
      </c>
      <c r="G549" t="s">
        <v>8224</v>
      </c>
      <c r="H549" t="s">
        <v>8246</v>
      </c>
      <c r="I549">
        <v>1445097715</v>
      </c>
      <c r="J549">
        <v>1441209715</v>
      </c>
      <c r="K549" t="b">
        <v>0</v>
      </c>
      <c r="L549">
        <v>2</v>
      </c>
      <c r="M549" t="b">
        <v>0</v>
      </c>
      <c r="N549" t="s">
        <v>8272</v>
      </c>
      <c r="O549" s="5">
        <f t="shared" si="48"/>
        <v>8.666666666666667E-2</v>
      </c>
      <c r="P549">
        <f t="shared" si="51"/>
        <v>26</v>
      </c>
      <c r="Q549" t="str">
        <f t="shared" si="52"/>
        <v>technology</v>
      </c>
      <c r="R549" t="str">
        <f t="shared" si="53"/>
        <v>web</v>
      </c>
      <c r="S549" s="9">
        <f t="shared" si="49"/>
        <v>42249.667997685188</v>
      </c>
      <c r="T549" s="9">
        <f t="shared" si="50"/>
        <v>42294.667997685188</v>
      </c>
    </row>
    <row r="550" spans="1:20" ht="43.2" x14ac:dyDescent="0.3">
      <c r="A550">
        <v>547</v>
      </c>
      <c r="B550" s="3" t="s">
        <v>548</v>
      </c>
      <c r="C550" s="3" t="s">
        <v>4657</v>
      </c>
      <c r="D550">
        <v>7500</v>
      </c>
      <c r="E550">
        <v>0</v>
      </c>
      <c r="F550" t="s">
        <v>8221</v>
      </c>
      <c r="G550" t="s">
        <v>8225</v>
      </c>
      <c r="H550" t="s">
        <v>8247</v>
      </c>
      <c r="I550">
        <v>1455122564</v>
      </c>
      <c r="J550">
        <v>1452530564</v>
      </c>
      <c r="K550" t="b">
        <v>0</v>
      </c>
      <c r="L550">
        <v>0</v>
      </c>
      <c r="M550" t="b">
        <v>0</v>
      </c>
      <c r="N550" t="s">
        <v>8272</v>
      </c>
      <c r="O550" s="5">
        <f t="shared" si="48"/>
        <v>0</v>
      </c>
      <c r="P550" t="e">
        <f t="shared" si="51"/>
        <v>#DIV/0!</v>
      </c>
      <c r="Q550" t="str">
        <f t="shared" si="52"/>
        <v>technology</v>
      </c>
      <c r="R550" t="str">
        <f t="shared" si="53"/>
        <v>web</v>
      </c>
      <c r="S550" s="9">
        <f t="shared" si="49"/>
        <v>42380.696342592593</v>
      </c>
      <c r="T550" s="9">
        <f t="shared" si="50"/>
        <v>42410.696342592593</v>
      </c>
    </row>
    <row r="551" spans="1:20" ht="43.2" x14ac:dyDescent="0.3">
      <c r="A551">
        <v>548</v>
      </c>
      <c r="B551" s="3" t="s">
        <v>549</v>
      </c>
      <c r="C551" s="3" t="s">
        <v>4658</v>
      </c>
      <c r="D551">
        <v>10000</v>
      </c>
      <c r="E551">
        <v>9</v>
      </c>
      <c r="F551" t="s">
        <v>8221</v>
      </c>
      <c r="G551" t="s">
        <v>8225</v>
      </c>
      <c r="H551" t="s">
        <v>8247</v>
      </c>
      <c r="I551">
        <v>1446154848</v>
      </c>
      <c r="J551">
        <v>1443562848</v>
      </c>
      <c r="K551" t="b">
        <v>0</v>
      </c>
      <c r="L551">
        <v>1</v>
      </c>
      <c r="M551" t="b">
        <v>0</v>
      </c>
      <c r="N551" t="s">
        <v>8272</v>
      </c>
      <c r="O551" s="5">
        <f t="shared" si="48"/>
        <v>0.09</v>
      </c>
      <c r="P551">
        <f t="shared" si="51"/>
        <v>9</v>
      </c>
      <c r="Q551" t="str">
        <f t="shared" si="52"/>
        <v>technology</v>
      </c>
      <c r="R551" t="str">
        <f t="shared" si="53"/>
        <v>web</v>
      </c>
      <c r="S551" s="9">
        <f t="shared" si="49"/>
        <v>42276.903333333335</v>
      </c>
      <c r="T551" s="9">
        <f t="shared" si="50"/>
        <v>42306.903333333335</v>
      </c>
    </row>
    <row r="552" spans="1:20" ht="43.2" x14ac:dyDescent="0.3">
      <c r="A552">
        <v>549</v>
      </c>
      <c r="B552" s="3" t="s">
        <v>550</v>
      </c>
      <c r="C552" s="3" t="s">
        <v>4659</v>
      </c>
      <c r="D552">
        <v>2500</v>
      </c>
      <c r="E552">
        <v>68</v>
      </c>
      <c r="F552" t="s">
        <v>8221</v>
      </c>
      <c r="G552" t="s">
        <v>8225</v>
      </c>
      <c r="H552" t="s">
        <v>8247</v>
      </c>
      <c r="I552">
        <v>1436368622</v>
      </c>
      <c r="J552">
        <v>1433776622</v>
      </c>
      <c r="K552" t="b">
        <v>0</v>
      </c>
      <c r="L552">
        <v>8</v>
      </c>
      <c r="M552" t="b">
        <v>0</v>
      </c>
      <c r="N552" t="s">
        <v>8272</v>
      </c>
      <c r="O552" s="5">
        <f t="shared" si="48"/>
        <v>2.7199999999999998</v>
      </c>
      <c r="P552">
        <f t="shared" si="51"/>
        <v>8.5</v>
      </c>
      <c r="Q552" t="str">
        <f t="shared" si="52"/>
        <v>technology</v>
      </c>
      <c r="R552" t="str">
        <f t="shared" si="53"/>
        <v>web</v>
      </c>
      <c r="S552" s="9">
        <f t="shared" si="49"/>
        <v>42163.636828703704</v>
      </c>
      <c r="T552" s="9">
        <f t="shared" si="50"/>
        <v>42193.636828703704</v>
      </c>
    </row>
    <row r="553" spans="1:20" ht="43.2" x14ac:dyDescent="0.3">
      <c r="A553">
        <v>550</v>
      </c>
      <c r="B553" s="3" t="s">
        <v>551</v>
      </c>
      <c r="C553" s="3" t="s">
        <v>4660</v>
      </c>
      <c r="D553">
        <v>5000</v>
      </c>
      <c r="E553">
        <v>35</v>
      </c>
      <c r="F553" t="s">
        <v>8221</v>
      </c>
      <c r="G553" t="s">
        <v>8229</v>
      </c>
      <c r="H553" t="s">
        <v>8251</v>
      </c>
      <c r="I553">
        <v>1485838800</v>
      </c>
      <c r="J553">
        <v>1484756245</v>
      </c>
      <c r="K553" t="b">
        <v>0</v>
      </c>
      <c r="L553">
        <v>4</v>
      </c>
      <c r="M553" t="b">
        <v>0</v>
      </c>
      <c r="N553" t="s">
        <v>8272</v>
      </c>
      <c r="O553" s="5">
        <f t="shared" si="48"/>
        <v>0.70000000000000007</v>
      </c>
      <c r="P553">
        <f t="shared" si="51"/>
        <v>8.75</v>
      </c>
      <c r="Q553" t="str">
        <f t="shared" si="52"/>
        <v>technology</v>
      </c>
      <c r="R553" t="str">
        <f t="shared" si="53"/>
        <v>web</v>
      </c>
      <c r="S553" s="9">
        <f t="shared" si="49"/>
        <v>42753.678761574076</v>
      </c>
      <c r="T553" s="9">
        <f t="shared" si="50"/>
        <v>42766.208333333328</v>
      </c>
    </row>
    <row r="554" spans="1:20" ht="43.2" x14ac:dyDescent="0.3">
      <c r="A554">
        <v>551</v>
      </c>
      <c r="B554" s="3" t="s">
        <v>552</v>
      </c>
      <c r="C554" s="3" t="s">
        <v>4661</v>
      </c>
      <c r="D554">
        <v>75000</v>
      </c>
      <c r="E554">
        <v>3781</v>
      </c>
      <c r="F554" t="s">
        <v>8221</v>
      </c>
      <c r="G554" t="s">
        <v>8224</v>
      </c>
      <c r="H554" t="s">
        <v>8246</v>
      </c>
      <c r="I554">
        <v>1438451580</v>
      </c>
      <c r="J554">
        <v>1434609424</v>
      </c>
      <c r="K554" t="b">
        <v>0</v>
      </c>
      <c r="L554">
        <v>28</v>
      </c>
      <c r="M554" t="b">
        <v>0</v>
      </c>
      <c r="N554" t="s">
        <v>8272</v>
      </c>
      <c r="O554" s="5">
        <f t="shared" si="48"/>
        <v>5.0413333333333332</v>
      </c>
      <c r="P554">
        <f t="shared" si="51"/>
        <v>135.03571428571428</v>
      </c>
      <c r="Q554" t="str">
        <f t="shared" si="52"/>
        <v>technology</v>
      </c>
      <c r="R554" t="str">
        <f t="shared" si="53"/>
        <v>web</v>
      </c>
      <c r="S554" s="9">
        <f t="shared" si="49"/>
        <v>42173.275740740741</v>
      </c>
      <c r="T554" s="9">
        <f t="shared" si="50"/>
        <v>42217.745138888888</v>
      </c>
    </row>
    <row r="555" spans="1:20" ht="28.8" x14ac:dyDescent="0.3">
      <c r="A555">
        <v>552</v>
      </c>
      <c r="B555" s="3" t="s">
        <v>553</v>
      </c>
      <c r="C555" s="3" t="s">
        <v>4662</v>
      </c>
      <c r="D555">
        <v>45000</v>
      </c>
      <c r="E555">
        <v>0</v>
      </c>
      <c r="F555" t="s">
        <v>8221</v>
      </c>
      <c r="G555" t="s">
        <v>8229</v>
      </c>
      <c r="H555" t="s">
        <v>8251</v>
      </c>
      <c r="I555">
        <v>1452350896</v>
      </c>
      <c r="J555">
        <v>1447166896</v>
      </c>
      <c r="K555" t="b">
        <v>0</v>
      </c>
      <c r="L555">
        <v>0</v>
      </c>
      <c r="M555" t="b">
        <v>0</v>
      </c>
      <c r="N555" t="s">
        <v>8272</v>
      </c>
      <c r="O555" s="5">
        <f t="shared" si="48"/>
        <v>0</v>
      </c>
      <c r="P555" t="e">
        <f t="shared" si="51"/>
        <v>#DIV/0!</v>
      </c>
      <c r="Q555" t="str">
        <f t="shared" si="52"/>
        <v>technology</v>
      </c>
      <c r="R555" t="str">
        <f t="shared" si="53"/>
        <v>web</v>
      </c>
      <c r="S555" s="9">
        <f t="shared" si="49"/>
        <v>42318.616851851853</v>
      </c>
      <c r="T555" s="9">
        <f t="shared" si="50"/>
        <v>42378.616851851853</v>
      </c>
    </row>
    <row r="556" spans="1:20" ht="28.8" x14ac:dyDescent="0.3">
      <c r="A556">
        <v>553</v>
      </c>
      <c r="B556" s="3" t="s">
        <v>554</v>
      </c>
      <c r="C556" s="3" t="s">
        <v>4663</v>
      </c>
      <c r="D556">
        <v>25000</v>
      </c>
      <c r="E556">
        <v>123</v>
      </c>
      <c r="F556" t="s">
        <v>8221</v>
      </c>
      <c r="G556" t="s">
        <v>8224</v>
      </c>
      <c r="H556" t="s">
        <v>8246</v>
      </c>
      <c r="I556">
        <v>1415988991</v>
      </c>
      <c r="J556">
        <v>1413393391</v>
      </c>
      <c r="K556" t="b">
        <v>0</v>
      </c>
      <c r="L556">
        <v>6</v>
      </c>
      <c r="M556" t="b">
        <v>0</v>
      </c>
      <c r="N556" t="s">
        <v>8272</v>
      </c>
      <c r="O556" s="5">
        <f t="shared" si="48"/>
        <v>0.49199999999999999</v>
      </c>
      <c r="P556">
        <f t="shared" si="51"/>
        <v>20.5</v>
      </c>
      <c r="Q556" t="str">
        <f t="shared" si="52"/>
        <v>technology</v>
      </c>
      <c r="R556" t="str">
        <f t="shared" si="53"/>
        <v>web</v>
      </c>
      <c r="S556" s="9">
        <f t="shared" si="49"/>
        <v>41927.71980324074</v>
      </c>
      <c r="T556" s="9">
        <f t="shared" si="50"/>
        <v>41957.761469907404</v>
      </c>
    </row>
    <row r="557" spans="1:20" ht="43.2" x14ac:dyDescent="0.3">
      <c r="A557">
        <v>554</v>
      </c>
      <c r="B557" s="3" t="s">
        <v>555</v>
      </c>
      <c r="C557" s="3" t="s">
        <v>4664</v>
      </c>
      <c r="D557">
        <v>3870</v>
      </c>
      <c r="E557">
        <v>1416</v>
      </c>
      <c r="F557" t="s">
        <v>8221</v>
      </c>
      <c r="G557" t="s">
        <v>8224</v>
      </c>
      <c r="H557" t="s">
        <v>8246</v>
      </c>
      <c r="I557">
        <v>1413735972</v>
      </c>
      <c r="J557">
        <v>1411143972</v>
      </c>
      <c r="K557" t="b">
        <v>0</v>
      </c>
      <c r="L557">
        <v>22</v>
      </c>
      <c r="M557" t="b">
        <v>0</v>
      </c>
      <c r="N557" t="s">
        <v>8272</v>
      </c>
      <c r="O557" s="5">
        <f t="shared" si="48"/>
        <v>36.589147286821706</v>
      </c>
      <c r="P557">
        <f t="shared" si="51"/>
        <v>64.36363636363636</v>
      </c>
      <c r="Q557" t="str">
        <f t="shared" si="52"/>
        <v>technology</v>
      </c>
      <c r="R557" t="str">
        <f t="shared" si="53"/>
        <v>web</v>
      </c>
      <c r="S557" s="9">
        <f t="shared" si="49"/>
        <v>41901.684861111113</v>
      </c>
      <c r="T557" s="9">
        <f t="shared" si="50"/>
        <v>41931.684861111113</v>
      </c>
    </row>
    <row r="558" spans="1:20" ht="43.2" x14ac:dyDescent="0.3">
      <c r="A558">
        <v>555</v>
      </c>
      <c r="B558" s="3" t="s">
        <v>556</v>
      </c>
      <c r="C558" s="3" t="s">
        <v>4665</v>
      </c>
      <c r="D558">
        <v>7500</v>
      </c>
      <c r="E558">
        <v>0</v>
      </c>
      <c r="F558" t="s">
        <v>8221</v>
      </c>
      <c r="G558" t="s">
        <v>8225</v>
      </c>
      <c r="H558" t="s">
        <v>8247</v>
      </c>
      <c r="I558">
        <v>1465720143</v>
      </c>
      <c r="J558">
        <v>1463128143</v>
      </c>
      <c r="K558" t="b">
        <v>0</v>
      </c>
      <c r="L558">
        <v>0</v>
      </c>
      <c r="M558" t="b">
        <v>0</v>
      </c>
      <c r="N558" t="s">
        <v>8272</v>
      </c>
      <c r="O558" s="5">
        <f t="shared" si="48"/>
        <v>0</v>
      </c>
      <c r="P558" t="e">
        <f t="shared" si="51"/>
        <v>#DIV/0!</v>
      </c>
      <c r="Q558" t="str">
        <f t="shared" si="52"/>
        <v>technology</v>
      </c>
      <c r="R558" t="str">
        <f t="shared" si="53"/>
        <v>web</v>
      </c>
      <c r="S558" s="9">
        <f t="shared" si="49"/>
        <v>42503.353506944448</v>
      </c>
      <c r="T558" s="9">
        <f t="shared" si="50"/>
        <v>42533.353506944448</v>
      </c>
    </row>
    <row r="559" spans="1:20" ht="28.8" x14ac:dyDescent="0.3">
      <c r="A559">
        <v>556</v>
      </c>
      <c r="B559" s="3" t="s">
        <v>557</v>
      </c>
      <c r="C559" s="3" t="s">
        <v>4666</v>
      </c>
      <c r="D559">
        <v>8000</v>
      </c>
      <c r="E559">
        <v>200</v>
      </c>
      <c r="F559" t="s">
        <v>8221</v>
      </c>
      <c r="G559" t="s">
        <v>8224</v>
      </c>
      <c r="H559" t="s">
        <v>8246</v>
      </c>
      <c r="I559">
        <v>1452112717</v>
      </c>
      <c r="J559">
        <v>1449520717</v>
      </c>
      <c r="K559" t="b">
        <v>0</v>
      </c>
      <c r="L559">
        <v>1</v>
      </c>
      <c r="M559" t="b">
        <v>0</v>
      </c>
      <c r="N559" t="s">
        <v>8272</v>
      </c>
      <c r="O559" s="5">
        <f t="shared" si="48"/>
        <v>2.5</v>
      </c>
      <c r="P559">
        <f t="shared" si="51"/>
        <v>200</v>
      </c>
      <c r="Q559" t="str">
        <f t="shared" si="52"/>
        <v>technology</v>
      </c>
      <c r="R559" t="str">
        <f t="shared" si="53"/>
        <v>web</v>
      </c>
      <c r="S559" s="9">
        <f t="shared" si="49"/>
        <v>42345.860150462962</v>
      </c>
      <c r="T559" s="9">
        <f t="shared" si="50"/>
        <v>42375.860150462962</v>
      </c>
    </row>
    <row r="560" spans="1:20" ht="43.2" x14ac:dyDescent="0.3">
      <c r="A560">
        <v>557</v>
      </c>
      <c r="B560" s="3" t="s">
        <v>558</v>
      </c>
      <c r="C560" s="3" t="s">
        <v>4667</v>
      </c>
      <c r="D560">
        <v>150000</v>
      </c>
      <c r="E560">
        <v>1366</v>
      </c>
      <c r="F560" t="s">
        <v>8221</v>
      </c>
      <c r="G560" t="s">
        <v>8236</v>
      </c>
      <c r="H560" t="s">
        <v>8249</v>
      </c>
      <c r="I560">
        <v>1480721803</v>
      </c>
      <c r="J560">
        <v>1478126203</v>
      </c>
      <c r="K560" t="b">
        <v>0</v>
      </c>
      <c r="L560">
        <v>20</v>
      </c>
      <c r="M560" t="b">
        <v>0</v>
      </c>
      <c r="N560" t="s">
        <v>8272</v>
      </c>
      <c r="O560" s="5">
        <f t="shared" si="48"/>
        <v>0.91066666666666674</v>
      </c>
      <c r="P560">
        <f t="shared" si="51"/>
        <v>68.3</v>
      </c>
      <c r="Q560" t="str">
        <f t="shared" si="52"/>
        <v>technology</v>
      </c>
      <c r="R560" t="str">
        <f t="shared" si="53"/>
        <v>web</v>
      </c>
      <c r="S560" s="9">
        <f t="shared" si="49"/>
        <v>42676.942164351851</v>
      </c>
      <c r="T560" s="9">
        <f t="shared" si="50"/>
        <v>42706.983831018515</v>
      </c>
    </row>
    <row r="561" spans="1:20" ht="43.2" x14ac:dyDescent="0.3">
      <c r="A561">
        <v>558</v>
      </c>
      <c r="B561" s="3" t="s">
        <v>559</v>
      </c>
      <c r="C561" s="3" t="s">
        <v>4668</v>
      </c>
      <c r="D561">
        <v>750</v>
      </c>
      <c r="E561">
        <v>0</v>
      </c>
      <c r="F561" t="s">
        <v>8221</v>
      </c>
      <c r="G561" t="s">
        <v>8224</v>
      </c>
      <c r="H561" t="s">
        <v>8246</v>
      </c>
      <c r="I561">
        <v>1427227905</v>
      </c>
      <c r="J561">
        <v>1424639505</v>
      </c>
      <c r="K561" t="b">
        <v>0</v>
      </c>
      <c r="L561">
        <v>0</v>
      </c>
      <c r="M561" t="b">
        <v>0</v>
      </c>
      <c r="N561" t="s">
        <v>8272</v>
      </c>
      <c r="O561" s="5">
        <f t="shared" si="48"/>
        <v>0</v>
      </c>
      <c r="P561" t="e">
        <f t="shared" si="51"/>
        <v>#DIV/0!</v>
      </c>
      <c r="Q561" t="str">
        <f t="shared" si="52"/>
        <v>technology</v>
      </c>
      <c r="R561" t="str">
        <f t="shared" si="53"/>
        <v>web</v>
      </c>
      <c r="S561" s="9">
        <f t="shared" si="49"/>
        <v>42057.883159722223</v>
      </c>
      <c r="T561" s="9">
        <f t="shared" si="50"/>
        <v>42087.841493055559</v>
      </c>
    </row>
    <row r="562" spans="1:20" ht="43.2" x14ac:dyDescent="0.3">
      <c r="A562">
        <v>559</v>
      </c>
      <c r="B562" s="3" t="s">
        <v>560</v>
      </c>
      <c r="C562" s="3" t="s">
        <v>4669</v>
      </c>
      <c r="D562">
        <v>240000</v>
      </c>
      <c r="E562">
        <v>50</v>
      </c>
      <c r="F562" t="s">
        <v>8221</v>
      </c>
      <c r="G562" t="s">
        <v>8224</v>
      </c>
      <c r="H562" t="s">
        <v>8246</v>
      </c>
      <c r="I562">
        <v>1449989260</v>
      </c>
      <c r="J562">
        <v>1447397260</v>
      </c>
      <c r="K562" t="b">
        <v>0</v>
      </c>
      <c r="L562">
        <v>1</v>
      </c>
      <c r="M562" t="b">
        <v>0</v>
      </c>
      <c r="N562" t="s">
        <v>8272</v>
      </c>
      <c r="O562" s="5">
        <f t="shared" si="48"/>
        <v>2.0833333333333336E-2</v>
      </c>
      <c r="P562">
        <f t="shared" si="51"/>
        <v>50</v>
      </c>
      <c r="Q562" t="str">
        <f t="shared" si="52"/>
        <v>technology</v>
      </c>
      <c r="R562" t="str">
        <f t="shared" si="53"/>
        <v>web</v>
      </c>
      <c r="S562" s="9">
        <f t="shared" si="49"/>
        <v>42321.283101851848</v>
      </c>
      <c r="T562" s="9">
        <f t="shared" si="50"/>
        <v>42351.283101851848</v>
      </c>
    </row>
    <row r="563" spans="1:20" ht="43.2" x14ac:dyDescent="0.3">
      <c r="A563">
        <v>560</v>
      </c>
      <c r="B563" s="3" t="s">
        <v>561</v>
      </c>
      <c r="C563" s="3" t="s">
        <v>4670</v>
      </c>
      <c r="D563">
        <v>100000</v>
      </c>
      <c r="E563">
        <v>12</v>
      </c>
      <c r="F563" t="s">
        <v>8221</v>
      </c>
      <c r="G563" t="s">
        <v>8229</v>
      </c>
      <c r="H563" t="s">
        <v>8251</v>
      </c>
      <c r="I563">
        <v>1418841045</v>
      </c>
      <c r="J563">
        <v>1416249045</v>
      </c>
      <c r="K563" t="b">
        <v>0</v>
      </c>
      <c r="L563">
        <v>3</v>
      </c>
      <c r="M563" t="b">
        <v>0</v>
      </c>
      <c r="N563" t="s">
        <v>8272</v>
      </c>
      <c r="O563" s="5">
        <f t="shared" si="48"/>
        <v>1.2E-2</v>
      </c>
      <c r="P563">
        <f t="shared" si="51"/>
        <v>4</v>
      </c>
      <c r="Q563" t="str">
        <f t="shared" si="52"/>
        <v>technology</v>
      </c>
      <c r="R563" t="str">
        <f t="shared" si="53"/>
        <v>web</v>
      </c>
      <c r="S563" s="9">
        <f t="shared" si="49"/>
        <v>41960.771354166667</v>
      </c>
      <c r="T563" s="9">
        <f t="shared" si="50"/>
        <v>41990.771354166667</v>
      </c>
    </row>
    <row r="564" spans="1:20" ht="43.2" x14ac:dyDescent="0.3">
      <c r="A564">
        <v>561</v>
      </c>
      <c r="B564" s="3" t="s">
        <v>562</v>
      </c>
      <c r="C564" s="3" t="s">
        <v>4671</v>
      </c>
      <c r="D564">
        <v>15000</v>
      </c>
      <c r="E564">
        <v>55</v>
      </c>
      <c r="F564" t="s">
        <v>8221</v>
      </c>
      <c r="G564" t="s">
        <v>8224</v>
      </c>
      <c r="H564" t="s">
        <v>8246</v>
      </c>
      <c r="I564">
        <v>1445874513</v>
      </c>
      <c r="J564">
        <v>1442850513</v>
      </c>
      <c r="K564" t="b">
        <v>0</v>
      </c>
      <c r="L564">
        <v>2</v>
      </c>
      <c r="M564" t="b">
        <v>0</v>
      </c>
      <c r="N564" t="s">
        <v>8272</v>
      </c>
      <c r="O564" s="5">
        <f t="shared" si="48"/>
        <v>0.36666666666666664</v>
      </c>
      <c r="P564">
        <f t="shared" si="51"/>
        <v>27.5</v>
      </c>
      <c r="Q564" t="str">
        <f t="shared" si="52"/>
        <v>technology</v>
      </c>
      <c r="R564" t="str">
        <f t="shared" si="53"/>
        <v>web</v>
      </c>
      <c r="S564" s="9">
        <f t="shared" si="49"/>
        <v>42268.658715277779</v>
      </c>
      <c r="T564" s="9">
        <f t="shared" si="50"/>
        <v>42303.658715277779</v>
      </c>
    </row>
    <row r="565" spans="1:20" ht="43.2" x14ac:dyDescent="0.3">
      <c r="A565">
        <v>562</v>
      </c>
      <c r="B565" s="3" t="s">
        <v>563</v>
      </c>
      <c r="C565" s="3" t="s">
        <v>4672</v>
      </c>
      <c r="D565">
        <v>50000</v>
      </c>
      <c r="E565">
        <v>0</v>
      </c>
      <c r="F565" t="s">
        <v>8221</v>
      </c>
      <c r="G565" t="s">
        <v>8233</v>
      </c>
      <c r="H565" t="s">
        <v>8249</v>
      </c>
      <c r="I565">
        <v>1482052815</v>
      </c>
      <c r="J565">
        <v>1479460815</v>
      </c>
      <c r="K565" t="b">
        <v>0</v>
      </c>
      <c r="L565">
        <v>0</v>
      </c>
      <c r="M565" t="b">
        <v>0</v>
      </c>
      <c r="N565" t="s">
        <v>8272</v>
      </c>
      <c r="O565" s="5">
        <f t="shared" si="48"/>
        <v>0</v>
      </c>
      <c r="P565" t="e">
        <f t="shared" si="51"/>
        <v>#DIV/0!</v>
      </c>
      <c r="Q565" t="str">
        <f t="shared" si="52"/>
        <v>technology</v>
      </c>
      <c r="R565" t="str">
        <f t="shared" si="53"/>
        <v>web</v>
      </c>
      <c r="S565" s="9">
        <f t="shared" si="49"/>
        <v>42692.389062500006</v>
      </c>
      <c r="T565" s="9">
        <f t="shared" si="50"/>
        <v>42722.389062500006</v>
      </c>
    </row>
    <row r="566" spans="1:20" ht="43.2" x14ac:dyDescent="0.3">
      <c r="A566">
        <v>563</v>
      </c>
      <c r="B566" s="3" t="s">
        <v>564</v>
      </c>
      <c r="C566" s="3" t="s">
        <v>4673</v>
      </c>
      <c r="D566">
        <v>75000</v>
      </c>
      <c r="E566">
        <v>68</v>
      </c>
      <c r="F566" t="s">
        <v>8221</v>
      </c>
      <c r="G566" t="s">
        <v>8226</v>
      </c>
      <c r="H566" t="s">
        <v>8248</v>
      </c>
      <c r="I566">
        <v>1424137247</v>
      </c>
      <c r="J566">
        <v>1421545247</v>
      </c>
      <c r="K566" t="b">
        <v>0</v>
      </c>
      <c r="L566">
        <v>2</v>
      </c>
      <c r="M566" t="b">
        <v>0</v>
      </c>
      <c r="N566" t="s">
        <v>8272</v>
      </c>
      <c r="O566" s="5">
        <f t="shared" si="48"/>
        <v>9.0666666666666659E-2</v>
      </c>
      <c r="P566">
        <f t="shared" si="51"/>
        <v>34</v>
      </c>
      <c r="Q566" t="str">
        <f t="shared" si="52"/>
        <v>technology</v>
      </c>
      <c r="R566" t="str">
        <f t="shared" si="53"/>
        <v>web</v>
      </c>
      <c r="S566" s="9">
        <f t="shared" si="49"/>
        <v>42022.069988425923</v>
      </c>
      <c r="T566" s="9">
        <f t="shared" si="50"/>
        <v>42052.069988425923</v>
      </c>
    </row>
    <row r="567" spans="1:20" ht="43.2" x14ac:dyDescent="0.3">
      <c r="A567">
        <v>564</v>
      </c>
      <c r="B567" s="3" t="s">
        <v>565</v>
      </c>
      <c r="C567" s="3" t="s">
        <v>4674</v>
      </c>
      <c r="D567">
        <v>18000</v>
      </c>
      <c r="E567">
        <v>1</v>
      </c>
      <c r="F567" t="s">
        <v>8221</v>
      </c>
      <c r="G567" t="s">
        <v>8230</v>
      </c>
      <c r="H567" t="s">
        <v>8249</v>
      </c>
      <c r="I567">
        <v>1457822275</v>
      </c>
      <c r="J567">
        <v>1455230275</v>
      </c>
      <c r="K567" t="b">
        <v>0</v>
      </c>
      <c r="L567">
        <v>1</v>
      </c>
      <c r="M567" t="b">
        <v>0</v>
      </c>
      <c r="N567" t="s">
        <v>8272</v>
      </c>
      <c r="O567" s="5">
        <f t="shared" si="48"/>
        <v>5.5555555555555558E-3</v>
      </c>
      <c r="P567">
        <f t="shared" si="51"/>
        <v>1</v>
      </c>
      <c r="Q567" t="str">
        <f t="shared" si="52"/>
        <v>technology</v>
      </c>
      <c r="R567" t="str">
        <f t="shared" si="53"/>
        <v>web</v>
      </c>
      <c r="S567" s="9">
        <f t="shared" si="49"/>
        <v>42411.942997685182</v>
      </c>
      <c r="T567" s="9">
        <f t="shared" si="50"/>
        <v>42441.942997685182</v>
      </c>
    </row>
    <row r="568" spans="1:20" ht="43.2" x14ac:dyDescent="0.3">
      <c r="A568">
        <v>565</v>
      </c>
      <c r="B568" s="3" t="s">
        <v>566</v>
      </c>
      <c r="C568" s="3" t="s">
        <v>4675</v>
      </c>
      <c r="D568">
        <v>25000</v>
      </c>
      <c r="E568">
        <v>0</v>
      </c>
      <c r="F568" t="s">
        <v>8221</v>
      </c>
      <c r="G568" t="s">
        <v>8225</v>
      </c>
      <c r="H568" t="s">
        <v>8247</v>
      </c>
      <c r="I568">
        <v>1436554249</v>
      </c>
      <c r="J568">
        <v>1433962249</v>
      </c>
      <c r="K568" t="b">
        <v>0</v>
      </c>
      <c r="L568">
        <v>0</v>
      </c>
      <c r="M568" t="b">
        <v>0</v>
      </c>
      <c r="N568" t="s">
        <v>8272</v>
      </c>
      <c r="O568" s="5">
        <f t="shared" si="48"/>
        <v>0</v>
      </c>
      <c r="P568" t="e">
        <f t="shared" si="51"/>
        <v>#DIV/0!</v>
      </c>
      <c r="Q568" t="str">
        <f t="shared" si="52"/>
        <v>technology</v>
      </c>
      <c r="R568" t="str">
        <f t="shared" si="53"/>
        <v>web</v>
      </c>
      <c r="S568" s="9">
        <f t="shared" si="49"/>
        <v>42165.785289351858</v>
      </c>
      <c r="T568" s="9">
        <f t="shared" si="50"/>
        <v>42195.785289351858</v>
      </c>
    </row>
    <row r="569" spans="1:20" ht="43.2" x14ac:dyDescent="0.3">
      <c r="A569">
        <v>566</v>
      </c>
      <c r="B569" s="3" t="s">
        <v>567</v>
      </c>
      <c r="C569" s="3" t="s">
        <v>4676</v>
      </c>
      <c r="D569">
        <v>5000</v>
      </c>
      <c r="E569">
        <v>1</v>
      </c>
      <c r="F569" t="s">
        <v>8221</v>
      </c>
      <c r="G569" t="s">
        <v>8224</v>
      </c>
      <c r="H569" t="s">
        <v>8246</v>
      </c>
      <c r="I569">
        <v>1468513533</v>
      </c>
      <c r="J569">
        <v>1465921533</v>
      </c>
      <c r="K569" t="b">
        <v>0</v>
      </c>
      <c r="L569">
        <v>1</v>
      </c>
      <c r="M569" t="b">
        <v>0</v>
      </c>
      <c r="N569" t="s">
        <v>8272</v>
      </c>
      <c r="O569" s="5">
        <f t="shared" si="48"/>
        <v>0.02</v>
      </c>
      <c r="P569">
        <f t="shared" si="51"/>
        <v>1</v>
      </c>
      <c r="Q569" t="str">
        <f t="shared" si="52"/>
        <v>technology</v>
      </c>
      <c r="R569" t="str">
        <f t="shared" si="53"/>
        <v>web</v>
      </c>
      <c r="S569" s="9">
        <f t="shared" si="49"/>
        <v>42535.68440972222</v>
      </c>
      <c r="T569" s="9">
        <f t="shared" si="50"/>
        <v>42565.68440972222</v>
      </c>
    </row>
    <row r="570" spans="1:20" ht="43.2" x14ac:dyDescent="0.3">
      <c r="A570">
        <v>567</v>
      </c>
      <c r="B570" s="3" t="s">
        <v>568</v>
      </c>
      <c r="C570" s="3" t="s">
        <v>4677</v>
      </c>
      <c r="D570">
        <v>10000</v>
      </c>
      <c r="E570">
        <v>0</v>
      </c>
      <c r="F570" t="s">
        <v>8221</v>
      </c>
      <c r="G570" t="s">
        <v>8224</v>
      </c>
      <c r="H570" t="s">
        <v>8246</v>
      </c>
      <c r="I570">
        <v>1420143194</v>
      </c>
      <c r="J570">
        <v>1417551194</v>
      </c>
      <c r="K570" t="b">
        <v>0</v>
      </c>
      <c r="L570">
        <v>0</v>
      </c>
      <c r="M570" t="b">
        <v>0</v>
      </c>
      <c r="N570" t="s">
        <v>8272</v>
      </c>
      <c r="O570" s="5">
        <f t="shared" si="48"/>
        <v>0</v>
      </c>
      <c r="P570" t="e">
        <f t="shared" si="51"/>
        <v>#DIV/0!</v>
      </c>
      <c r="Q570" t="str">
        <f t="shared" si="52"/>
        <v>technology</v>
      </c>
      <c r="R570" t="str">
        <f t="shared" si="53"/>
        <v>web</v>
      </c>
      <c r="S570" s="9">
        <f t="shared" si="49"/>
        <v>41975.842523148152</v>
      </c>
      <c r="T570" s="9">
        <f t="shared" si="50"/>
        <v>42005.842523148152</v>
      </c>
    </row>
    <row r="571" spans="1:20" ht="57.6" x14ac:dyDescent="0.3">
      <c r="A571">
        <v>568</v>
      </c>
      <c r="B571" s="3" t="s">
        <v>569</v>
      </c>
      <c r="C571" s="3" t="s">
        <v>4678</v>
      </c>
      <c r="D571">
        <v>24500</v>
      </c>
      <c r="E571">
        <v>245</v>
      </c>
      <c r="F571" t="s">
        <v>8221</v>
      </c>
      <c r="G571" t="s">
        <v>8228</v>
      </c>
      <c r="H571" t="s">
        <v>8250</v>
      </c>
      <c r="I571">
        <v>1452942000</v>
      </c>
      <c r="J571">
        <v>1449785223</v>
      </c>
      <c r="K571" t="b">
        <v>0</v>
      </c>
      <c r="L571">
        <v>5</v>
      </c>
      <c r="M571" t="b">
        <v>0</v>
      </c>
      <c r="N571" t="s">
        <v>8272</v>
      </c>
      <c r="O571" s="5">
        <f t="shared" si="48"/>
        <v>1</v>
      </c>
      <c r="P571">
        <f t="shared" si="51"/>
        <v>49</v>
      </c>
      <c r="Q571" t="str">
        <f t="shared" si="52"/>
        <v>technology</v>
      </c>
      <c r="R571" t="str">
        <f t="shared" si="53"/>
        <v>web</v>
      </c>
      <c r="S571" s="9">
        <f t="shared" si="49"/>
        <v>42348.9215625</v>
      </c>
      <c r="T571" s="9">
        <f t="shared" si="50"/>
        <v>42385.458333333328</v>
      </c>
    </row>
    <row r="572" spans="1:20" ht="43.2" x14ac:dyDescent="0.3">
      <c r="A572">
        <v>569</v>
      </c>
      <c r="B572" s="3" t="s">
        <v>570</v>
      </c>
      <c r="C572" s="3" t="s">
        <v>4679</v>
      </c>
      <c r="D572">
        <v>2500</v>
      </c>
      <c r="E572">
        <v>20</v>
      </c>
      <c r="F572" t="s">
        <v>8221</v>
      </c>
      <c r="G572" t="s">
        <v>8229</v>
      </c>
      <c r="H572" t="s">
        <v>8251</v>
      </c>
      <c r="I572">
        <v>1451679612</v>
      </c>
      <c r="J572">
        <v>1449087612</v>
      </c>
      <c r="K572" t="b">
        <v>0</v>
      </c>
      <c r="L572">
        <v>1</v>
      </c>
      <c r="M572" t="b">
        <v>0</v>
      </c>
      <c r="N572" t="s">
        <v>8272</v>
      </c>
      <c r="O572" s="5">
        <f t="shared" si="48"/>
        <v>0.8</v>
      </c>
      <c r="P572">
        <f t="shared" si="51"/>
        <v>20</v>
      </c>
      <c r="Q572" t="str">
        <f t="shared" si="52"/>
        <v>technology</v>
      </c>
      <c r="R572" t="str">
        <f t="shared" si="53"/>
        <v>web</v>
      </c>
      <c r="S572" s="9">
        <f t="shared" si="49"/>
        <v>42340.847361111111</v>
      </c>
      <c r="T572" s="9">
        <f t="shared" si="50"/>
        <v>42370.847361111111</v>
      </c>
    </row>
    <row r="573" spans="1:20" ht="28.8" x14ac:dyDescent="0.3">
      <c r="A573">
        <v>570</v>
      </c>
      <c r="B573" s="3" t="s">
        <v>571</v>
      </c>
      <c r="C573" s="3" t="s">
        <v>4680</v>
      </c>
      <c r="D573">
        <v>85000</v>
      </c>
      <c r="E573">
        <v>142</v>
      </c>
      <c r="F573" t="s">
        <v>8221</v>
      </c>
      <c r="G573" t="s">
        <v>8224</v>
      </c>
      <c r="H573" t="s">
        <v>8246</v>
      </c>
      <c r="I573">
        <v>1455822569</v>
      </c>
      <c r="J573">
        <v>1453230569</v>
      </c>
      <c r="K573" t="b">
        <v>0</v>
      </c>
      <c r="L573">
        <v>1</v>
      </c>
      <c r="M573" t="b">
        <v>0</v>
      </c>
      <c r="N573" t="s">
        <v>8272</v>
      </c>
      <c r="O573" s="5">
        <f t="shared" si="48"/>
        <v>0.16705882352941176</v>
      </c>
      <c r="P573">
        <f t="shared" si="51"/>
        <v>142</v>
      </c>
      <c r="Q573" t="str">
        <f t="shared" si="52"/>
        <v>technology</v>
      </c>
      <c r="R573" t="str">
        <f t="shared" si="53"/>
        <v>web</v>
      </c>
      <c r="S573" s="9">
        <f t="shared" si="49"/>
        <v>42388.798252314817</v>
      </c>
      <c r="T573" s="9">
        <f t="shared" si="50"/>
        <v>42418.798252314817</v>
      </c>
    </row>
    <row r="574" spans="1:20" ht="43.2" x14ac:dyDescent="0.3">
      <c r="A574">
        <v>571</v>
      </c>
      <c r="B574" s="3" t="s">
        <v>572</v>
      </c>
      <c r="C574" s="3" t="s">
        <v>4681</v>
      </c>
      <c r="D574">
        <v>25000</v>
      </c>
      <c r="E574">
        <v>106</v>
      </c>
      <c r="F574" t="s">
        <v>8221</v>
      </c>
      <c r="G574" t="s">
        <v>8224</v>
      </c>
      <c r="H574" t="s">
        <v>8246</v>
      </c>
      <c r="I574">
        <v>1437969540</v>
      </c>
      <c r="J574">
        <v>1436297723</v>
      </c>
      <c r="K574" t="b">
        <v>0</v>
      </c>
      <c r="L574">
        <v>2</v>
      </c>
      <c r="M574" t="b">
        <v>0</v>
      </c>
      <c r="N574" t="s">
        <v>8272</v>
      </c>
      <c r="O574" s="5">
        <f t="shared" si="48"/>
        <v>0.42399999999999999</v>
      </c>
      <c r="P574">
        <f t="shared" si="51"/>
        <v>53</v>
      </c>
      <c r="Q574" t="str">
        <f t="shared" si="52"/>
        <v>technology</v>
      </c>
      <c r="R574" t="str">
        <f t="shared" si="53"/>
        <v>web</v>
      </c>
      <c r="S574" s="9">
        <f t="shared" si="49"/>
        <v>42192.816238425927</v>
      </c>
      <c r="T574" s="9">
        <f t="shared" si="50"/>
        <v>42212.165972222225</v>
      </c>
    </row>
    <row r="575" spans="1:20" ht="43.2" x14ac:dyDescent="0.3">
      <c r="A575">
        <v>572</v>
      </c>
      <c r="B575" s="3" t="s">
        <v>573</v>
      </c>
      <c r="C575" s="3" t="s">
        <v>4682</v>
      </c>
      <c r="D575">
        <v>2500</v>
      </c>
      <c r="E575">
        <v>0</v>
      </c>
      <c r="F575" t="s">
        <v>8221</v>
      </c>
      <c r="G575" t="s">
        <v>8224</v>
      </c>
      <c r="H575" t="s">
        <v>8246</v>
      </c>
      <c r="I575">
        <v>1446660688</v>
      </c>
      <c r="J575">
        <v>1444065088</v>
      </c>
      <c r="K575" t="b">
        <v>0</v>
      </c>
      <c r="L575">
        <v>0</v>
      </c>
      <c r="M575" t="b">
        <v>0</v>
      </c>
      <c r="N575" t="s">
        <v>8272</v>
      </c>
      <c r="O575" s="5">
        <f t="shared" si="48"/>
        <v>0</v>
      </c>
      <c r="P575" t="e">
        <f t="shared" si="51"/>
        <v>#DIV/0!</v>
      </c>
      <c r="Q575" t="str">
        <f t="shared" si="52"/>
        <v>technology</v>
      </c>
      <c r="R575" t="str">
        <f t="shared" si="53"/>
        <v>web</v>
      </c>
      <c r="S575" s="9">
        <f t="shared" si="49"/>
        <v>42282.71629629629</v>
      </c>
      <c r="T575" s="9">
        <f t="shared" si="50"/>
        <v>42312.757962962962</v>
      </c>
    </row>
    <row r="576" spans="1:20" ht="43.2" x14ac:dyDescent="0.3">
      <c r="A576">
        <v>573</v>
      </c>
      <c r="B576" s="3" t="s">
        <v>574</v>
      </c>
      <c r="C576" s="3" t="s">
        <v>4683</v>
      </c>
      <c r="D576">
        <v>88888</v>
      </c>
      <c r="E576">
        <v>346</v>
      </c>
      <c r="F576" t="s">
        <v>8221</v>
      </c>
      <c r="G576" t="s">
        <v>8224</v>
      </c>
      <c r="H576" t="s">
        <v>8246</v>
      </c>
      <c r="I576">
        <v>1421543520</v>
      </c>
      <c r="J576">
        <v>1416445931</v>
      </c>
      <c r="K576" t="b">
        <v>0</v>
      </c>
      <c r="L576">
        <v>9</v>
      </c>
      <c r="M576" t="b">
        <v>0</v>
      </c>
      <c r="N576" t="s">
        <v>8272</v>
      </c>
      <c r="O576" s="5">
        <f t="shared" si="48"/>
        <v>0.38925389253892539</v>
      </c>
      <c r="P576">
        <f t="shared" si="51"/>
        <v>38.444444444444443</v>
      </c>
      <c r="Q576" t="str">
        <f t="shared" si="52"/>
        <v>technology</v>
      </c>
      <c r="R576" t="str">
        <f t="shared" si="53"/>
        <v>web</v>
      </c>
      <c r="S576" s="9">
        <f t="shared" si="49"/>
        <v>41963.050127314811</v>
      </c>
      <c r="T576" s="9">
        <f t="shared" si="50"/>
        <v>42022.05</v>
      </c>
    </row>
    <row r="577" spans="1:20" ht="43.2" x14ac:dyDescent="0.3">
      <c r="A577">
        <v>574</v>
      </c>
      <c r="B577" s="3" t="s">
        <v>575</v>
      </c>
      <c r="C577" s="3" t="s">
        <v>4684</v>
      </c>
      <c r="D577">
        <v>11180</v>
      </c>
      <c r="E577">
        <v>80</v>
      </c>
      <c r="F577" t="s">
        <v>8221</v>
      </c>
      <c r="G577" t="s">
        <v>8225</v>
      </c>
      <c r="H577" t="s">
        <v>8247</v>
      </c>
      <c r="I577">
        <v>1476873507</v>
      </c>
      <c r="J577">
        <v>1474281507</v>
      </c>
      <c r="K577" t="b">
        <v>0</v>
      </c>
      <c r="L577">
        <v>4</v>
      </c>
      <c r="M577" t="b">
        <v>0</v>
      </c>
      <c r="N577" t="s">
        <v>8272</v>
      </c>
      <c r="O577" s="5">
        <f t="shared" si="48"/>
        <v>0.7155635062611807</v>
      </c>
      <c r="P577">
        <f t="shared" si="51"/>
        <v>20</v>
      </c>
      <c r="Q577" t="str">
        <f t="shared" si="52"/>
        <v>technology</v>
      </c>
      <c r="R577" t="str">
        <f t="shared" si="53"/>
        <v>web</v>
      </c>
      <c r="S577" s="9">
        <f t="shared" si="49"/>
        <v>42632.443368055552</v>
      </c>
      <c r="T577" s="9">
        <f t="shared" si="50"/>
        <v>42662.443368055552</v>
      </c>
    </row>
    <row r="578" spans="1:20" ht="43.2" x14ac:dyDescent="0.3">
      <c r="A578">
        <v>575</v>
      </c>
      <c r="B578" s="3" t="s">
        <v>576</v>
      </c>
      <c r="C578" s="3" t="s">
        <v>4685</v>
      </c>
      <c r="D578">
        <v>60000</v>
      </c>
      <c r="E578">
        <v>259</v>
      </c>
      <c r="F578" t="s">
        <v>8221</v>
      </c>
      <c r="G578" t="s">
        <v>8236</v>
      </c>
      <c r="H578" t="s">
        <v>8249</v>
      </c>
      <c r="I578">
        <v>1434213443</v>
      </c>
      <c r="J578">
        <v>1431621443</v>
      </c>
      <c r="K578" t="b">
        <v>0</v>
      </c>
      <c r="L578">
        <v>4</v>
      </c>
      <c r="M578" t="b">
        <v>0</v>
      </c>
      <c r="N578" t="s">
        <v>8272</v>
      </c>
      <c r="O578" s="5">
        <f t="shared" si="48"/>
        <v>0.43166666666666664</v>
      </c>
      <c r="P578">
        <f t="shared" si="51"/>
        <v>64.75</v>
      </c>
      <c r="Q578" t="str">
        <f t="shared" si="52"/>
        <v>technology</v>
      </c>
      <c r="R578" t="str">
        <f t="shared" si="53"/>
        <v>web</v>
      </c>
      <c r="S578" s="9">
        <f t="shared" si="49"/>
        <v>42138.692627314813</v>
      </c>
      <c r="T578" s="9">
        <f t="shared" si="50"/>
        <v>42168.692627314813</v>
      </c>
    </row>
    <row r="579" spans="1:20" ht="43.2" x14ac:dyDescent="0.3">
      <c r="A579">
        <v>576</v>
      </c>
      <c r="B579" s="3" t="s">
        <v>577</v>
      </c>
      <c r="C579" s="3" t="s">
        <v>4686</v>
      </c>
      <c r="D579">
        <v>80000</v>
      </c>
      <c r="E579">
        <v>1</v>
      </c>
      <c r="F579" t="s">
        <v>8221</v>
      </c>
      <c r="G579" t="s">
        <v>8224</v>
      </c>
      <c r="H579" t="s">
        <v>8246</v>
      </c>
      <c r="I579">
        <v>1427537952</v>
      </c>
      <c r="J579">
        <v>1422357552</v>
      </c>
      <c r="K579" t="b">
        <v>0</v>
      </c>
      <c r="L579">
        <v>1</v>
      </c>
      <c r="M579" t="b">
        <v>0</v>
      </c>
      <c r="N579" t="s">
        <v>8272</v>
      </c>
      <c r="O579" s="5">
        <f t="shared" ref="O579:O642" si="54">E579/D579*100</f>
        <v>1.25E-3</v>
      </c>
      <c r="P579">
        <f t="shared" si="51"/>
        <v>1</v>
      </c>
      <c r="Q579" t="str">
        <f t="shared" si="52"/>
        <v>technology</v>
      </c>
      <c r="R579" t="str">
        <f t="shared" si="53"/>
        <v>web</v>
      </c>
      <c r="S579" s="9">
        <f t="shared" ref="S579:S642" si="55">J579/60/60/24+DATE(1970, 1, 1)</f>
        <v>42031.471666666665</v>
      </c>
      <c r="T579" s="9">
        <f t="shared" ref="T579:T642" si="56">I579/60/60/24+DATE(1970, 1, 1)</f>
        <v>42091.43</v>
      </c>
    </row>
    <row r="580" spans="1:20" ht="43.2" x14ac:dyDescent="0.3">
      <c r="A580">
        <v>577</v>
      </c>
      <c r="B580" s="3" t="s">
        <v>578</v>
      </c>
      <c r="C580" s="3" t="s">
        <v>4687</v>
      </c>
      <c r="D580">
        <v>5000</v>
      </c>
      <c r="E580">
        <v>10</v>
      </c>
      <c r="F580" t="s">
        <v>8221</v>
      </c>
      <c r="G580" t="s">
        <v>8224</v>
      </c>
      <c r="H580" t="s">
        <v>8246</v>
      </c>
      <c r="I580">
        <v>1463753302</v>
      </c>
      <c r="J580">
        <v>1458569302</v>
      </c>
      <c r="K580" t="b">
        <v>0</v>
      </c>
      <c r="L580">
        <v>1</v>
      </c>
      <c r="M580" t="b">
        <v>0</v>
      </c>
      <c r="N580" t="s">
        <v>8272</v>
      </c>
      <c r="O580" s="5">
        <f t="shared" si="54"/>
        <v>0.2</v>
      </c>
      <c r="P580">
        <f t="shared" ref="P580:P643" si="57">E580/L580</f>
        <v>10</v>
      </c>
      <c r="Q580" t="str">
        <f t="shared" ref="Q580:Q643" si="58">LEFT(N580, FIND("/", N580)-1)</f>
        <v>technology</v>
      </c>
      <c r="R580" t="str">
        <f t="shared" ref="R580:R643" si="59">RIGHT(N580, LEN(N580)-FIND("/", N580))</f>
        <v>web</v>
      </c>
      <c r="S580" s="9">
        <f t="shared" si="55"/>
        <v>42450.589143518519</v>
      </c>
      <c r="T580" s="9">
        <f t="shared" si="56"/>
        <v>42510.589143518519</v>
      </c>
    </row>
    <row r="581" spans="1:20" x14ac:dyDescent="0.3">
      <c r="A581">
        <v>578</v>
      </c>
      <c r="B581" s="3" t="s">
        <v>579</v>
      </c>
      <c r="C581" s="3" t="s">
        <v>4688</v>
      </c>
      <c r="D581">
        <v>125000</v>
      </c>
      <c r="E581">
        <v>14</v>
      </c>
      <c r="F581" t="s">
        <v>8221</v>
      </c>
      <c r="G581" t="s">
        <v>8225</v>
      </c>
      <c r="H581" t="s">
        <v>8247</v>
      </c>
      <c r="I581">
        <v>1441633993</v>
      </c>
      <c r="J581">
        <v>1439560393</v>
      </c>
      <c r="K581" t="b">
        <v>0</v>
      </c>
      <c r="L581">
        <v>7</v>
      </c>
      <c r="M581" t="b">
        <v>0</v>
      </c>
      <c r="N581" t="s">
        <v>8272</v>
      </c>
      <c r="O581" s="5">
        <f t="shared" si="54"/>
        <v>1.12E-2</v>
      </c>
      <c r="P581">
        <f t="shared" si="57"/>
        <v>2</v>
      </c>
      <c r="Q581" t="str">
        <f t="shared" si="58"/>
        <v>technology</v>
      </c>
      <c r="R581" t="str">
        <f t="shared" si="59"/>
        <v>web</v>
      </c>
      <c r="S581" s="9">
        <f t="shared" si="55"/>
        <v>42230.578622685185</v>
      </c>
      <c r="T581" s="9">
        <f t="shared" si="56"/>
        <v>42254.578622685185</v>
      </c>
    </row>
    <row r="582" spans="1:20" ht="28.8" x14ac:dyDescent="0.3">
      <c r="A582">
        <v>579</v>
      </c>
      <c r="B582" s="3" t="s">
        <v>580</v>
      </c>
      <c r="C582" s="3" t="s">
        <v>4689</v>
      </c>
      <c r="D582">
        <v>12000</v>
      </c>
      <c r="E582">
        <v>175</v>
      </c>
      <c r="F582" t="s">
        <v>8221</v>
      </c>
      <c r="G582" t="s">
        <v>8224</v>
      </c>
      <c r="H582" t="s">
        <v>8246</v>
      </c>
      <c r="I582">
        <v>1419539223</v>
      </c>
      <c r="J582">
        <v>1416947223</v>
      </c>
      <c r="K582" t="b">
        <v>0</v>
      </c>
      <c r="L582">
        <v>5</v>
      </c>
      <c r="M582" t="b">
        <v>0</v>
      </c>
      <c r="N582" t="s">
        <v>8272</v>
      </c>
      <c r="O582" s="5">
        <f t="shared" si="54"/>
        <v>1.4583333333333333</v>
      </c>
      <c r="P582">
        <f t="shared" si="57"/>
        <v>35</v>
      </c>
      <c r="Q582" t="str">
        <f t="shared" si="58"/>
        <v>technology</v>
      </c>
      <c r="R582" t="str">
        <f t="shared" si="59"/>
        <v>web</v>
      </c>
      <c r="S582" s="9">
        <f t="shared" si="55"/>
        <v>41968.852118055554</v>
      </c>
      <c r="T582" s="9">
        <f t="shared" si="56"/>
        <v>41998.852118055554</v>
      </c>
    </row>
    <row r="583" spans="1:20" ht="43.2" x14ac:dyDescent="0.3">
      <c r="A583">
        <v>580</v>
      </c>
      <c r="B583" s="3" t="s">
        <v>581</v>
      </c>
      <c r="C583" s="3" t="s">
        <v>4690</v>
      </c>
      <c r="D583">
        <v>3000</v>
      </c>
      <c r="E583">
        <v>1</v>
      </c>
      <c r="F583" t="s">
        <v>8221</v>
      </c>
      <c r="G583" t="s">
        <v>8224</v>
      </c>
      <c r="H583" t="s">
        <v>8246</v>
      </c>
      <c r="I583">
        <v>1474580867</v>
      </c>
      <c r="J583">
        <v>1471988867</v>
      </c>
      <c r="K583" t="b">
        <v>0</v>
      </c>
      <c r="L583">
        <v>1</v>
      </c>
      <c r="M583" t="b">
        <v>0</v>
      </c>
      <c r="N583" t="s">
        <v>8272</v>
      </c>
      <c r="O583" s="5">
        <f t="shared" si="54"/>
        <v>3.3333333333333333E-2</v>
      </c>
      <c r="P583">
        <f t="shared" si="57"/>
        <v>1</v>
      </c>
      <c r="Q583" t="str">
        <f t="shared" si="58"/>
        <v>technology</v>
      </c>
      <c r="R583" t="str">
        <f t="shared" si="59"/>
        <v>web</v>
      </c>
      <c r="S583" s="9">
        <f t="shared" si="55"/>
        <v>42605.908182870371</v>
      </c>
      <c r="T583" s="9">
        <f t="shared" si="56"/>
        <v>42635.908182870371</v>
      </c>
    </row>
    <row r="584" spans="1:20" ht="43.2" x14ac:dyDescent="0.3">
      <c r="A584">
        <v>581</v>
      </c>
      <c r="B584" s="3" t="s">
        <v>582</v>
      </c>
      <c r="C584" s="3" t="s">
        <v>4691</v>
      </c>
      <c r="D584">
        <v>400</v>
      </c>
      <c r="E584">
        <v>0</v>
      </c>
      <c r="F584" t="s">
        <v>8221</v>
      </c>
      <c r="G584" t="s">
        <v>8224</v>
      </c>
      <c r="H584" t="s">
        <v>8246</v>
      </c>
      <c r="I584">
        <v>1438474704</v>
      </c>
      <c r="J584">
        <v>1435882704</v>
      </c>
      <c r="K584" t="b">
        <v>0</v>
      </c>
      <c r="L584">
        <v>0</v>
      </c>
      <c r="M584" t="b">
        <v>0</v>
      </c>
      <c r="N584" t="s">
        <v>8272</v>
      </c>
      <c r="O584" s="5">
        <f t="shared" si="54"/>
        <v>0</v>
      </c>
      <c r="P584" t="e">
        <f t="shared" si="57"/>
        <v>#DIV/0!</v>
      </c>
      <c r="Q584" t="str">
        <f t="shared" si="58"/>
        <v>technology</v>
      </c>
      <c r="R584" t="str">
        <f t="shared" si="59"/>
        <v>web</v>
      </c>
      <c r="S584" s="9">
        <f t="shared" si="55"/>
        <v>42188.012777777782</v>
      </c>
      <c r="T584" s="9">
        <f t="shared" si="56"/>
        <v>42218.012777777782</v>
      </c>
    </row>
    <row r="585" spans="1:20" ht="43.2" x14ac:dyDescent="0.3">
      <c r="A585">
        <v>582</v>
      </c>
      <c r="B585" s="3" t="s">
        <v>583</v>
      </c>
      <c r="C585" s="3" t="s">
        <v>4692</v>
      </c>
      <c r="D585">
        <v>100000</v>
      </c>
      <c r="E585">
        <v>0</v>
      </c>
      <c r="F585" t="s">
        <v>8221</v>
      </c>
      <c r="G585" t="s">
        <v>8224</v>
      </c>
      <c r="H585" t="s">
        <v>8246</v>
      </c>
      <c r="I585">
        <v>1426442400</v>
      </c>
      <c r="J585">
        <v>1424454319</v>
      </c>
      <c r="K585" t="b">
        <v>0</v>
      </c>
      <c r="L585">
        <v>0</v>
      </c>
      <c r="M585" t="b">
        <v>0</v>
      </c>
      <c r="N585" t="s">
        <v>8272</v>
      </c>
      <c r="O585" s="5">
        <f t="shared" si="54"/>
        <v>0</v>
      </c>
      <c r="P585" t="e">
        <f t="shared" si="57"/>
        <v>#DIV/0!</v>
      </c>
      <c r="Q585" t="str">
        <f t="shared" si="58"/>
        <v>technology</v>
      </c>
      <c r="R585" t="str">
        <f t="shared" si="59"/>
        <v>web</v>
      </c>
      <c r="S585" s="9">
        <f t="shared" si="55"/>
        <v>42055.739803240736</v>
      </c>
      <c r="T585" s="9">
        <f t="shared" si="56"/>
        <v>42078.75</v>
      </c>
    </row>
    <row r="586" spans="1:20" ht="28.8" x14ac:dyDescent="0.3">
      <c r="A586">
        <v>583</v>
      </c>
      <c r="B586" s="3" t="s">
        <v>584</v>
      </c>
      <c r="C586" s="3" t="s">
        <v>4693</v>
      </c>
      <c r="D586">
        <v>9000</v>
      </c>
      <c r="E586">
        <v>1</v>
      </c>
      <c r="F586" t="s">
        <v>8221</v>
      </c>
      <c r="G586" t="s">
        <v>8224</v>
      </c>
      <c r="H586" t="s">
        <v>8246</v>
      </c>
      <c r="I586">
        <v>1426800687</v>
      </c>
      <c r="J586">
        <v>1424212287</v>
      </c>
      <c r="K586" t="b">
        <v>0</v>
      </c>
      <c r="L586">
        <v>1</v>
      </c>
      <c r="M586" t="b">
        <v>0</v>
      </c>
      <c r="N586" t="s">
        <v>8272</v>
      </c>
      <c r="O586" s="5">
        <f t="shared" si="54"/>
        <v>1.1111111111111112E-2</v>
      </c>
      <c r="P586">
        <f t="shared" si="57"/>
        <v>1</v>
      </c>
      <c r="Q586" t="str">
        <f t="shared" si="58"/>
        <v>technology</v>
      </c>
      <c r="R586" t="str">
        <f t="shared" si="59"/>
        <v>web</v>
      </c>
      <c r="S586" s="9">
        <f t="shared" si="55"/>
        <v>42052.93850694444</v>
      </c>
      <c r="T586" s="9">
        <f t="shared" si="56"/>
        <v>42082.896840277783</v>
      </c>
    </row>
    <row r="587" spans="1:20" ht="28.8" x14ac:dyDescent="0.3">
      <c r="A587">
        <v>584</v>
      </c>
      <c r="B587" s="3" t="s">
        <v>585</v>
      </c>
      <c r="C587" s="3" t="s">
        <v>4694</v>
      </c>
      <c r="D587">
        <v>1000</v>
      </c>
      <c r="E587">
        <v>10</v>
      </c>
      <c r="F587" t="s">
        <v>8221</v>
      </c>
      <c r="G587" t="s">
        <v>8224</v>
      </c>
      <c r="H587" t="s">
        <v>8246</v>
      </c>
      <c r="I587">
        <v>1426522316</v>
      </c>
      <c r="J587">
        <v>1423933916</v>
      </c>
      <c r="K587" t="b">
        <v>0</v>
      </c>
      <c r="L587">
        <v>2</v>
      </c>
      <c r="M587" t="b">
        <v>0</v>
      </c>
      <c r="N587" t="s">
        <v>8272</v>
      </c>
      <c r="O587" s="5">
        <f t="shared" si="54"/>
        <v>1</v>
      </c>
      <c r="P587">
        <f t="shared" si="57"/>
        <v>5</v>
      </c>
      <c r="Q587" t="str">
        <f t="shared" si="58"/>
        <v>technology</v>
      </c>
      <c r="R587" t="str">
        <f t="shared" si="59"/>
        <v>web</v>
      </c>
      <c r="S587" s="9">
        <f t="shared" si="55"/>
        <v>42049.716620370367</v>
      </c>
      <c r="T587" s="9">
        <f t="shared" si="56"/>
        <v>42079.674953703703</v>
      </c>
    </row>
    <row r="588" spans="1:20" ht="43.2" x14ac:dyDescent="0.3">
      <c r="A588">
        <v>585</v>
      </c>
      <c r="B588" s="3" t="s">
        <v>586</v>
      </c>
      <c r="C588" s="3" t="s">
        <v>4695</v>
      </c>
      <c r="D588">
        <v>9000</v>
      </c>
      <c r="E588">
        <v>0</v>
      </c>
      <c r="F588" t="s">
        <v>8221</v>
      </c>
      <c r="G588" t="s">
        <v>8225</v>
      </c>
      <c r="H588" t="s">
        <v>8247</v>
      </c>
      <c r="I588">
        <v>1448928000</v>
      </c>
      <c r="J588">
        <v>1444123377</v>
      </c>
      <c r="K588" t="b">
        <v>0</v>
      </c>
      <c r="L588">
        <v>0</v>
      </c>
      <c r="M588" t="b">
        <v>0</v>
      </c>
      <c r="N588" t="s">
        <v>8272</v>
      </c>
      <c r="O588" s="5">
        <f t="shared" si="54"/>
        <v>0</v>
      </c>
      <c r="P588" t="e">
        <f t="shared" si="57"/>
        <v>#DIV/0!</v>
      </c>
      <c r="Q588" t="str">
        <f t="shared" si="58"/>
        <v>technology</v>
      </c>
      <c r="R588" t="str">
        <f t="shared" si="59"/>
        <v>web</v>
      </c>
      <c r="S588" s="9">
        <f t="shared" si="55"/>
        <v>42283.3909375</v>
      </c>
      <c r="T588" s="9">
        <f t="shared" si="56"/>
        <v>42339</v>
      </c>
    </row>
    <row r="589" spans="1:20" ht="28.8" x14ac:dyDescent="0.3">
      <c r="A589">
        <v>586</v>
      </c>
      <c r="B589" s="3" t="s">
        <v>587</v>
      </c>
      <c r="C589" s="3" t="s">
        <v>4696</v>
      </c>
      <c r="D589">
        <v>10000</v>
      </c>
      <c r="E589">
        <v>56</v>
      </c>
      <c r="F589" t="s">
        <v>8221</v>
      </c>
      <c r="G589" t="s">
        <v>8224</v>
      </c>
      <c r="H589" t="s">
        <v>8246</v>
      </c>
      <c r="I589">
        <v>1424032207</v>
      </c>
      <c r="J589">
        <v>1421440207</v>
      </c>
      <c r="K589" t="b">
        <v>0</v>
      </c>
      <c r="L589">
        <v>4</v>
      </c>
      <c r="M589" t="b">
        <v>0</v>
      </c>
      <c r="N589" t="s">
        <v>8272</v>
      </c>
      <c r="O589" s="5">
        <f t="shared" si="54"/>
        <v>0.55999999999999994</v>
      </c>
      <c r="P589">
        <f t="shared" si="57"/>
        <v>14</v>
      </c>
      <c r="Q589" t="str">
        <f t="shared" si="58"/>
        <v>technology</v>
      </c>
      <c r="R589" t="str">
        <f t="shared" si="59"/>
        <v>web</v>
      </c>
      <c r="S589" s="9">
        <f t="shared" si="55"/>
        <v>42020.854247685187</v>
      </c>
      <c r="T589" s="9">
        <f t="shared" si="56"/>
        <v>42050.854247685187</v>
      </c>
    </row>
    <row r="590" spans="1:20" ht="57.6" x14ac:dyDescent="0.3">
      <c r="A590">
        <v>587</v>
      </c>
      <c r="B590" s="3" t="s">
        <v>588</v>
      </c>
      <c r="C590" s="3" t="s">
        <v>4697</v>
      </c>
      <c r="D590">
        <v>30000</v>
      </c>
      <c r="E590">
        <v>2725</v>
      </c>
      <c r="F590" t="s">
        <v>8221</v>
      </c>
      <c r="G590" t="s">
        <v>8229</v>
      </c>
      <c r="H590" t="s">
        <v>8251</v>
      </c>
      <c r="I590">
        <v>1429207833</v>
      </c>
      <c r="J590">
        <v>1426615833</v>
      </c>
      <c r="K590" t="b">
        <v>0</v>
      </c>
      <c r="L590">
        <v>7</v>
      </c>
      <c r="M590" t="b">
        <v>0</v>
      </c>
      <c r="N590" t="s">
        <v>8272</v>
      </c>
      <c r="O590" s="5">
        <f t="shared" si="54"/>
        <v>9.0833333333333339</v>
      </c>
      <c r="P590">
        <f t="shared" si="57"/>
        <v>389.28571428571428</v>
      </c>
      <c r="Q590" t="str">
        <f t="shared" si="58"/>
        <v>technology</v>
      </c>
      <c r="R590" t="str">
        <f t="shared" si="59"/>
        <v>web</v>
      </c>
      <c r="S590" s="9">
        <f t="shared" si="55"/>
        <v>42080.757326388892</v>
      </c>
      <c r="T590" s="9">
        <f t="shared" si="56"/>
        <v>42110.757326388892</v>
      </c>
    </row>
    <row r="591" spans="1:20" ht="43.2" x14ac:dyDescent="0.3">
      <c r="A591">
        <v>588</v>
      </c>
      <c r="B591" s="3" t="s">
        <v>589</v>
      </c>
      <c r="C591" s="3" t="s">
        <v>4698</v>
      </c>
      <c r="D591">
        <v>9000</v>
      </c>
      <c r="E591">
        <v>301</v>
      </c>
      <c r="F591" t="s">
        <v>8221</v>
      </c>
      <c r="G591" t="s">
        <v>8237</v>
      </c>
      <c r="H591" t="s">
        <v>8249</v>
      </c>
      <c r="I591">
        <v>1479410886</v>
      </c>
      <c r="J591">
        <v>1474223286</v>
      </c>
      <c r="K591" t="b">
        <v>0</v>
      </c>
      <c r="L591">
        <v>2</v>
      </c>
      <c r="M591" t="b">
        <v>0</v>
      </c>
      <c r="N591" t="s">
        <v>8272</v>
      </c>
      <c r="O591" s="5">
        <f t="shared" si="54"/>
        <v>3.3444444444444441</v>
      </c>
      <c r="P591">
        <f t="shared" si="57"/>
        <v>150.5</v>
      </c>
      <c r="Q591" t="str">
        <f t="shared" si="58"/>
        <v>technology</v>
      </c>
      <c r="R591" t="str">
        <f t="shared" si="59"/>
        <v>web</v>
      </c>
      <c r="S591" s="9">
        <f t="shared" si="55"/>
        <v>42631.769513888896</v>
      </c>
      <c r="T591" s="9">
        <f t="shared" si="56"/>
        <v>42691.811180555553</v>
      </c>
    </row>
    <row r="592" spans="1:20" x14ac:dyDescent="0.3">
      <c r="A592">
        <v>589</v>
      </c>
      <c r="B592" s="3" t="s">
        <v>590</v>
      </c>
      <c r="C592" s="3" t="s">
        <v>4699</v>
      </c>
      <c r="D592">
        <v>7500</v>
      </c>
      <c r="E592">
        <v>1</v>
      </c>
      <c r="F592" t="s">
        <v>8221</v>
      </c>
      <c r="G592" t="s">
        <v>8224</v>
      </c>
      <c r="H592" t="s">
        <v>8246</v>
      </c>
      <c r="I592">
        <v>1436366699</v>
      </c>
      <c r="J592">
        <v>1435070699</v>
      </c>
      <c r="K592" t="b">
        <v>0</v>
      </c>
      <c r="L592">
        <v>1</v>
      </c>
      <c r="M592" t="b">
        <v>0</v>
      </c>
      <c r="N592" t="s">
        <v>8272</v>
      </c>
      <c r="O592" s="5">
        <f t="shared" si="54"/>
        <v>1.3333333333333334E-2</v>
      </c>
      <c r="P592">
        <f t="shared" si="57"/>
        <v>1</v>
      </c>
      <c r="Q592" t="str">
        <f t="shared" si="58"/>
        <v>technology</v>
      </c>
      <c r="R592" t="str">
        <f t="shared" si="59"/>
        <v>web</v>
      </c>
      <c r="S592" s="9">
        <f t="shared" si="55"/>
        <v>42178.614571759259</v>
      </c>
      <c r="T592" s="9">
        <f t="shared" si="56"/>
        <v>42193.614571759259</v>
      </c>
    </row>
    <row r="593" spans="1:20" ht="43.2" x14ac:dyDescent="0.3">
      <c r="A593">
        <v>590</v>
      </c>
      <c r="B593" s="3" t="s">
        <v>591</v>
      </c>
      <c r="C593" s="3" t="s">
        <v>4700</v>
      </c>
      <c r="D593">
        <v>5000</v>
      </c>
      <c r="E593">
        <v>223</v>
      </c>
      <c r="F593" t="s">
        <v>8221</v>
      </c>
      <c r="G593" t="s">
        <v>8225</v>
      </c>
      <c r="H593" t="s">
        <v>8247</v>
      </c>
      <c r="I593">
        <v>1454936460</v>
      </c>
      <c r="J593">
        <v>1452259131</v>
      </c>
      <c r="K593" t="b">
        <v>0</v>
      </c>
      <c r="L593">
        <v>9</v>
      </c>
      <c r="M593" t="b">
        <v>0</v>
      </c>
      <c r="N593" t="s">
        <v>8272</v>
      </c>
      <c r="O593" s="5">
        <f t="shared" si="54"/>
        <v>4.46</v>
      </c>
      <c r="P593">
        <f t="shared" si="57"/>
        <v>24.777777777777779</v>
      </c>
      <c r="Q593" t="str">
        <f t="shared" si="58"/>
        <v>technology</v>
      </c>
      <c r="R593" t="str">
        <f t="shared" si="59"/>
        <v>web</v>
      </c>
      <c r="S593" s="9">
        <f t="shared" si="55"/>
        <v>42377.554756944446</v>
      </c>
      <c r="T593" s="9">
        <f t="shared" si="56"/>
        <v>42408.542361111111</v>
      </c>
    </row>
    <row r="594" spans="1:20" ht="43.2" x14ac:dyDescent="0.3">
      <c r="A594">
        <v>591</v>
      </c>
      <c r="B594" s="3" t="s">
        <v>592</v>
      </c>
      <c r="C594" s="3" t="s">
        <v>4701</v>
      </c>
      <c r="D594">
        <v>100000</v>
      </c>
      <c r="E594">
        <v>61</v>
      </c>
      <c r="F594" t="s">
        <v>8221</v>
      </c>
      <c r="G594" t="s">
        <v>8224</v>
      </c>
      <c r="H594" t="s">
        <v>8246</v>
      </c>
      <c r="I594">
        <v>1437570130</v>
      </c>
      <c r="J594">
        <v>1434978130</v>
      </c>
      <c r="K594" t="b">
        <v>0</v>
      </c>
      <c r="L594">
        <v>2</v>
      </c>
      <c r="M594" t="b">
        <v>0</v>
      </c>
      <c r="N594" t="s">
        <v>8272</v>
      </c>
      <c r="O594" s="5">
        <f t="shared" si="54"/>
        <v>6.0999999999999999E-2</v>
      </c>
      <c r="P594">
        <f t="shared" si="57"/>
        <v>30.5</v>
      </c>
      <c r="Q594" t="str">
        <f t="shared" si="58"/>
        <v>technology</v>
      </c>
      <c r="R594" t="str">
        <f t="shared" si="59"/>
        <v>web</v>
      </c>
      <c r="S594" s="9">
        <f t="shared" si="55"/>
        <v>42177.543171296296</v>
      </c>
      <c r="T594" s="9">
        <f t="shared" si="56"/>
        <v>42207.543171296296</v>
      </c>
    </row>
    <row r="595" spans="1:20" ht="43.2" x14ac:dyDescent="0.3">
      <c r="A595">
        <v>592</v>
      </c>
      <c r="B595" s="3" t="s">
        <v>593</v>
      </c>
      <c r="C595" s="3" t="s">
        <v>4702</v>
      </c>
      <c r="D595">
        <v>7500</v>
      </c>
      <c r="E595">
        <v>250</v>
      </c>
      <c r="F595" t="s">
        <v>8221</v>
      </c>
      <c r="G595" t="s">
        <v>8224</v>
      </c>
      <c r="H595" t="s">
        <v>8246</v>
      </c>
      <c r="I595">
        <v>1417584860</v>
      </c>
      <c r="J595">
        <v>1414992860</v>
      </c>
      <c r="K595" t="b">
        <v>0</v>
      </c>
      <c r="L595">
        <v>1</v>
      </c>
      <c r="M595" t="b">
        <v>0</v>
      </c>
      <c r="N595" t="s">
        <v>8272</v>
      </c>
      <c r="O595" s="5">
        <f t="shared" si="54"/>
        <v>3.3333333333333335</v>
      </c>
      <c r="P595">
        <f t="shared" si="57"/>
        <v>250</v>
      </c>
      <c r="Q595" t="str">
        <f t="shared" si="58"/>
        <v>technology</v>
      </c>
      <c r="R595" t="str">
        <f t="shared" si="59"/>
        <v>web</v>
      </c>
      <c r="S595" s="9">
        <f t="shared" si="55"/>
        <v>41946.232175925928</v>
      </c>
      <c r="T595" s="9">
        <f t="shared" si="56"/>
        <v>41976.232175925921</v>
      </c>
    </row>
    <row r="596" spans="1:20" ht="43.2" x14ac:dyDescent="0.3">
      <c r="A596">
        <v>593</v>
      </c>
      <c r="B596" s="3" t="s">
        <v>594</v>
      </c>
      <c r="C596" s="3" t="s">
        <v>4703</v>
      </c>
      <c r="D596">
        <v>500</v>
      </c>
      <c r="E596">
        <v>115</v>
      </c>
      <c r="F596" t="s">
        <v>8221</v>
      </c>
      <c r="G596" t="s">
        <v>8225</v>
      </c>
      <c r="H596" t="s">
        <v>8247</v>
      </c>
      <c r="I596">
        <v>1428333345</v>
      </c>
      <c r="J596">
        <v>1425744945</v>
      </c>
      <c r="K596" t="b">
        <v>0</v>
      </c>
      <c r="L596">
        <v>7</v>
      </c>
      <c r="M596" t="b">
        <v>0</v>
      </c>
      <c r="N596" t="s">
        <v>8272</v>
      </c>
      <c r="O596" s="5">
        <f t="shared" si="54"/>
        <v>23</v>
      </c>
      <c r="P596">
        <f t="shared" si="57"/>
        <v>16.428571428571427</v>
      </c>
      <c r="Q596" t="str">
        <f t="shared" si="58"/>
        <v>technology</v>
      </c>
      <c r="R596" t="str">
        <f t="shared" si="59"/>
        <v>web</v>
      </c>
      <c r="S596" s="9">
        <f t="shared" si="55"/>
        <v>42070.677604166667</v>
      </c>
      <c r="T596" s="9">
        <f t="shared" si="56"/>
        <v>42100.635937500003</v>
      </c>
    </row>
    <row r="597" spans="1:20" ht="28.8" x14ac:dyDescent="0.3">
      <c r="A597">
        <v>594</v>
      </c>
      <c r="B597" s="3" t="s">
        <v>595</v>
      </c>
      <c r="C597" s="3" t="s">
        <v>4704</v>
      </c>
      <c r="D597">
        <v>25000</v>
      </c>
      <c r="E597">
        <v>26</v>
      </c>
      <c r="F597" t="s">
        <v>8221</v>
      </c>
      <c r="G597" t="s">
        <v>8224</v>
      </c>
      <c r="H597" t="s">
        <v>8246</v>
      </c>
      <c r="I597">
        <v>1460832206</v>
      </c>
      <c r="J597">
        <v>1458240206</v>
      </c>
      <c r="K597" t="b">
        <v>0</v>
      </c>
      <c r="L597">
        <v>2</v>
      </c>
      <c r="M597" t="b">
        <v>0</v>
      </c>
      <c r="N597" t="s">
        <v>8272</v>
      </c>
      <c r="O597" s="5">
        <f t="shared" si="54"/>
        <v>0.104</v>
      </c>
      <c r="P597">
        <f t="shared" si="57"/>
        <v>13</v>
      </c>
      <c r="Q597" t="str">
        <f t="shared" si="58"/>
        <v>technology</v>
      </c>
      <c r="R597" t="str">
        <f t="shared" si="59"/>
        <v>web</v>
      </c>
      <c r="S597" s="9">
        <f t="shared" si="55"/>
        <v>42446.780162037037</v>
      </c>
      <c r="T597" s="9">
        <f t="shared" si="56"/>
        <v>42476.780162037037</v>
      </c>
    </row>
    <row r="598" spans="1:20" ht="43.2" x14ac:dyDescent="0.3">
      <c r="A598">
        <v>595</v>
      </c>
      <c r="B598" s="3" t="s">
        <v>596</v>
      </c>
      <c r="C598" s="3" t="s">
        <v>4705</v>
      </c>
      <c r="D598">
        <v>100000</v>
      </c>
      <c r="E598">
        <v>426</v>
      </c>
      <c r="F598" t="s">
        <v>8221</v>
      </c>
      <c r="G598" t="s">
        <v>8224</v>
      </c>
      <c r="H598" t="s">
        <v>8246</v>
      </c>
      <c r="I598">
        <v>1430703638</v>
      </c>
      <c r="J598">
        <v>1426815638</v>
      </c>
      <c r="K598" t="b">
        <v>0</v>
      </c>
      <c r="L598">
        <v>8</v>
      </c>
      <c r="M598" t="b">
        <v>0</v>
      </c>
      <c r="N598" t="s">
        <v>8272</v>
      </c>
      <c r="O598" s="5">
        <f t="shared" si="54"/>
        <v>0.42599999999999999</v>
      </c>
      <c r="P598">
        <f t="shared" si="57"/>
        <v>53.25</v>
      </c>
      <c r="Q598" t="str">
        <f t="shared" si="58"/>
        <v>technology</v>
      </c>
      <c r="R598" t="str">
        <f t="shared" si="59"/>
        <v>web</v>
      </c>
      <c r="S598" s="9">
        <f t="shared" si="55"/>
        <v>42083.069884259254</v>
      </c>
      <c r="T598" s="9">
        <f t="shared" si="56"/>
        <v>42128.069884259254</v>
      </c>
    </row>
    <row r="599" spans="1:20" ht="28.8" x14ac:dyDescent="0.3">
      <c r="A599">
        <v>596</v>
      </c>
      <c r="B599" s="3" t="s">
        <v>597</v>
      </c>
      <c r="C599" s="3" t="s">
        <v>4706</v>
      </c>
      <c r="D599">
        <v>20000</v>
      </c>
      <c r="E599">
        <v>6</v>
      </c>
      <c r="F599" t="s">
        <v>8221</v>
      </c>
      <c r="G599" t="s">
        <v>8224</v>
      </c>
      <c r="H599" t="s">
        <v>8246</v>
      </c>
      <c r="I599">
        <v>1478122292</v>
      </c>
      <c r="J599">
        <v>1475530292</v>
      </c>
      <c r="K599" t="b">
        <v>0</v>
      </c>
      <c r="L599">
        <v>2</v>
      </c>
      <c r="M599" t="b">
        <v>0</v>
      </c>
      <c r="N599" t="s">
        <v>8272</v>
      </c>
      <c r="O599" s="5">
        <f t="shared" si="54"/>
        <v>0.03</v>
      </c>
      <c r="P599">
        <f t="shared" si="57"/>
        <v>3</v>
      </c>
      <c r="Q599" t="str">
        <f t="shared" si="58"/>
        <v>technology</v>
      </c>
      <c r="R599" t="str">
        <f t="shared" si="59"/>
        <v>web</v>
      </c>
      <c r="S599" s="9">
        <f t="shared" si="55"/>
        <v>42646.896898148145</v>
      </c>
      <c r="T599" s="9">
        <f t="shared" si="56"/>
        <v>42676.896898148145</v>
      </c>
    </row>
    <row r="600" spans="1:20" ht="28.8" x14ac:dyDescent="0.3">
      <c r="A600">
        <v>597</v>
      </c>
      <c r="B600" s="3" t="s">
        <v>598</v>
      </c>
      <c r="C600" s="3" t="s">
        <v>4707</v>
      </c>
      <c r="D600">
        <v>7500</v>
      </c>
      <c r="E600">
        <v>20</v>
      </c>
      <c r="F600" t="s">
        <v>8221</v>
      </c>
      <c r="G600" t="s">
        <v>8224</v>
      </c>
      <c r="H600" t="s">
        <v>8246</v>
      </c>
      <c r="I600">
        <v>1469980800</v>
      </c>
      <c r="J600">
        <v>1466787335</v>
      </c>
      <c r="K600" t="b">
        <v>0</v>
      </c>
      <c r="L600">
        <v>2</v>
      </c>
      <c r="M600" t="b">
        <v>0</v>
      </c>
      <c r="N600" t="s">
        <v>8272</v>
      </c>
      <c r="O600" s="5">
        <f t="shared" si="54"/>
        <v>0.26666666666666666</v>
      </c>
      <c r="P600">
        <f t="shared" si="57"/>
        <v>10</v>
      </c>
      <c r="Q600" t="str">
        <f t="shared" si="58"/>
        <v>technology</v>
      </c>
      <c r="R600" t="str">
        <f t="shared" si="59"/>
        <v>web</v>
      </c>
      <c r="S600" s="9">
        <f t="shared" si="55"/>
        <v>42545.705266203702</v>
      </c>
      <c r="T600" s="9">
        <f t="shared" si="56"/>
        <v>42582.666666666672</v>
      </c>
    </row>
    <row r="601" spans="1:20" ht="28.8" x14ac:dyDescent="0.3">
      <c r="A601">
        <v>598</v>
      </c>
      <c r="B601" s="3" t="s">
        <v>599</v>
      </c>
      <c r="C601" s="3" t="s">
        <v>4708</v>
      </c>
      <c r="D601">
        <v>2500</v>
      </c>
      <c r="E601">
        <v>850</v>
      </c>
      <c r="F601" t="s">
        <v>8221</v>
      </c>
      <c r="G601" t="s">
        <v>8224</v>
      </c>
      <c r="H601" t="s">
        <v>8246</v>
      </c>
      <c r="I601">
        <v>1417737781</v>
      </c>
      <c r="J601">
        <v>1415145781</v>
      </c>
      <c r="K601" t="b">
        <v>0</v>
      </c>
      <c r="L601">
        <v>7</v>
      </c>
      <c r="M601" t="b">
        <v>0</v>
      </c>
      <c r="N601" t="s">
        <v>8272</v>
      </c>
      <c r="O601" s="5">
        <f t="shared" si="54"/>
        <v>34</v>
      </c>
      <c r="P601">
        <f t="shared" si="57"/>
        <v>121.42857142857143</v>
      </c>
      <c r="Q601" t="str">
        <f t="shared" si="58"/>
        <v>technology</v>
      </c>
      <c r="R601" t="str">
        <f t="shared" si="59"/>
        <v>web</v>
      </c>
      <c r="S601" s="9">
        <f t="shared" si="55"/>
        <v>41948.00209490741</v>
      </c>
      <c r="T601" s="9">
        <f t="shared" si="56"/>
        <v>41978.00209490741</v>
      </c>
    </row>
    <row r="602" spans="1:20" ht="43.2" x14ac:dyDescent="0.3">
      <c r="A602">
        <v>599</v>
      </c>
      <c r="B602" s="3" t="s">
        <v>600</v>
      </c>
      <c r="C602" s="3" t="s">
        <v>4709</v>
      </c>
      <c r="D602">
        <v>50000</v>
      </c>
      <c r="E602">
        <v>31</v>
      </c>
      <c r="F602" t="s">
        <v>8221</v>
      </c>
      <c r="G602" t="s">
        <v>8224</v>
      </c>
      <c r="H602" t="s">
        <v>8246</v>
      </c>
      <c r="I602">
        <v>1425827760</v>
      </c>
      <c r="J602">
        <v>1423769402</v>
      </c>
      <c r="K602" t="b">
        <v>0</v>
      </c>
      <c r="L602">
        <v>2</v>
      </c>
      <c r="M602" t="b">
        <v>0</v>
      </c>
      <c r="N602" t="s">
        <v>8272</v>
      </c>
      <c r="O602" s="5">
        <f t="shared" si="54"/>
        <v>6.2E-2</v>
      </c>
      <c r="P602">
        <f t="shared" si="57"/>
        <v>15.5</v>
      </c>
      <c r="Q602" t="str">
        <f t="shared" si="58"/>
        <v>technology</v>
      </c>
      <c r="R602" t="str">
        <f t="shared" si="59"/>
        <v>web</v>
      </c>
      <c r="S602" s="9">
        <f t="shared" si="55"/>
        <v>42047.812523148154</v>
      </c>
      <c r="T602" s="9">
        <f t="shared" si="56"/>
        <v>42071.636111111111</v>
      </c>
    </row>
    <row r="603" spans="1:20" ht="28.8" x14ac:dyDescent="0.3">
      <c r="A603">
        <v>600</v>
      </c>
      <c r="B603" s="3" t="s">
        <v>601</v>
      </c>
      <c r="C603" s="3" t="s">
        <v>4710</v>
      </c>
      <c r="D603">
        <v>5000</v>
      </c>
      <c r="E603">
        <v>100</v>
      </c>
      <c r="F603" t="s">
        <v>8220</v>
      </c>
      <c r="G603" t="s">
        <v>8224</v>
      </c>
      <c r="H603" t="s">
        <v>8246</v>
      </c>
      <c r="I603">
        <v>1431198562</v>
      </c>
      <c r="J603">
        <v>1426014562</v>
      </c>
      <c r="K603" t="b">
        <v>0</v>
      </c>
      <c r="L603">
        <v>1</v>
      </c>
      <c r="M603" t="b">
        <v>0</v>
      </c>
      <c r="N603" t="s">
        <v>8272</v>
      </c>
      <c r="O603" s="5">
        <f t="shared" si="54"/>
        <v>2</v>
      </c>
      <c r="P603">
        <f t="shared" si="57"/>
        <v>100</v>
      </c>
      <c r="Q603" t="str">
        <f t="shared" si="58"/>
        <v>technology</v>
      </c>
      <c r="R603" t="str">
        <f t="shared" si="59"/>
        <v>web</v>
      </c>
      <c r="S603" s="9">
        <f t="shared" si="55"/>
        <v>42073.798171296294</v>
      </c>
      <c r="T603" s="9">
        <f t="shared" si="56"/>
        <v>42133.798171296294</v>
      </c>
    </row>
    <row r="604" spans="1:20" ht="43.2" x14ac:dyDescent="0.3">
      <c r="A604">
        <v>601</v>
      </c>
      <c r="B604" s="3" t="s">
        <v>602</v>
      </c>
      <c r="C604" s="3" t="s">
        <v>4711</v>
      </c>
      <c r="D604">
        <v>10000</v>
      </c>
      <c r="E604">
        <v>140</v>
      </c>
      <c r="F604" t="s">
        <v>8220</v>
      </c>
      <c r="G604" t="s">
        <v>8229</v>
      </c>
      <c r="H604" t="s">
        <v>8251</v>
      </c>
      <c r="I604">
        <v>1419626139</v>
      </c>
      <c r="J604">
        <v>1417034139</v>
      </c>
      <c r="K604" t="b">
        <v>0</v>
      </c>
      <c r="L604">
        <v>6</v>
      </c>
      <c r="M604" t="b">
        <v>0</v>
      </c>
      <c r="N604" t="s">
        <v>8272</v>
      </c>
      <c r="O604" s="5">
        <f t="shared" si="54"/>
        <v>1.4000000000000001</v>
      </c>
      <c r="P604">
        <f t="shared" si="57"/>
        <v>23.333333333333332</v>
      </c>
      <c r="Q604" t="str">
        <f t="shared" si="58"/>
        <v>technology</v>
      </c>
      <c r="R604" t="str">
        <f t="shared" si="59"/>
        <v>web</v>
      </c>
      <c r="S604" s="9">
        <f t="shared" si="55"/>
        <v>41969.858090277776</v>
      </c>
      <c r="T604" s="9">
        <f t="shared" si="56"/>
        <v>41999.858090277776</v>
      </c>
    </row>
    <row r="605" spans="1:20" ht="43.2" x14ac:dyDescent="0.3">
      <c r="A605">
        <v>602</v>
      </c>
      <c r="B605" s="3" t="s">
        <v>603</v>
      </c>
      <c r="C605" s="3" t="s">
        <v>4712</v>
      </c>
      <c r="D605">
        <v>70000</v>
      </c>
      <c r="E605">
        <v>0</v>
      </c>
      <c r="F605" t="s">
        <v>8220</v>
      </c>
      <c r="G605" t="s">
        <v>8224</v>
      </c>
      <c r="H605" t="s">
        <v>8246</v>
      </c>
      <c r="I605">
        <v>1434654215</v>
      </c>
      <c r="J605">
        <v>1432062215</v>
      </c>
      <c r="K605" t="b">
        <v>0</v>
      </c>
      <c r="L605">
        <v>0</v>
      </c>
      <c r="M605" t="b">
        <v>0</v>
      </c>
      <c r="N605" t="s">
        <v>8272</v>
      </c>
      <c r="O605" s="5">
        <f t="shared" si="54"/>
        <v>0</v>
      </c>
      <c r="P605" t="e">
        <f t="shared" si="57"/>
        <v>#DIV/0!</v>
      </c>
      <c r="Q605" t="str">
        <f t="shared" si="58"/>
        <v>technology</v>
      </c>
      <c r="R605" t="str">
        <f t="shared" si="59"/>
        <v>web</v>
      </c>
      <c r="S605" s="9">
        <f t="shared" si="55"/>
        <v>42143.79415509259</v>
      </c>
      <c r="T605" s="9">
        <f t="shared" si="56"/>
        <v>42173.79415509259</v>
      </c>
    </row>
    <row r="606" spans="1:20" ht="28.8" x14ac:dyDescent="0.3">
      <c r="A606">
        <v>603</v>
      </c>
      <c r="B606" s="3" t="s">
        <v>604</v>
      </c>
      <c r="C606" s="3" t="s">
        <v>4713</v>
      </c>
      <c r="D606">
        <v>15000</v>
      </c>
      <c r="E606">
        <v>590.02</v>
      </c>
      <c r="F606" t="s">
        <v>8220</v>
      </c>
      <c r="G606" t="s">
        <v>8224</v>
      </c>
      <c r="H606" t="s">
        <v>8246</v>
      </c>
      <c r="I606">
        <v>1408029623</v>
      </c>
      <c r="J606">
        <v>1405437623</v>
      </c>
      <c r="K606" t="b">
        <v>0</v>
      </c>
      <c r="L606">
        <v>13</v>
      </c>
      <c r="M606" t="b">
        <v>0</v>
      </c>
      <c r="N606" t="s">
        <v>8272</v>
      </c>
      <c r="O606" s="5">
        <f t="shared" si="54"/>
        <v>3.9334666666666664</v>
      </c>
      <c r="P606">
        <f t="shared" si="57"/>
        <v>45.386153846153846</v>
      </c>
      <c r="Q606" t="str">
        <f t="shared" si="58"/>
        <v>technology</v>
      </c>
      <c r="R606" t="str">
        <f t="shared" si="59"/>
        <v>web</v>
      </c>
      <c r="S606" s="9">
        <f t="shared" si="55"/>
        <v>41835.639155092591</v>
      </c>
      <c r="T606" s="9">
        <f t="shared" si="56"/>
        <v>41865.639155092591</v>
      </c>
    </row>
    <row r="607" spans="1:20" ht="43.2" x14ac:dyDescent="0.3">
      <c r="A607">
        <v>604</v>
      </c>
      <c r="B607" s="3" t="s">
        <v>605</v>
      </c>
      <c r="C607" s="3" t="s">
        <v>4714</v>
      </c>
      <c r="D607">
        <v>1500</v>
      </c>
      <c r="E607">
        <v>0</v>
      </c>
      <c r="F607" t="s">
        <v>8220</v>
      </c>
      <c r="G607" t="s">
        <v>8224</v>
      </c>
      <c r="H607" t="s">
        <v>8246</v>
      </c>
      <c r="I607">
        <v>1409187056</v>
      </c>
      <c r="J607">
        <v>1406595056</v>
      </c>
      <c r="K607" t="b">
        <v>0</v>
      </c>
      <c r="L607">
        <v>0</v>
      </c>
      <c r="M607" t="b">
        <v>0</v>
      </c>
      <c r="N607" t="s">
        <v>8272</v>
      </c>
      <c r="O607" s="5">
        <f t="shared" si="54"/>
        <v>0</v>
      </c>
      <c r="P607" t="e">
        <f t="shared" si="57"/>
        <v>#DIV/0!</v>
      </c>
      <c r="Q607" t="str">
        <f t="shared" si="58"/>
        <v>technology</v>
      </c>
      <c r="R607" t="str">
        <f t="shared" si="59"/>
        <v>web</v>
      </c>
      <c r="S607" s="9">
        <f t="shared" si="55"/>
        <v>41849.035370370373</v>
      </c>
      <c r="T607" s="9">
        <f t="shared" si="56"/>
        <v>41879.035370370373</v>
      </c>
    </row>
    <row r="608" spans="1:20" x14ac:dyDescent="0.3">
      <c r="A608">
        <v>605</v>
      </c>
      <c r="B608" s="3" t="s">
        <v>606</v>
      </c>
      <c r="C608" s="3" t="s">
        <v>4715</v>
      </c>
      <c r="D608">
        <v>5000</v>
      </c>
      <c r="E608">
        <v>131</v>
      </c>
      <c r="F608" t="s">
        <v>8220</v>
      </c>
      <c r="G608" t="s">
        <v>8224</v>
      </c>
      <c r="H608" t="s">
        <v>8246</v>
      </c>
      <c r="I608">
        <v>1440318908</v>
      </c>
      <c r="J608">
        <v>1436430908</v>
      </c>
      <c r="K608" t="b">
        <v>0</v>
      </c>
      <c r="L608">
        <v>8</v>
      </c>
      <c r="M608" t="b">
        <v>0</v>
      </c>
      <c r="N608" t="s">
        <v>8272</v>
      </c>
      <c r="O608" s="5">
        <f t="shared" si="54"/>
        <v>2.62</v>
      </c>
      <c r="P608">
        <f t="shared" si="57"/>
        <v>16.375</v>
      </c>
      <c r="Q608" t="str">
        <f t="shared" si="58"/>
        <v>technology</v>
      </c>
      <c r="R608" t="str">
        <f t="shared" si="59"/>
        <v>web</v>
      </c>
      <c r="S608" s="9">
        <f t="shared" si="55"/>
        <v>42194.357731481476</v>
      </c>
      <c r="T608" s="9">
        <f t="shared" si="56"/>
        <v>42239.357731481476</v>
      </c>
    </row>
    <row r="609" spans="1:20" ht="43.2" x14ac:dyDescent="0.3">
      <c r="A609">
        <v>606</v>
      </c>
      <c r="B609" s="3" t="s">
        <v>607</v>
      </c>
      <c r="C609" s="3" t="s">
        <v>4716</v>
      </c>
      <c r="D609">
        <v>5000</v>
      </c>
      <c r="E609">
        <v>10</v>
      </c>
      <c r="F609" t="s">
        <v>8220</v>
      </c>
      <c r="G609" t="s">
        <v>8233</v>
      </c>
      <c r="H609" t="s">
        <v>8249</v>
      </c>
      <c r="I609">
        <v>1432479600</v>
      </c>
      <c r="J609">
        <v>1428507409</v>
      </c>
      <c r="K609" t="b">
        <v>0</v>
      </c>
      <c r="L609">
        <v>1</v>
      </c>
      <c r="M609" t="b">
        <v>0</v>
      </c>
      <c r="N609" t="s">
        <v>8272</v>
      </c>
      <c r="O609" s="5">
        <f t="shared" si="54"/>
        <v>0.2</v>
      </c>
      <c r="P609">
        <f t="shared" si="57"/>
        <v>10</v>
      </c>
      <c r="Q609" t="str">
        <f t="shared" si="58"/>
        <v>technology</v>
      </c>
      <c r="R609" t="str">
        <f t="shared" si="59"/>
        <v>web</v>
      </c>
      <c r="S609" s="9">
        <f t="shared" si="55"/>
        <v>42102.650567129633</v>
      </c>
      <c r="T609" s="9">
        <f t="shared" si="56"/>
        <v>42148.625</v>
      </c>
    </row>
    <row r="610" spans="1:20" ht="43.2" x14ac:dyDescent="0.3">
      <c r="A610">
        <v>607</v>
      </c>
      <c r="B610" s="3" t="s">
        <v>608</v>
      </c>
      <c r="C610" s="3" t="s">
        <v>4717</v>
      </c>
      <c r="D610">
        <v>250</v>
      </c>
      <c r="E610">
        <v>0</v>
      </c>
      <c r="F610" t="s">
        <v>8220</v>
      </c>
      <c r="G610" t="s">
        <v>8224</v>
      </c>
      <c r="H610" t="s">
        <v>8246</v>
      </c>
      <c r="I610">
        <v>1448225336</v>
      </c>
      <c r="J610">
        <v>1445629736</v>
      </c>
      <c r="K610" t="b">
        <v>0</v>
      </c>
      <c r="L610">
        <v>0</v>
      </c>
      <c r="M610" t="b">
        <v>0</v>
      </c>
      <c r="N610" t="s">
        <v>8272</v>
      </c>
      <c r="O610" s="5">
        <f t="shared" si="54"/>
        <v>0</v>
      </c>
      <c r="P610" t="e">
        <f t="shared" si="57"/>
        <v>#DIV/0!</v>
      </c>
      <c r="Q610" t="str">
        <f t="shared" si="58"/>
        <v>technology</v>
      </c>
      <c r="R610" t="str">
        <f t="shared" si="59"/>
        <v>web</v>
      </c>
      <c r="S610" s="9">
        <f t="shared" si="55"/>
        <v>42300.825648148151</v>
      </c>
      <c r="T610" s="9">
        <f t="shared" si="56"/>
        <v>42330.867314814815</v>
      </c>
    </row>
    <row r="611" spans="1:20" ht="43.2" x14ac:dyDescent="0.3">
      <c r="A611">
        <v>608</v>
      </c>
      <c r="B611" s="3" t="s">
        <v>609</v>
      </c>
      <c r="C611" s="3" t="s">
        <v>4718</v>
      </c>
      <c r="D611">
        <v>150000</v>
      </c>
      <c r="E611">
        <v>1461</v>
      </c>
      <c r="F611" t="s">
        <v>8220</v>
      </c>
      <c r="G611" t="s">
        <v>8224</v>
      </c>
      <c r="H611" t="s">
        <v>8246</v>
      </c>
      <c r="I611">
        <v>1434405980</v>
      </c>
      <c r="J611">
        <v>1431813980</v>
      </c>
      <c r="K611" t="b">
        <v>0</v>
      </c>
      <c r="L611">
        <v>5</v>
      </c>
      <c r="M611" t="b">
        <v>0</v>
      </c>
      <c r="N611" t="s">
        <v>8272</v>
      </c>
      <c r="O611" s="5">
        <f t="shared" si="54"/>
        <v>0.97400000000000009</v>
      </c>
      <c r="P611">
        <f t="shared" si="57"/>
        <v>292.2</v>
      </c>
      <c r="Q611" t="str">
        <f t="shared" si="58"/>
        <v>technology</v>
      </c>
      <c r="R611" t="str">
        <f t="shared" si="59"/>
        <v>web</v>
      </c>
      <c r="S611" s="9">
        <f t="shared" si="55"/>
        <v>42140.921064814815</v>
      </c>
      <c r="T611" s="9">
        <f t="shared" si="56"/>
        <v>42170.921064814815</v>
      </c>
    </row>
    <row r="612" spans="1:20" ht="43.2" x14ac:dyDescent="0.3">
      <c r="A612">
        <v>609</v>
      </c>
      <c r="B612" s="3" t="s">
        <v>610</v>
      </c>
      <c r="C612" s="3" t="s">
        <v>4719</v>
      </c>
      <c r="D612">
        <v>780</v>
      </c>
      <c r="E612">
        <v>5</v>
      </c>
      <c r="F612" t="s">
        <v>8220</v>
      </c>
      <c r="G612" t="s">
        <v>8225</v>
      </c>
      <c r="H612" t="s">
        <v>8247</v>
      </c>
      <c r="I612">
        <v>1448761744</v>
      </c>
      <c r="J612">
        <v>1446166144</v>
      </c>
      <c r="K612" t="b">
        <v>0</v>
      </c>
      <c r="L612">
        <v>1</v>
      </c>
      <c r="M612" t="b">
        <v>0</v>
      </c>
      <c r="N612" t="s">
        <v>8272</v>
      </c>
      <c r="O612" s="5">
        <f t="shared" si="54"/>
        <v>0.64102564102564097</v>
      </c>
      <c r="P612">
        <f t="shared" si="57"/>
        <v>5</v>
      </c>
      <c r="Q612" t="str">
        <f t="shared" si="58"/>
        <v>technology</v>
      </c>
      <c r="R612" t="str">
        <f t="shared" si="59"/>
        <v>web</v>
      </c>
      <c r="S612" s="9">
        <f t="shared" si="55"/>
        <v>42307.034074074079</v>
      </c>
      <c r="T612" s="9">
        <f t="shared" si="56"/>
        <v>42337.075740740736</v>
      </c>
    </row>
    <row r="613" spans="1:20" ht="28.8" x14ac:dyDescent="0.3">
      <c r="A613">
        <v>610</v>
      </c>
      <c r="B613" s="3" t="s">
        <v>611</v>
      </c>
      <c r="C613" s="3" t="s">
        <v>4720</v>
      </c>
      <c r="D613">
        <v>13803</v>
      </c>
      <c r="E613">
        <v>0</v>
      </c>
      <c r="F613" t="s">
        <v>8220</v>
      </c>
      <c r="G613" t="s">
        <v>8224</v>
      </c>
      <c r="H613" t="s">
        <v>8246</v>
      </c>
      <c r="I613">
        <v>1429732586</v>
      </c>
      <c r="J613">
        <v>1427140586</v>
      </c>
      <c r="K613" t="b">
        <v>0</v>
      </c>
      <c r="L613">
        <v>0</v>
      </c>
      <c r="M613" t="b">
        <v>0</v>
      </c>
      <c r="N613" t="s">
        <v>8272</v>
      </c>
      <c r="O613" s="5">
        <f t="shared" si="54"/>
        <v>0</v>
      </c>
      <c r="P613" t="e">
        <f t="shared" si="57"/>
        <v>#DIV/0!</v>
      </c>
      <c r="Q613" t="str">
        <f t="shared" si="58"/>
        <v>technology</v>
      </c>
      <c r="R613" t="str">
        <f t="shared" si="59"/>
        <v>web</v>
      </c>
      <c r="S613" s="9">
        <f t="shared" si="55"/>
        <v>42086.83085648148</v>
      </c>
      <c r="T613" s="9">
        <f t="shared" si="56"/>
        <v>42116.83085648148</v>
      </c>
    </row>
    <row r="614" spans="1:20" ht="43.2" x14ac:dyDescent="0.3">
      <c r="A614">
        <v>611</v>
      </c>
      <c r="B614" s="3" t="s">
        <v>612</v>
      </c>
      <c r="C614" s="3" t="s">
        <v>4721</v>
      </c>
      <c r="D614">
        <v>80000</v>
      </c>
      <c r="E614">
        <v>0</v>
      </c>
      <c r="F614" t="s">
        <v>8220</v>
      </c>
      <c r="G614" t="s">
        <v>8230</v>
      </c>
      <c r="H614" t="s">
        <v>8249</v>
      </c>
      <c r="I614">
        <v>1453210037</v>
      </c>
      <c r="J614">
        <v>1448026037</v>
      </c>
      <c r="K614" t="b">
        <v>0</v>
      </c>
      <c r="L614">
        <v>0</v>
      </c>
      <c r="M614" t="b">
        <v>0</v>
      </c>
      <c r="N614" t="s">
        <v>8272</v>
      </c>
      <c r="O614" s="5">
        <f t="shared" si="54"/>
        <v>0</v>
      </c>
      <c r="P614" t="e">
        <f t="shared" si="57"/>
        <v>#DIV/0!</v>
      </c>
      <c r="Q614" t="str">
        <f t="shared" si="58"/>
        <v>technology</v>
      </c>
      <c r="R614" t="str">
        <f t="shared" si="59"/>
        <v>web</v>
      </c>
      <c r="S614" s="9">
        <f t="shared" si="55"/>
        <v>42328.560613425929</v>
      </c>
      <c r="T614" s="9">
        <f t="shared" si="56"/>
        <v>42388.560613425929</v>
      </c>
    </row>
    <row r="615" spans="1:20" ht="28.8" x14ac:dyDescent="0.3">
      <c r="A615">
        <v>612</v>
      </c>
      <c r="B615" s="3" t="s">
        <v>613</v>
      </c>
      <c r="C615" s="3" t="s">
        <v>4722</v>
      </c>
      <c r="D615">
        <v>10000</v>
      </c>
      <c r="E615">
        <v>0</v>
      </c>
      <c r="F615" t="s">
        <v>8220</v>
      </c>
      <c r="G615" t="s">
        <v>8237</v>
      </c>
      <c r="H615" t="s">
        <v>8249</v>
      </c>
      <c r="I615">
        <v>1472777146</v>
      </c>
      <c r="J615">
        <v>1470185146</v>
      </c>
      <c r="K615" t="b">
        <v>0</v>
      </c>
      <c r="L615">
        <v>0</v>
      </c>
      <c r="M615" t="b">
        <v>0</v>
      </c>
      <c r="N615" t="s">
        <v>8272</v>
      </c>
      <c r="O615" s="5">
        <f t="shared" si="54"/>
        <v>0</v>
      </c>
      <c r="P615" t="e">
        <f t="shared" si="57"/>
        <v>#DIV/0!</v>
      </c>
      <c r="Q615" t="str">
        <f t="shared" si="58"/>
        <v>technology</v>
      </c>
      <c r="R615" t="str">
        <f t="shared" si="59"/>
        <v>web</v>
      </c>
      <c r="S615" s="9">
        <f t="shared" si="55"/>
        <v>42585.031782407401</v>
      </c>
      <c r="T615" s="9">
        <f t="shared" si="56"/>
        <v>42615.031782407401</v>
      </c>
    </row>
    <row r="616" spans="1:20" ht="43.2" x14ac:dyDescent="0.3">
      <c r="A616">
        <v>613</v>
      </c>
      <c r="B616" s="3" t="s">
        <v>614</v>
      </c>
      <c r="C616" s="3" t="s">
        <v>4723</v>
      </c>
      <c r="D616">
        <v>60000</v>
      </c>
      <c r="E616">
        <v>12818</v>
      </c>
      <c r="F616" t="s">
        <v>8220</v>
      </c>
      <c r="G616" t="s">
        <v>8224</v>
      </c>
      <c r="H616" t="s">
        <v>8246</v>
      </c>
      <c r="I616">
        <v>1443675540</v>
      </c>
      <c r="J616">
        <v>1441022120</v>
      </c>
      <c r="K616" t="b">
        <v>0</v>
      </c>
      <c r="L616">
        <v>121</v>
      </c>
      <c r="M616" t="b">
        <v>0</v>
      </c>
      <c r="N616" t="s">
        <v>8272</v>
      </c>
      <c r="O616" s="5">
        <f t="shared" si="54"/>
        <v>21.363333333333333</v>
      </c>
      <c r="P616">
        <f t="shared" si="57"/>
        <v>105.93388429752066</v>
      </c>
      <c r="Q616" t="str">
        <f t="shared" si="58"/>
        <v>technology</v>
      </c>
      <c r="R616" t="str">
        <f t="shared" si="59"/>
        <v>web</v>
      </c>
      <c r="S616" s="9">
        <f t="shared" si="55"/>
        <v>42247.496759259258</v>
      </c>
      <c r="T616" s="9">
        <f t="shared" si="56"/>
        <v>42278.207638888889</v>
      </c>
    </row>
    <row r="617" spans="1:20" ht="28.8" x14ac:dyDescent="0.3">
      <c r="A617">
        <v>614</v>
      </c>
      <c r="B617" s="3" t="s">
        <v>615</v>
      </c>
      <c r="C617" s="3" t="s">
        <v>4724</v>
      </c>
      <c r="D617">
        <v>10000</v>
      </c>
      <c r="E617">
        <v>0</v>
      </c>
      <c r="F617" t="s">
        <v>8220</v>
      </c>
      <c r="G617" t="s">
        <v>8224</v>
      </c>
      <c r="H617" t="s">
        <v>8246</v>
      </c>
      <c r="I617">
        <v>1466731740</v>
      </c>
      <c r="J617">
        <v>1464139740</v>
      </c>
      <c r="K617" t="b">
        <v>0</v>
      </c>
      <c r="L617">
        <v>0</v>
      </c>
      <c r="M617" t="b">
        <v>0</v>
      </c>
      <c r="N617" t="s">
        <v>8272</v>
      </c>
      <c r="O617" s="5">
        <f t="shared" si="54"/>
        <v>0</v>
      </c>
      <c r="P617" t="e">
        <f t="shared" si="57"/>
        <v>#DIV/0!</v>
      </c>
      <c r="Q617" t="str">
        <f t="shared" si="58"/>
        <v>technology</v>
      </c>
      <c r="R617" t="str">
        <f t="shared" si="59"/>
        <v>web</v>
      </c>
      <c r="S617" s="9">
        <f t="shared" si="55"/>
        <v>42515.061805555553</v>
      </c>
      <c r="T617" s="9">
        <f t="shared" si="56"/>
        <v>42545.061805555553</v>
      </c>
    </row>
    <row r="618" spans="1:20" ht="28.8" x14ac:dyDescent="0.3">
      <c r="A618">
        <v>615</v>
      </c>
      <c r="B618" s="3" t="s">
        <v>616</v>
      </c>
      <c r="C618" s="3" t="s">
        <v>4725</v>
      </c>
      <c r="D618">
        <v>515</v>
      </c>
      <c r="E618">
        <v>0</v>
      </c>
      <c r="F618" t="s">
        <v>8220</v>
      </c>
      <c r="G618" t="s">
        <v>8228</v>
      </c>
      <c r="H618" t="s">
        <v>8250</v>
      </c>
      <c r="I618">
        <v>1443149759</v>
      </c>
      <c r="J618">
        <v>1440557759</v>
      </c>
      <c r="K618" t="b">
        <v>0</v>
      </c>
      <c r="L618">
        <v>0</v>
      </c>
      <c r="M618" t="b">
        <v>0</v>
      </c>
      <c r="N618" t="s">
        <v>8272</v>
      </c>
      <c r="O618" s="5">
        <f t="shared" si="54"/>
        <v>0</v>
      </c>
      <c r="P618" t="e">
        <f t="shared" si="57"/>
        <v>#DIV/0!</v>
      </c>
      <c r="Q618" t="str">
        <f t="shared" si="58"/>
        <v>technology</v>
      </c>
      <c r="R618" t="str">
        <f t="shared" si="59"/>
        <v>web</v>
      </c>
      <c r="S618" s="9">
        <f t="shared" si="55"/>
        <v>42242.122210648144</v>
      </c>
      <c r="T618" s="9">
        <f t="shared" si="56"/>
        <v>42272.122210648144</v>
      </c>
    </row>
    <row r="619" spans="1:20" ht="43.2" x14ac:dyDescent="0.3">
      <c r="A619">
        <v>616</v>
      </c>
      <c r="B619" s="3" t="s">
        <v>617</v>
      </c>
      <c r="C619" s="3" t="s">
        <v>4726</v>
      </c>
      <c r="D619">
        <v>5000</v>
      </c>
      <c r="E619">
        <v>0</v>
      </c>
      <c r="F619" t="s">
        <v>8220</v>
      </c>
      <c r="G619" t="s">
        <v>8230</v>
      </c>
      <c r="H619" t="s">
        <v>8249</v>
      </c>
      <c r="I619">
        <v>1488013307</v>
      </c>
      <c r="J619">
        <v>1485421307</v>
      </c>
      <c r="K619" t="b">
        <v>0</v>
      </c>
      <c r="L619">
        <v>0</v>
      </c>
      <c r="M619" t="b">
        <v>0</v>
      </c>
      <c r="N619" t="s">
        <v>8272</v>
      </c>
      <c r="O619" s="5">
        <f t="shared" si="54"/>
        <v>0</v>
      </c>
      <c r="P619" t="e">
        <f t="shared" si="57"/>
        <v>#DIV/0!</v>
      </c>
      <c r="Q619" t="str">
        <f t="shared" si="58"/>
        <v>technology</v>
      </c>
      <c r="R619" t="str">
        <f t="shared" si="59"/>
        <v>web</v>
      </c>
      <c r="S619" s="9">
        <f t="shared" si="55"/>
        <v>42761.376238425932</v>
      </c>
      <c r="T619" s="9">
        <f t="shared" si="56"/>
        <v>42791.376238425932</v>
      </c>
    </row>
    <row r="620" spans="1:20" ht="43.2" x14ac:dyDescent="0.3">
      <c r="A620">
        <v>617</v>
      </c>
      <c r="B620" s="3" t="s">
        <v>618</v>
      </c>
      <c r="C620" s="3" t="s">
        <v>4727</v>
      </c>
      <c r="D620">
        <v>2000</v>
      </c>
      <c r="E620">
        <v>60</v>
      </c>
      <c r="F620" t="s">
        <v>8220</v>
      </c>
      <c r="G620" t="s">
        <v>8225</v>
      </c>
      <c r="H620" t="s">
        <v>8247</v>
      </c>
      <c r="I620">
        <v>1431072843</v>
      </c>
      <c r="J620">
        <v>1427184843</v>
      </c>
      <c r="K620" t="b">
        <v>0</v>
      </c>
      <c r="L620">
        <v>3</v>
      </c>
      <c r="M620" t="b">
        <v>0</v>
      </c>
      <c r="N620" t="s">
        <v>8272</v>
      </c>
      <c r="O620" s="5">
        <f t="shared" si="54"/>
        <v>3</v>
      </c>
      <c r="P620">
        <f t="shared" si="57"/>
        <v>20</v>
      </c>
      <c r="Q620" t="str">
        <f t="shared" si="58"/>
        <v>technology</v>
      </c>
      <c r="R620" t="str">
        <f t="shared" si="59"/>
        <v>web</v>
      </c>
      <c r="S620" s="9">
        <f t="shared" si="55"/>
        <v>42087.343090277776</v>
      </c>
      <c r="T620" s="9">
        <f t="shared" si="56"/>
        <v>42132.343090277776</v>
      </c>
    </row>
    <row r="621" spans="1:20" ht="43.2" x14ac:dyDescent="0.3">
      <c r="A621">
        <v>618</v>
      </c>
      <c r="B621" s="3" t="s">
        <v>619</v>
      </c>
      <c r="C621" s="3" t="s">
        <v>4728</v>
      </c>
      <c r="D621">
        <v>400</v>
      </c>
      <c r="E621">
        <v>0</v>
      </c>
      <c r="F621" t="s">
        <v>8220</v>
      </c>
      <c r="G621" t="s">
        <v>8224</v>
      </c>
      <c r="H621" t="s">
        <v>8246</v>
      </c>
      <c r="I621">
        <v>1449689203</v>
      </c>
      <c r="J621">
        <v>1447097203</v>
      </c>
      <c r="K621" t="b">
        <v>0</v>
      </c>
      <c r="L621">
        <v>0</v>
      </c>
      <c r="M621" t="b">
        <v>0</v>
      </c>
      <c r="N621" t="s">
        <v>8272</v>
      </c>
      <c r="O621" s="5">
        <f t="shared" si="54"/>
        <v>0</v>
      </c>
      <c r="P621" t="e">
        <f t="shared" si="57"/>
        <v>#DIV/0!</v>
      </c>
      <c r="Q621" t="str">
        <f t="shared" si="58"/>
        <v>technology</v>
      </c>
      <c r="R621" t="str">
        <f t="shared" si="59"/>
        <v>web</v>
      </c>
      <c r="S621" s="9">
        <f t="shared" si="55"/>
        <v>42317.810219907406</v>
      </c>
      <c r="T621" s="9">
        <f t="shared" si="56"/>
        <v>42347.810219907406</v>
      </c>
    </row>
    <row r="622" spans="1:20" ht="28.8" x14ac:dyDescent="0.3">
      <c r="A622">
        <v>619</v>
      </c>
      <c r="B622" s="3" t="s">
        <v>620</v>
      </c>
      <c r="C622" s="3" t="s">
        <v>4729</v>
      </c>
      <c r="D622">
        <v>2500000</v>
      </c>
      <c r="E622">
        <v>1</v>
      </c>
      <c r="F622" t="s">
        <v>8220</v>
      </c>
      <c r="G622" t="s">
        <v>8224</v>
      </c>
      <c r="H622" t="s">
        <v>8246</v>
      </c>
      <c r="I622">
        <v>1416933390</v>
      </c>
      <c r="J622">
        <v>1411745790</v>
      </c>
      <c r="K622" t="b">
        <v>0</v>
      </c>
      <c r="L622">
        <v>1</v>
      </c>
      <c r="M622" t="b">
        <v>0</v>
      </c>
      <c r="N622" t="s">
        <v>8272</v>
      </c>
      <c r="O622" s="5">
        <f t="shared" si="54"/>
        <v>3.9999999999999996E-5</v>
      </c>
      <c r="P622">
        <f t="shared" si="57"/>
        <v>1</v>
      </c>
      <c r="Q622" t="str">
        <f t="shared" si="58"/>
        <v>technology</v>
      </c>
      <c r="R622" t="str">
        <f t="shared" si="59"/>
        <v>web</v>
      </c>
      <c r="S622" s="9">
        <f t="shared" si="55"/>
        <v>41908.650347222225</v>
      </c>
      <c r="T622" s="9">
        <f t="shared" si="56"/>
        <v>41968.692013888889</v>
      </c>
    </row>
    <row r="623" spans="1:20" ht="28.8" x14ac:dyDescent="0.3">
      <c r="A623">
        <v>620</v>
      </c>
      <c r="B623" s="3" t="s">
        <v>621</v>
      </c>
      <c r="C623" s="3" t="s">
        <v>4730</v>
      </c>
      <c r="D623">
        <v>30000</v>
      </c>
      <c r="E623">
        <v>300</v>
      </c>
      <c r="F623" t="s">
        <v>8220</v>
      </c>
      <c r="G623" t="s">
        <v>8229</v>
      </c>
      <c r="H623" t="s">
        <v>8251</v>
      </c>
      <c r="I623">
        <v>1408986738</v>
      </c>
      <c r="J623">
        <v>1405098738</v>
      </c>
      <c r="K623" t="b">
        <v>0</v>
      </c>
      <c r="L623">
        <v>1</v>
      </c>
      <c r="M623" t="b">
        <v>0</v>
      </c>
      <c r="N623" t="s">
        <v>8272</v>
      </c>
      <c r="O623" s="5">
        <f t="shared" si="54"/>
        <v>1</v>
      </c>
      <c r="P623">
        <f t="shared" si="57"/>
        <v>300</v>
      </c>
      <c r="Q623" t="str">
        <f t="shared" si="58"/>
        <v>technology</v>
      </c>
      <c r="R623" t="str">
        <f t="shared" si="59"/>
        <v>web</v>
      </c>
      <c r="S623" s="9">
        <f t="shared" si="55"/>
        <v>41831.716874999998</v>
      </c>
      <c r="T623" s="9">
        <f t="shared" si="56"/>
        <v>41876.716874999998</v>
      </c>
    </row>
    <row r="624" spans="1:20" ht="43.2" x14ac:dyDescent="0.3">
      <c r="A624">
        <v>621</v>
      </c>
      <c r="B624" s="3" t="s">
        <v>622</v>
      </c>
      <c r="C624" s="3" t="s">
        <v>4731</v>
      </c>
      <c r="D624">
        <v>25000</v>
      </c>
      <c r="E624">
        <v>261</v>
      </c>
      <c r="F624" t="s">
        <v>8220</v>
      </c>
      <c r="G624" t="s">
        <v>8224</v>
      </c>
      <c r="H624" t="s">
        <v>8246</v>
      </c>
      <c r="I624">
        <v>1467934937</v>
      </c>
      <c r="J624">
        <v>1465342937</v>
      </c>
      <c r="K624" t="b">
        <v>0</v>
      </c>
      <c r="L624">
        <v>3</v>
      </c>
      <c r="M624" t="b">
        <v>0</v>
      </c>
      <c r="N624" t="s">
        <v>8272</v>
      </c>
      <c r="O624" s="5">
        <f t="shared" si="54"/>
        <v>1.044</v>
      </c>
      <c r="P624">
        <f t="shared" si="57"/>
        <v>87</v>
      </c>
      <c r="Q624" t="str">
        <f t="shared" si="58"/>
        <v>technology</v>
      </c>
      <c r="R624" t="str">
        <f t="shared" si="59"/>
        <v>web</v>
      </c>
      <c r="S624" s="9">
        <f t="shared" si="55"/>
        <v>42528.987696759257</v>
      </c>
      <c r="T624" s="9">
        <f t="shared" si="56"/>
        <v>42558.987696759257</v>
      </c>
    </row>
    <row r="625" spans="1:20" ht="43.2" x14ac:dyDescent="0.3">
      <c r="A625">
        <v>622</v>
      </c>
      <c r="B625" s="3" t="s">
        <v>623</v>
      </c>
      <c r="C625" s="3" t="s">
        <v>4732</v>
      </c>
      <c r="D625">
        <v>6000</v>
      </c>
      <c r="E625">
        <v>341</v>
      </c>
      <c r="F625" t="s">
        <v>8220</v>
      </c>
      <c r="G625" t="s">
        <v>8224</v>
      </c>
      <c r="H625" t="s">
        <v>8246</v>
      </c>
      <c r="I625">
        <v>1467398138</v>
      </c>
      <c r="J625">
        <v>1465670138</v>
      </c>
      <c r="K625" t="b">
        <v>0</v>
      </c>
      <c r="L625">
        <v>9</v>
      </c>
      <c r="M625" t="b">
        <v>0</v>
      </c>
      <c r="N625" t="s">
        <v>8272</v>
      </c>
      <c r="O625" s="5">
        <f t="shared" si="54"/>
        <v>5.6833333333333336</v>
      </c>
      <c r="P625">
        <f t="shared" si="57"/>
        <v>37.888888888888886</v>
      </c>
      <c r="Q625" t="str">
        <f t="shared" si="58"/>
        <v>technology</v>
      </c>
      <c r="R625" t="str">
        <f t="shared" si="59"/>
        <v>web</v>
      </c>
      <c r="S625" s="9">
        <f t="shared" si="55"/>
        <v>42532.774745370371</v>
      </c>
      <c r="T625" s="9">
        <f t="shared" si="56"/>
        <v>42552.774745370371</v>
      </c>
    </row>
    <row r="626" spans="1:20" ht="43.2" x14ac:dyDescent="0.3">
      <c r="A626">
        <v>623</v>
      </c>
      <c r="B626" s="3" t="s">
        <v>624</v>
      </c>
      <c r="C626" s="3" t="s">
        <v>4733</v>
      </c>
      <c r="D626">
        <v>75000</v>
      </c>
      <c r="E626">
        <v>0</v>
      </c>
      <c r="F626" t="s">
        <v>8220</v>
      </c>
      <c r="G626" t="s">
        <v>8226</v>
      </c>
      <c r="H626" t="s">
        <v>8248</v>
      </c>
      <c r="I626">
        <v>1432771997</v>
      </c>
      <c r="J626">
        <v>1430179997</v>
      </c>
      <c r="K626" t="b">
        <v>0</v>
      </c>
      <c r="L626">
        <v>0</v>
      </c>
      <c r="M626" t="b">
        <v>0</v>
      </c>
      <c r="N626" t="s">
        <v>8272</v>
      </c>
      <c r="O626" s="5">
        <f t="shared" si="54"/>
        <v>0</v>
      </c>
      <c r="P626" t="e">
        <f t="shared" si="57"/>
        <v>#DIV/0!</v>
      </c>
      <c r="Q626" t="str">
        <f t="shared" si="58"/>
        <v>technology</v>
      </c>
      <c r="R626" t="str">
        <f t="shared" si="59"/>
        <v>web</v>
      </c>
      <c r="S626" s="9">
        <f t="shared" si="55"/>
        <v>42122.009224537032</v>
      </c>
      <c r="T626" s="9">
        <f t="shared" si="56"/>
        <v>42152.009224537032</v>
      </c>
    </row>
    <row r="627" spans="1:20" ht="28.8" x14ac:dyDescent="0.3">
      <c r="A627">
        <v>624</v>
      </c>
      <c r="B627" s="3" t="s">
        <v>625</v>
      </c>
      <c r="C627" s="3" t="s">
        <v>4734</v>
      </c>
      <c r="D627">
        <v>5000</v>
      </c>
      <c r="E627">
        <v>0</v>
      </c>
      <c r="F627" t="s">
        <v>8220</v>
      </c>
      <c r="G627" t="s">
        <v>8224</v>
      </c>
      <c r="H627" t="s">
        <v>8246</v>
      </c>
      <c r="I627">
        <v>1431647041</v>
      </c>
      <c r="J627">
        <v>1429055041</v>
      </c>
      <c r="K627" t="b">
        <v>0</v>
      </c>
      <c r="L627">
        <v>0</v>
      </c>
      <c r="M627" t="b">
        <v>0</v>
      </c>
      <c r="N627" t="s">
        <v>8272</v>
      </c>
      <c r="O627" s="5">
        <f t="shared" si="54"/>
        <v>0</v>
      </c>
      <c r="P627" t="e">
        <f t="shared" si="57"/>
        <v>#DIV/0!</v>
      </c>
      <c r="Q627" t="str">
        <f t="shared" si="58"/>
        <v>technology</v>
      </c>
      <c r="R627" t="str">
        <f t="shared" si="59"/>
        <v>web</v>
      </c>
      <c r="S627" s="9">
        <f t="shared" si="55"/>
        <v>42108.988900462966</v>
      </c>
      <c r="T627" s="9">
        <f t="shared" si="56"/>
        <v>42138.988900462966</v>
      </c>
    </row>
    <row r="628" spans="1:20" ht="43.2" x14ac:dyDescent="0.3">
      <c r="A628">
        <v>625</v>
      </c>
      <c r="B628" s="3" t="s">
        <v>626</v>
      </c>
      <c r="C628" s="3" t="s">
        <v>4735</v>
      </c>
      <c r="D628">
        <v>25000</v>
      </c>
      <c r="E628">
        <v>0</v>
      </c>
      <c r="F628" t="s">
        <v>8220</v>
      </c>
      <c r="G628" t="s">
        <v>8229</v>
      </c>
      <c r="H628" t="s">
        <v>8251</v>
      </c>
      <c r="I628">
        <v>1490560177</v>
      </c>
      <c r="J628">
        <v>1487971777</v>
      </c>
      <c r="K628" t="b">
        <v>0</v>
      </c>
      <c r="L628">
        <v>0</v>
      </c>
      <c r="M628" t="b">
        <v>0</v>
      </c>
      <c r="N628" t="s">
        <v>8272</v>
      </c>
      <c r="O628" s="5">
        <f t="shared" si="54"/>
        <v>0</v>
      </c>
      <c r="P628" t="e">
        <f t="shared" si="57"/>
        <v>#DIV/0!</v>
      </c>
      <c r="Q628" t="str">
        <f t="shared" si="58"/>
        <v>technology</v>
      </c>
      <c r="R628" t="str">
        <f t="shared" si="59"/>
        <v>web</v>
      </c>
      <c r="S628" s="9">
        <f t="shared" si="55"/>
        <v>42790.895567129628</v>
      </c>
      <c r="T628" s="9">
        <f t="shared" si="56"/>
        <v>42820.853900462964</v>
      </c>
    </row>
    <row r="629" spans="1:20" ht="43.2" x14ac:dyDescent="0.3">
      <c r="A629">
        <v>626</v>
      </c>
      <c r="B629" s="3" t="s">
        <v>627</v>
      </c>
      <c r="C629" s="3" t="s">
        <v>4736</v>
      </c>
      <c r="D629">
        <v>25000</v>
      </c>
      <c r="E629">
        <v>4345</v>
      </c>
      <c r="F629" t="s">
        <v>8220</v>
      </c>
      <c r="G629" t="s">
        <v>8224</v>
      </c>
      <c r="H629" t="s">
        <v>8246</v>
      </c>
      <c r="I629">
        <v>1439644920</v>
      </c>
      <c r="J629">
        <v>1436793939</v>
      </c>
      <c r="K629" t="b">
        <v>0</v>
      </c>
      <c r="L629">
        <v>39</v>
      </c>
      <c r="M629" t="b">
        <v>0</v>
      </c>
      <c r="N629" t="s">
        <v>8272</v>
      </c>
      <c r="O629" s="5">
        <f t="shared" si="54"/>
        <v>17.380000000000003</v>
      </c>
      <c r="P629">
        <f t="shared" si="57"/>
        <v>111.41025641025641</v>
      </c>
      <c r="Q629" t="str">
        <f t="shared" si="58"/>
        <v>technology</v>
      </c>
      <c r="R629" t="str">
        <f t="shared" si="59"/>
        <v>web</v>
      </c>
      <c r="S629" s="9">
        <f t="shared" si="55"/>
        <v>42198.559479166666</v>
      </c>
      <c r="T629" s="9">
        <f t="shared" si="56"/>
        <v>42231.556944444441</v>
      </c>
    </row>
    <row r="630" spans="1:20" ht="43.2" x14ac:dyDescent="0.3">
      <c r="A630">
        <v>627</v>
      </c>
      <c r="B630" s="3" t="s">
        <v>628</v>
      </c>
      <c r="C630" s="3" t="s">
        <v>4737</v>
      </c>
      <c r="D630">
        <v>450000</v>
      </c>
      <c r="E630">
        <v>90</v>
      </c>
      <c r="F630" t="s">
        <v>8220</v>
      </c>
      <c r="G630" t="s">
        <v>8235</v>
      </c>
      <c r="H630" t="s">
        <v>8255</v>
      </c>
      <c r="I630">
        <v>1457996400</v>
      </c>
      <c r="J630">
        <v>1452842511</v>
      </c>
      <c r="K630" t="b">
        <v>0</v>
      </c>
      <c r="L630">
        <v>1</v>
      </c>
      <c r="M630" t="b">
        <v>0</v>
      </c>
      <c r="N630" t="s">
        <v>8272</v>
      </c>
      <c r="O630" s="5">
        <f t="shared" si="54"/>
        <v>0.02</v>
      </c>
      <c r="P630">
        <f t="shared" si="57"/>
        <v>90</v>
      </c>
      <c r="Q630" t="str">
        <f t="shared" si="58"/>
        <v>technology</v>
      </c>
      <c r="R630" t="str">
        <f t="shared" si="59"/>
        <v>web</v>
      </c>
      <c r="S630" s="9">
        <f t="shared" si="55"/>
        <v>42384.306840277779</v>
      </c>
      <c r="T630" s="9">
        <f t="shared" si="56"/>
        <v>42443.958333333328</v>
      </c>
    </row>
    <row r="631" spans="1:20" ht="28.8" x14ac:dyDescent="0.3">
      <c r="A631">
        <v>628</v>
      </c>
      <c r="B631" s="3" t="s">
        <v>629</v>
      </c>
      <c r="C631" s="3" t="s">
        <v>4738</v>
      </c>
      <c r="D631">
        <v>5000</v>
      </c>
      <c r="E631">
        <v>0</v>
      </c>
      <c r="F631" t="s">
        <v>8220</v>
      </c>
      <c r="G631" t="s">
        <v>8224</v>
      </c>
      <c r="H631" t="s">
        <v>8246</v>
      </c>
      <c r="I631">
        <v>1405269457</v>
      </c>
      <c r="J631">
        <v>1402677457</v>
      </c>
      <c r="K631" t="b">
        <v>0</v>
      </c>
      <c r="L631">
        <v>0</v>
      </c>
      <c r="M631" t="b">
        <v>0</v>
      </c>
      <c r="N631" t="s">
        <v>8272</v>
      </c>
      <c r="O631" s="5">
        <f t="shared" si="54"/>
        <v>0</v>
      </c>
      <c r="P631" t="e">
        <f t="shared" si="57"/>
        <v>#DIV/0!</v>
      </c>
      <c r="Q631" t="str">
        <f t="shared" si="58"/>
        <v>technology</v>
      </c>
      <c r="R631" t="str">
        <f t="shared" si="59"/>
        <v>web</v>
      </c>
      <c r="S631" s="9">
        <f t="shared" si="55"/>
        <v>41803.692789351851</v>
      </c>
      <c r="T631" s="9">
        <f t="shared" si="56"/>
        <v>41833.692789351851</v>
      </c>
    </row>
    <row r="632" spans="1:20" ht="43.2" x14ac:dyDescent="0.3">
      <c r="A632">
        <v>629</v>
      </c>
      <c r="B632" s="3" t="s">
        <v>630</v>
      </c>
      <c r="C632" s="3" t="s">
        <v>4739</v>
      </c>
      <c r="D632">
        <v>200000</v>
      </c>
      <c r="E632">
        <v>350</v>
      </c>
      <c r="F632" t="s">
        <v>8220</v>
      </c>
      <c r="G632" t="s">
        <v>8226</v>
      </c>
      <c r="H632" t="s">
        <v>8248</v>
      </c>
      <c r="I632">
        <v>1463239108</v>
      </c>
      <c r="J632">
        <v>1460647108</v>
      </c>
      <c r="K632" t="b">
        <v>0</v>
      </c>
      <c r="L632">
        <v>3</v>
      </c>
      <c r="M632" t="b">
        <v>0</v>
      </c>
      <c r="N632" t="s">
        <v>8272</v>
      </c>
      <c r="O632" s="5">
        <f t="shared" si="54"/>
        <v>0.17500000000000002</v>
      </c>
      <c r="P632">
        <f t="shared" si="57"/>
        <v>116.66666666666667</v>
      </c>
      <c r="Q632" t="str">
        <f t="shared" si="58"/>
        <v>technology</v>
      </c>
      <c r="R632" t="str">
        <f t="shared" si="59"/>
        <v>web</v>
      </c>
      <c r="S632" s="9">
        <f t="shared" si="55"/>
        <v>42474.637824074074</v>
      </c>
      <c r="T632" s="9">
        <f t="shared" si="56"/>
        <v>42504.637824074074</v>
      </c>
    </row>
    <row r="633" spans="1:20" ht="43.2" x14ac:dyDescent="0.3">
      <c r="A633">
        <v>630</v>
      </c>
      <c r="B633" s="3" t="s">
        <v>631</v>
      </c>
      <c r="C633" s="3" t="s">
        <v>4740</v>
      </c>
      <c r="D633">
        <v>11999</v>
      </c>
      <c r="E633">
        <v>10</v>
      </c>
      <c r="F633" t="s">
        <v>8220</v>
      </c>
      <c r="G633" t="s">
        <v>8224</v>
      </c>
      <c r="H633" t="s">
        <v>8246</v>
      </c>
      <c r="I633">
        <v>1441516200</v>
      </c>
      <c r="J633">
        <v>1438959121</v>
      </c>
      <c r="K633" t="b">
        <v>0</v>
      </c>
      <c r="L633">
        <v>1</v>
      </c>
      <c r="M633" t="b">
        <v>0</v>
      </c>
      <c r="N633" t="s">
        <v>8272</v>
      </c>
      <c r="O633" s="5">
        <f t="shared" si="54"/>
        <v>8.3340278356529712E-2</v>
      </c>
      <c r="P633">
        <f t="shared" si="57"/>
        <v>10</v>
      </c>
      <c r="Q633" t="str">
        <f t="shared" si="58"/>
        <v>technology</v>
      </c>
      <c r="R633" t="str">
        <f t="shared" si="59"/>
        <v>web</v>
      </c>
      <c r="S633" s="9">
        <f t="shared" si="55"/>
        <v>42223.619456018518</v>
      </c>
      <c r="T633" s="9">
        <f t="shared" si="56"/>
        <v>42253.215277777781</v>
      </c>
    </row>
    <row r="634" spans="1:20" ht="28.8" x14ac:dyDescent="0.3">
      <c r="A634">
        <v>631</v>
      </c>
      <c r="B634" s="3" t="s">
        <v>632</v>
      </c>
      <c r="C634" s="3" t="s">
        <v>4741</v>
      </c>
      <c r="D634">
        <v>50000</v>
      </c>
      <c r="E634">
        <v>690</v>
      </c>
      <c r="F634" t="s">
        <v>8220</v>
      </c>
      <c r="G634" t="s">
        <v>8229</v>
      </c>
      <c r="H634" t="s">
        <v>8251</v>
      </c>
      <c r="I634">
        <v>1464460329</v>
      </c>
      <c r="J634">
        <v>1461954729</v>
      </c>
      <c r="K634" t="b">
        <v>0</v>
      </c>
      <c r="L634">
        <v>9</v>
      </c>
      <c r="M634" t="b">
        <v>0</v>
      </c>
      <c r="N634" t="s">
        <v>8272</v>
      </c>
      <c r="O634" s="5">
        <f t="shared" si="54"/>
        <v>1.38</v>
      </c>
      <c r="P634">
        <f t="shared" si="57"/>
        <v>76.666666666666671</v>
      </c>
      <c r="Q634" t="str">
        <f t="shared" si="58"/>
        <v>technology</v>
      </c>
      <c r="R634" t="str">
        <f t="shared" si="59"/>
        <v>web</v>
      </c>
      <c r="S634" s="9">
        <f t="shared" si="55"/>
        <v>42489.772326388891</v>
      </c>
      <c r="T634" s="9">
        <f t="shared" si="56"/>
        <v>42518.772326388891</v>
      </c>
    </row>
    <row r="635" spans="1:20" ht="28.8" x14ac:dyDescent="0.3">
      <c r="A635">
        <v>632</v>
      </c>
      <c r="B635" s="3" t="s">
        <v>633</v>
      </c>
      <c r="C635" s="3" t="s">
        <v>4742</v>
      </c>
      <c r="D635">
        <v>20000</v>
      </c>
      <c r="E635">
        <v>0</v>
      </c>
      <c r="F635" t="s">
        <v>8220</v>
      </c>
      <c r="G635" t="s">
        <v>8233</v>
      </c>
      <c r="H635" t="s">
        <v>8249</v>
      </c>
      <c r="I635">
        <v>1448470165</v>
      </c>
      <c r="J635">
        <v>1445874565</v>
      </c>
      <c r="K635" t="b">
        <v>0</v>
      </c>
      <c r="L635">
        <v>0</v>
      </c>
      <c r="M635" t="b">
        <v>0</v>
      </c>
      <c r="N635" t="s">
        <v>8272</v>
      </c>
      <c r="O635" s="5">
        <f t="shared" si="54"/>
        <v>0</v>
      </c>
      <c r="P635" t="e">
        <f t="shared" si="57"/>
        <v>#DIV/0!</v>
      </c>
      <c r="Q635" t="str">
        <f t="shared" si="58"/>
        <v>technology</v>
      </c>
      <c r="R635" t="str">
        <f t="shared" si="59"/>
        <v>web</v>
      </c>
      <c r="S635" s="9">
        <f t="shared" si="55"/>
        <v>42303.659317129626</v>
      </c>
      <c r="T635" s="9">
        <f t="shared" si="56"/>
        <v>42333.700983796298</v>
      </c>
    </row>
    <row r="636" spans="1:20" ht="43.2" x14ac:dyDescent="0.3">
      <c r="A636">
        <v>633</v>
      </c>
      <c r="B636" s="3" t="s">
        <v>634</v>
      </c>
      <c r="C636" s="3" t="s">
        <v>4743</v>
      </c>
      <c r="D636">
        <v>10000</v>
      </c>
      <c r="E636">
        <v>1245</v>
      </c>
      <c r="F636" t="s">
        <v>8220</v>
      </c>
      <c r="G636" t="s">
        <v>8224</v>
      </c>
      <c r="H636" t="s">
        <v>8246</v>
      </c>
      <c r="I636">
        <v>1466204400</v>
      </c>
      <c r="J636">
        <v>1463469062</v>
      </c>
      <c r="K636" t="b">
        <v>0</v>
      </c>
      <c r="L636">
        <v>25</v>
      </c>
      <c r="M636" t="b">
        <v>0</v>
      </c>
      <c r="N636" t="s">
        <v>8272</v>
      </c>
      <c r="O636" s="5">
        <f t="shared" si="54"/>
        <v>12.45</v>
      </c>
      <c r="P636">
        <f t="shared" si="57"/>
        <v>49.8</v>
      </c>
      <c r="Q636" t="str">
        <f t="shared" si="58"/>
        <v>technology</v>
      </c>
      <c r="R636" t="str">
        <f t="shared" si="59"/>
        <v>web</v>
      </c>
      <c r="S636" s="9">
        <f t="shared" si="55"/>
        <v>42507.29932870371</v>
      </c>
      <c r="T636" s="9">
        <f t="shared" si="56"/>
        <v>42538.958333333328</v>
      </c>
    </row>
    <row r="637" spans="1:20" ht="28.8" x14ac:dyDescent="0.3">
      <c r="A637">
        <v>634</v>
      </c>
      <c r="B637" s="3" t="s">
        <v>635</v>
      </c>
      <c r="C637" s="3" t="s">
        <v>4744</v>
      </c>
      <c r="D637">
        <v>5000</v>
      </c>
      <c r="E637">
        <v>1</v>
      </c>
      <c r="F637" t="s">
        <v>8220</v>
      </c>
      <c r="G637" t="s">
        <v>8224</v>
      </c>
      <c r="H637" t="s">
        <v>8246</v>
      </c>
      <c r="I637">
        <v>1424989029</v>
      </c>
      <c r="J637">
        <v>1422397029</v>
      </c>
      <c r="K637" t="b">
        <v>0</v>
      </c>
      <c r="L637">
        <v>1</v>
      </c>
      <c r="M637" t="b">
        <v>0</v>
      </c>
      <c r="N637" t="s">
        <v>8272</v>
      </c>
      <c r="O637" s="5">
        <f t="shared" si="54"/>
        <v>0.02</v>
      </c>
      <c r="P637">
        <f t="shared" si="57"/>
        <v>1</v>
      </c>
      <c r="Q637" t="str">
        <f t="shared" si="58"/>
        <v>technology</v>
      </c>
      <c r="R637" t="str">
        <f t="shared" si="59"/>
        <v>web</v>
      </c>
      <c r="S637" s="9">
        <f t="shared" si="55"/>
        <v>42031.928576388891</v>
      </c>
      <c r="T637" s="9">
        <f t="shared" si="56"/>
        <v>42061.928576388891</v>
      </c>
    </row>
    <row r="638" spans="1:20" x14ac:dyDescent="0.3">
      <c r="A638">
        <v>635</v>
      </c>
      <c r="B638" s="3" t="s">
        <v>636</v>
      </c>
      <c r="C638" s="3" t="s">
        <v>4745</v>
      </c>
      <c r="D638">
        <v>25000</v>
      </c>
      <c r="E638">
        <v>2</v>
      </c>
      <c r="F638" t="s">
        <v>8220</v>
      </c>
      <c r="G638" t="s">
        <v>8224</v>
      </c>
      <c r="H638" t="s">
        <v>8246</v>
      </c>
      <c r="I638">
        <v>1428804762</v>
      </c>
      <c r="J638">
        <v>1426212762</v>
      </c>
      <c r="K638" t="b">
        <v>0</v>
      </c>
      <c r="L638">
        <v>1</v>
      </c>
      <c r="M638" t="b">
        <v>0</v>
      </c>
      <c r="N638" t="s">
        <v>8272</v>
      </c>
      <c r="O638" s="5">
        <f t="shared" si="54"/>
        <v>8.0000000000000002E-3</v>
      </c>
      <c r="P638">
        <f t="shared" si="57"/>
        <v>2</v>
      </c>
      <c r="Q638" t="str">
        <f t="shared" si="58"/>
        <v>technology</v>
      </c>
      <c r="R638" t="str">
        <f t="shared" si="59"/>
        <v>web</v>
      </c>
      <c r="S638" s="9">
        <f t="shared" si="55"/>
        <v>42076.092152777783</v>
      </c>
      <c r="T638" s="9">
        <f t="shared" si="56"/>
        <v>42106.092152777783</v>
      </c>
    </row>
    <row r="639" spans="1:20" ht="28.8" x14ac:dyDescent="0.3">
      <c r="A639">
        <v>636</v>
      </c>
      <c r="B639" s="3" t="s">
        <v>637</v>
      </c>
      <c r="C639" s="3" t="s">
        <v>4746</v>
      </c>
      <c r="D639">
        <v>2000</v>
      </c>
      <c r="E639">
        <v>4</v>
      </c>
      <c r="F639" t="s">
        <v>8220</v>
      </c>
      <c r="G639" t="s">
        <v>8225</v>
      </c>
      <c r="H639" t="s">
        <v>8247</v>
      </c>
      <c r="I639">
        <v>1433587620</v>
      </c>
      <c r="J639">
        <v>1430996150</v>
      </c>
      <c r="K639" t="b">
        <v>0</v>
      </c>
      <c r="L639">
        <v>1</v>
      </c>
      <c r="M639" t="b">
        <v>0</v>
      </c>
      <c r="N639" t="s">
        <v>8272</v>
      </c>
      <c r="O639" s="5">
        <f t="shared" si="54"/>
        <v>0.2</v>
      </c>
      <c r="P639">
        <f t="shared" si="57"/>
        <v>4</v>
      </c>
      <c r="Q639" t="str">
        <f t="shared" si="58"/>
        <v>technology</v>
      </c>
      <c r="R639" t="str">
        <f t="shared" si="59"/>
        <v>web</v>
      </c>
      <c r="S639" s="9">
        <f t="shared" si="55"/>
        <v>42131.455439814818</v>
      </c>
      <c r="T639" s="9">
        <f t="shared" si="56"/>
        <v>42161.44930555555</v>
      </c>
    </row>
    <row r="640" spans="1:20" ht="43.2" x14ac:dyDescent="0.3">
      <c r="A640">
        <v>637</v>
      </c>
      <c r="B640" s="3" t="s">
        <v>638</v>
      </c>
      <c r="C640" s="3" t="s">
        <v>4747</v>
      </c>
      <c r="D640">
        <v>100000</v>
      </c>
      <c r="E640">
        <v>0</v>
      </c>
      <c r="F640" t="s">
        <v>8220</v>
      </c>
      <c r="G640" t="s">
        <v>8225</v>
      </c>
      <c r="H640" t="s">
        <v>8247</v>
      </c>
      <c r="I640">
        <v>1488063840</v>
      </c>
      <c r="J640">
        <v>1485558318</v>
      </c>
      <c r="K640" t="b">
        <v>0</v>
      </c>
      <c r="L640">
        <v>0</v>
      </c>
      <c r="M640" t="b">
        <v>0</v>
      </c>
      <c r="N640" t="s">
        <v>8272</v>
      </c>
      <c r="O640" s="5">
        <f t="shared" si="54"/>
        <v>0</v>
      </c>
      <c r="P640" t="e">
        <f t="shared" si="57"/>
        <v>#DIV/0!</v>
      </c>
      <c r="Q640" t="str">
        <f t="shared" si="58"/>
        <v>technology</v>
      </c>
      <c r="R640" t="str">
        <f t="shared" si="59"/>
        <v>web</v>
      </c>
      <c r="S640" s="9">
        <f t="shared" si="55"/>
        <v>42762.962013888886</v>
      </c>
      <c r="T640" s="9">
        <f t="shared" si="56"/>
        <v>42791.961111111115</v>
      </c>
    </row>
    <row r="641" spans="1:20" x14ac:dyDescent="0.3">
      <c r="A641">
        <v>638</v>
      </c>
      <c r="B641" s="3" t="s">
        <v>639</v>
      </c>
      <c r="C641" s="3" t="s">
        <v>4748</v>
      </c>
      <c r="D641">
        <v>200000</v>
      </c>
      <c r="E641">
        <v>18</v>
      </c>
      <c r="F641" t="s">
        <v>8220</v>
      </c>
      <c r="G641" t="s">
        <v>8236</v>
      </c>
      <c r="H641" t="s">
        <v>8249</v>
      </c>
      <c r="I641">
        <v>1490447662</v>
      </c>
      <c r="J641">
        <v>1485267262</v>
      </c>
      <c r="K641" t="b">
        <v>0</v>
      </c>
      <c r="L641">
        <v>6</v>
      </c>
      <c r="M641" t="b">
        <v>0</v>
      </c>
      <c r="N641" t="s">
        <v>8272</v>
      </c>
      <c r="O641" s="5">
        <f t="shared" si="54"/>
        <v>9.0000000000000011E-3</v>
      </c>
      <c r="P641">
        <f t="shared" si="57"/>
        <v>3</v>
      </c>
      <c r="Q641" t="str">
        <f t="shared" si="58"/>
        <v>technology</v>
      </c>
      <c r="R641" t="str">
        <f t="shared" si="59"/>
        <v>web</v>
      </c>
      <c r="S641" s="9">
        <f t="shared" si="55"/>
        <v>42759.593310185184</v>
      </c>
      <c r="T641" s="9">
        <f t="shared" si="56"/>
        <v>42819.55164351852</v>
      </c>
    </row>
    <row r="642" spans="1:20" ht="28.8" x14ac:dyDescent="0.3">
      <c r="A642">
        <v>639</v>
      </c>
      <c r="B642" s="3" t="s">
        <v>640</v>
      </c>
      <c r="C642" s="3" t="s">
        <v>4749</v>
      </c>
      <c r="D642">
        <v>1000000</v>
      </c>
      <c r="E642">
        <v>1</v>
      </c>
      <c r="F642" t="s">
        <v>8220</v>
      </c>
      <c r="G642" t="s">
        <v>8224</v>
      </c>
      <c r="H642" t="s">
        <v>8246</v>
      </c>
      <c r="I642">
        <v>1413208795</v>
      </c>
      <c r="J642">
        <v>1408024795</v>
      </c>
      <c r="K642" t="b">
        <v>0</v>
      </c>
      <c r="L642">
        <v>1</v>
      </c>
      <c r="M642" t="b">
        <v>0</v>
      </c>
      <c r="N642" t="s">
        <v>8272</v>
      </c>
      <c r="O642" s="5">
        <f t="shared" si="54"/>
        <v>9.9999999999999991E-5</v>
      </c>
      <c r="P642">
        <f t="shared" si="57"/>
        <v>1</v>
      </c>
      <c r="Q642" t="str">
        <f t="shared" si="58"/>
        <v>technology</v>
      </c>
      <c r="R642" t="str">
        <f t="shared" si="59"/>
        <v>web</v>
      </c>
      <c r="S642" s="9">
        <f t="shared" si="55"/>
        <v>41865.583275462966</v>
      </c>
      <c r="T642" s="9">
        <f t="shared" si="56"/>
        <v>41925.583275462966</v>
      </c>
    </row>
    <row r="643" spans="1:20" ht="43.2" x14ac:dyDescent="0.3">
      <c r="A643">
        <v>640</v>
      </c>
      <c r="B643" s="3" t="s">
        <v>641</v>
      </c>
      <c r="C643" s="3" t="s">
        <v>4750</v>
      </c>
      <c r="D643">
        <v>70</v>
      </c>
      <c r="E643">
        <v>101</v>
      </c>
      <c r="F643" t="s">
        <v>8219</v>
      </c>
      <c r="G643" t="s">
        <v>8230</v>
      </c>
      <c r="H643" t="s">
        <v>8249</v>
      </c>
      <c r="I643">
        <v>1480028400</v>
      </c>
      <c r="J643">
        <v>1478685915</v>
      </c>
      <c r="K643" t="b">
        <v>0</v>
      </c>
      <c r="L643">
        <v>2</v>
      </c>
      <c r="M643" t="b">
        <v>1</v>
      </c>
      <c r="N643" t="s">
        <v>8273</v>
      </c>
      <c r="O643" s="5">
        <f t="shared" ref="O643:O706" si="60">E643/D643*100</f>
        <v>144.28571428571428</v>
      </c>
      <c r="P643">
        <f t="shared" si="57"/>
        <v>50.5</v>
      </c>
      <c r="Q643" t="str">
        <f t="shared" si="58"/>
        <v>technology</v>
      </c>
      <c r="R643" t="str">
        <f t="shared" si="59"/>
        <v>wearables</v>
      </c>
      <c r="S643" s="9">
        <f t="shared" ref="S643:S706" si="61">J643/60/60/24+DATE(1970, 1, 1)</f>
        <v>42683.420312500006</v>
      </c>
      <c r="T643" s="9">
        <f t="shared" ref="T643:T706" si="62">I643/60/60/24+DATE(1970, 1, 1)</f>
        <v>42698.958333333328</v>
      </c>
    </row>
    <row r="644" spans="1:20" ht="43.2" x14ac:dyDescent="0.3">
      <c r="A644">
        <v>641</v>
      </c>
      <c r="B644" s="3" t="s">
        <v>642</v>
      </c>
      <c r="C644" s="3" t="s">
        <v>4751</v>
      </c>
      <c r="D644">
        <v>40000</v>
      </c>
      <c r="E644">
        <v>47665</v>
      </c>
      <c r="F644" t="s">
        <v>8219</v>
      </c>
      <c r="G644" t="s">
        <v>8224</v>
      </c>
      <c r="H644" t="s">
        <v>8246</v>
      </c>
      <c r="I644">
        <v>1439473248</v>
      </c>
      <c r="J644">
        <v>1436881248</v>
      </c>
      <c r="K644" t="b">
        <v>0</v>
      </c>
      <c r="L644">
        <v>315</v>
      </c>
      <c r="M644" t="b">
        <v>1</v>
      </c>
      <c r="N644" t="s">
        <v>8273</v>
      </c>
      <c r="O644" s="5">
        <f t="shared" si="60"/>
        <v>119.16249999999999</v>
      </c>
      <c r="P644">
        <f t="shared" ref="P644:P707" si="63">E644/L644</f>
        <v>151.31746031746033</v>
      </c>
      <c r="Q644" t="str">
        <f t="shared" ref="Q644:Q707" si="64">LEFT(N644, FIND("/", N644)-1)</f>
        <v>technology</v>
      </c>
      <c r="R644" t="str">
        <f t="shared" ref="R644:R707" si="65">RIGHT(N644, LEN(N644)-FIND("/", N644))</f>
        <v>wearables</v>
      </c>
      <c r="S644" s="9">
        <f t="shared" si="61"/>
        <v>42199.57</v>
      </c>
      <c r="T644" s="9">
        <f t="shared" si="62"/>
        <v>42229.57</v>
      </c>
    </row>
    <row r="645" spans="1:20" ht="43.2" x14ac:dyDescent="0.3">
      <c r="A645">
        <v>642</v>
      </c>
      <c r="B645" s="3" t="s">
        <v>643</v>
      </c>
      <c r="C645" s="3" t="s">
        <v>4752</v>
      </c>
      <c r="D645">
        <v>20000</v>
      </c>
      <c r="E645">
        <v>292097</v>
      </c>
      <c r="F645" t="s">
        <v>8219</v>
      </c>
      <c r="G645" t="s">
        <v>8236</v>
      </c>
      <c r="H645" t="s">
        <v>8249</v>
      </c>
      <c r="I645">
        <v>1439998674</v>
      </c>
      <c r="J645">
        <v>1436888274</v>
      </c>
      <c r="K645" t="b">
        <v>0</v>
      </c>
      <c r="L645">
        <v>2174</v>
      </c>
      <c r="M645" t="b">
        <v>1</v>
      </c>
      <c r="N645" t="s">
        <v>8273</v>
      </c>
      <c r="O645" s="5">
        <f t="shared" si="60"/>
        <v>1460.4850000000001</v>
      </c>
      <c r="P645">
        <f t="shared" si="63"/>
        <v>134.3592456301748</v>
      </c>
      <c r="Q645" t="str">
        <f t="shared" si="64"/>
        <v>technology</v>
      </c>
      <c r="R645" t="str">
        <f t="shared" si="65"/>
        <v>wearables</v>
      </c>
      <c r="S645" s="9">
        <f t="shared" si="61"/>
        <v>42199.651319444441</v>
      </c>
      <c r="T645" s="9">
        <f t="shared" si="62"/>
        <v>42235.651319444441</v>
      </c>
    </row>
    <row r="646" spans="1:20" ht="28.8" x14ac:dyDescent="0.3">
      <c r="A646">
        <v>643</v>
      </c>
      <c r="B646" s="3" t="s">
        <v>644</v>
      </c>
      <c r="C646" s="3" t="s">
        <v>4753</v>
      </c>
      <c r="D646">
        <v>25000</v>
      </c>
      <c r="E646">
        <v>26452</v>
      </c>
      <c r="F646" t="s">
        <v>8219</v>
      </c>
      <c r="G646" t="s">
        <v>8224</v>
      </c>
      <c r="H646" t="s">
        <v>8246</v>
      </c>
      <c r="I646">
        <v>1433085875</v>
      </c>
      <c r="J646">
        <v>1428333875</v>
      </c>
      <c r="K646" t="b">
        <v>0</v>
      </c>
      <c r="L646">
        <v>152</v>
      </c>
      <c r="M646" t="b">
        <v>1</v>
      </c>
      <c r="N646" t="s">
        <v>8273</v>
      </c>
      <c r="O646" s="5">
        <f t="shared" si="60"/>
        <v>105.80799999999999</v>
      </c>
      <c r="P646">
        <f t="shared" si="63"/>
        <v>174.02631578947367</v>
      </c>
      <c r="Q646" t="str">
        <f t="shared" si="64"/>
        <v>technology</v>
      </c>
      <c r="R646" t="str">
        <f t="shared" si="65"/>
        <v>wearables</v>
      </c>
      <c r="S646" s="9">
        <f t="shared" si="61"/>
        <v>42100.642071759255</v>
      </c>
      <c r="T646" s="9">
        <f t="shared" si="62"/>
        <v>42155.642071759255</v>
      </c>
    </row>
    <row r="647" spans="1:20" ht="43.2" x14ac:dyDescent="0.3">
      <c r="A647">
        <v>644</v>
      </c>
      <c r="B647" s="3" t="s">
        <v>645</v>
      </c>
      <c r="C647" s="3" t="s">
        <v>4754</v>
      </c>
      <c r="D647">
        <v>25000</v>
      </c>
      <c r="E647">
        <v>75029.48</v>
      </c>
      <c r="F647" t="s">
        <v>8219</v>
      </c>
      <c r="G647" t="s">
        <v>8224</v>
      </c>
      <c r="H647" t="s">
        <v>8246</v>
      </c>
      <c r="I647">
        <v>1414544400</v>
      </c>
      <c r="J647">
        <v>1410883139</v>
      </c>
      <c r="K647" t="b">
        <v>0</v>
      </c>
      <c r="L647">
        <v>1021</v>
      </c>
      <c r="M647" t="b">
        <v>1</v>
      </c>
      <c r="N647" t="s">
        <v>8273</v>
      </c>
      <c r="O647" s="5">
        <f t="shared" si="60"/>
        <v>300.11791999999997</v>
      </c>
      <c r="P647">
        <f t="shared" si="63"/>
        <v>73.486268364348675</v>
      </c>
      <c r="Q647" t="str">
        <f t="shared" si="64"/>
        <v>technology</v>
      </c>
      <c r="R647" t="str">
        <f t="shared" si="65"/>
        <v>wearables</v>
      </c>
      <c r="S647" s="9">
        <f t="shared" si="61"/>
        <v>41898.665960648148</v>
      </c>
      <c r="T647" s="9">
        <f t="shared" si="62"/>
        <v>41941.041666666664</v>
      </c>
    </row>
    <row r="648" spans="1:20" ht="28.8" x14ac:dyDescent="0.3">
      <c r="A648">
        <v>645</v>
      </c>
      <c r="B648" s="3" t="s">
        <v>646</v>
      </c>
      <c r="C648" s="3" t="s">
        <v>4755</v>
      </c>
      <c r="D648">
        <v>2000</v>
      </c>
      <c r="E648">
        <v>5574</v>
      </c>
      <c r="F648" t="s">
        <v>8219</v>
      </c>
      <c r="G648" t="s">
        <v>8224</v>
      </c>
      <c r="H648" t="s">
        <v>8246</v>
      </c>
      <c r="I648">
        <v>1470962274</v>
      </c>
      <c r="J648">
        <v>1468370274</v>
      </c>
      <c r="K648" t="b">
        <v>0</v>
      </c>
      <c r="L648">
        <v>237</v>
      </c>
      <c r="M648" t="b">
        <v>1</v>
      </c>
      <c r="N648" t="s">
        <v>8273</v>
      </c>
      <c r="O648" s="5">
        <f t="shared" si="60"/>
        <v>278.7</v>
      </c>
      <c r="P648">
        <f t="shared" si="63"/>
        <v>23.518987341772153</v>
      </c>
      <c r="Q648" t="str">
        <f t="shared" si="64"/>
        <v>technology</v>
      </c>
      <c r="R648" t="str">
        <f t="shared" si="65"/>
        <v>wearables</v>
      </c>
      <c r="S648" s="9">
        <f t="shared" si="61"/>
        <v>42564.026319444441</v>
      </c>
      <c r="T648" s="9">
        <f t="shared" si="62"/>
        <v>42594.026319444441</v>
      </c>
    </row>
    <row r="649" spans="1:20" ht="43.2" x14ac:dyDescent="0.3">
      <c r="A649">
        <v>646</v>
      </c>
      <c r="B649" s="3" t="s">
        <v>647</v>
      </c>
      <c r="C649" s="3" t="s">
        <v>4756</v>
      </c>
      <c r="D649">
        <v>800</v>
      </c>
      <c r="E649">
        <v>1055.01</v>
      </c>
      <c r="F649" t="s">
        <v>8219</v>
      </c>
      <c r="G649" t="s">
        <v>8224</v>
      </c>
      <c r="H649" t="s">
        <v>8246</v>
      </c>
      <c r="I649">
        <v>1407788867</v>
      </c>
      <c r="J649">
        <v>1405196867</v>
      </c>
      <c r="K649" t="b">
        <v>0</v>
      </c>
      <c r="L649">
        <v>27</v>
      </c>
      <c r="M649" t="b">
        <v>1</v>
      </c>
      <c r="N649" t="s">
        <v>8273</v>
      </c>
      <c r="O649" s="5">
        <f t="shared" si="60"/>
        <v>131.87625</v>
      </c>
      <c r="P649">
        <f t="shared" si="63"/>
        <v>39.074444444444445</v>
      </c>
      <c r="Q649" t="str">
        <f t="shared" si="64"/>
        <v>technology</v>
      </c>
      <c r="R649" t="str">
        <f t="shared" si="65"/>
        <v>wearables</v>
      </c>
      <c r="S649" s="9">
        <f t="shared" si="61"/>
        <v>41832.852627314816</v>
      </c>
      <c r="T649" s="9">
        <f t="shared" si="62"/>
        <v>41862.852627314816</v>
      </c>
    </row>
    <row r="650" spans="1:20" ht="43.2" x14ac:dyDescent="0.3">
      <c r="A650">
        <v>647</v>
      </c>
      <c r="B650" s="3" t="s">
        <v>648</v>
      </c>
      <c r="C650" s="3" t="s">
        <v>4757</v>
      </c>
      <c r="D650">
        <v>2000</v>
      </c>
      <c r="E650">
        <v>2141</v>
      </c>
      <c r="F650" t="s">
        <v>8219</v>
      </c>
      <c r="G650" t="s">
        <v>8229</v>
      </c>
      <c r="H650" t="s">
        <v>8251</v>
      </c>
      <c r="I650">
        <v>1458235549</v>
      </c>
      <c r="J650">
        <v>1455647149</v>
      </c>
      <c r="K650" t="b">
        <v>0</v>
      </c>
      <c r="L650">
        <v>17</v>
      </c>
      <c r="M650" t="b">
        <v>1</v>
      </c>
      <c r="N650" t="s">
        <v>8273</v>
      </c>
      <c r="O650" s="5">
        <f t="shared" si="60"/>
        <v>107.05</v>
      </c>
      <c r="P650">
        <f t="shared" si="63"/>
        <v>125.94117647058823</v>
      </c>
      <c r="Q650" t="str">
        <f t="shared" si="64"/>
        <v>technology</v>
      </c>
      <c r="R650" t="str">
        <f t="shared" si="65"/>
        <v>wearables</v>
      </c>
      <c r="S650" s="9">
        <f t="shared" si="61"/>
        <v>42416.767928240741</v>
      </c>
      <c r="T650" s="9">
        <f t="shared" si="62"/>
        <v>42446.726261574076</v>
      </c>
    </row>
    <row r="651" spans="1:20" x14ac:dyDescent="0.3">
      <c r="A651">
        <v>648</v>
      </c>
      <c r="B651" s="3" t="s">
        <v>649</v>
      </c>
      <c r="C651" s="3" t="s">
        <v>4758</v>
      </c>
      <c r="D651">
        <v>35000</v>
      </c>
      <c r="E651">
        <v>44388</v>
      </c>
      <c r="F651" t="s">
        <v>8219</v>
      </c>
      <c r="G651" t="s">
        <v>8224</v>
      </c>
      <c r="H651" t="s">
        <v>8246</v>
      </c>
      <c r="I651">
        <v>1413304708</v>
      </c>
      <c r="J651">
        <v>1410280708</v>
      </c>
      <c r="K651" t="b">
        <v>0</v>
      </c>
      <c r="L651">
        <v>27</v>
      </c>
      <c r="M651" t="b">
        <v>1</v>
      </c>
      <c r="N651" t="s">
        <v>8273</v>
      </c>
      <c r="O651" s="5">
        <f t="shared" si="60"/>
        <v>126.82285714285715</v>
      </c>
      <c r="P651">
        <f t="shared" si="63"/>
        <v>1644</v>
      </c>
      <c r="Q651" t="str">
        <f t="shared" si="64"/>
        <v>technology</v>
      </c>
      <c r="R651" t="str">
        <f t="shared" si="65"/>
        <v>wearables</v>
      </c>
      <c r="S651" s="9">
        <f t="shared" si="61"/>
        <v>41891.693379629629</v>
      </c>
      <c r="T651" s="9">
        <f t="shared" si="62"/>
        <v>41926.693379629629</v>
      </c>
    </row>
    <row r="652" spans="1:20" ht="43.2" x14ac:dyDescent="0.3">
      <c r="A652">
        <v>649</v>
      </c>
      <c r="B652" s="3" t="s">
        <v>650</v>
      </c>
      <c r="C652" s="3" t="s">
        <v>4759</v>
      </c>
      <c r="D652">
        <v>2500</v>
      </c>
      <c r="E652">
        <v>3499</v>
      </c>
      <c r="F652" t="s">
        <v>8219</v>
      </c>
      <c r="G652" t="s">
        <v>8224</v>
      </c>
      <c r="H652" t="s">
        <v>8246</v>
      </c>
      <c r="I652">
        <v>1410904413</v>
      </c>
      <c r="J652">
        <v>1409090013</v>
      </c>
      <c r="K652" t="b">
        <v>0</v>
      </c>
      <c r="L652">
        <v>82</v>
      </c>
      <c r="M652" t="b">
        <v>1</v>
      </c>
      <c r="N652" t="s">
        <v>8273</v>
      </c>
      <c r="O652" s="5">
        <f t="shared" si="60"/>
        <v>139.96</v>
      </c>
      <c r="P652">
        <f t="shared" si="63"/>
        <v>42.670731707317074</v>
      </c>
      <c r="Q652" t="str">
        <f t="shared" si="64"/>
        <v>technology</v>
      </c>
      <c r="R652" t="str">
        <f t="shared" si="65"/>
        <v>wearables</v>
      </c>
      <c r="S652" s="9">
        <f t="shared" si="61"/>
        <v>41877.912187499998</v>
      </c>
      <c r="T652" s="9">
        <f t="shared" si="62"/>
        <v>41898.912187499998</v>
      </c>
    </row>
    <row r="653" spans="1:20" ht="43.2" x14ac:dyDescent="0.3">
      <c r="A653">
        <v>650</v>
      </c>
      <c r="B653" s="3" t="s">
        <v>651</v>
      </c>
      <c r="C653" s="3" t="s">
        <v>4760</v>
      </c>
      <c r="D653">
        <v>1500</v>
      </c>
      <c r="E653">
        <v>1686</v>
      </c>
      <c r="F653" t="s">
        <v>8219</v>
      </c>
      <c r="G653" t="s">
        <v>8224</v>
      </c>
      <c r="H653" t="s">
        <v>8246</v>
      </c>
      <c r="I653">
        <v>1418953984</v>
      </c>
      <c r="J653">
        <v>1413766384</v>
      </c>
      <c r="K653" t="b">
        <v>0</v>
      </c>
      <c r="L653">
        <v>48</v>
      </c>
      <c r="M653" t="b">
        <v>1</v>
      </c>
      <c r="N653" t="s">
        <v>8273</v>
      </c>
      <c r="O653" s="5">
        <f t="shared" si="60"/>
        <v>112.4</v>
      </c>
      <c r="P653">
        <f t="shared" si="63"/>
        <v>35.125</v>
      </c>
      <c r="Q653" t="str">
        <f t="shared" si="64"/>
        <v>technology</v>
      </c>
      <c r="R653" t="str">
        <f t="shared" si="65"/>
        <v>wearables</v>
      </c>
      <c r="S653" s="9">
        <f t="shared" si="61"/>
        <v>41932.036851851852</v>
      </c>
      <c r="T653" s="9">
        <f t="shared" si="62"/>
        <v>41992.078518518523</v>
      </c>
    </row>
    <row r="654" spans="1:20" ht="43.2" x14ac:dyDescent="0.3">
      <c r="A654">
        <v>651</v>
      </c>
      <c r="B654" s="3" t="s">
        <v>652</v>
      </c>
      <c r="C654" s="3" t="s">
        <v>4761</v>
      </c>
      <c r="D654">
        <v>25000</v>
      </c>
      <c r="E654">
        <v>25132</v>
      </c>
      <c r="F654" t="s">
        <v>8219</v>
      </c>
      <c r="G654" t="s">
        <v>8224</v>
      </c>
      <c r="H654" t="s">
        <v>8246</v>
      </c>
      <c r="I654">
        <v>1418430311</v>
      </c>
      <c r="J654">
        <v>1415838311</v>
      </c>
      <c r="K654" t="b">
        <v>0</v>
      </c>
      <c r="L654">
        <v>105</v>
      </c>
      <c r="M654" t="b">
        <v>1</v>
      </c>
      <c r="N654" t="s">
        <v>8273</v>
      </c>
      <c r="O654" s="5">
        <f t="shared" si="60"/>
        <v>100.52799999999999</v>
      </c>
      <c r="P654">
        <f t="shared" si="63"/>
        <v>239.35238095238094</v>
      </c>
      <c r="Q654" t="str">
        <f t="shared" si="64"/>
        <v>technology</v>
      </c>
      <c r="R654" t="str">
        <f t="shared" si="65"/>
        <v>wearables</v>
      </c>
      <c r="S654" s="9">
        <f t="shared" si="61"/>
        <v>41956.017488425925</v>
      </c>
      <c r="T654" s="9">
        <f t="shared" si="62"/>
        <v>41986.017488425925</v>
      </c>
    </row>
    <row r="655" spans="1:20" ht="43.2" x14ac:dyDescent="0.3">
      <c r="A655">
        <v>652</v>
      </c>
      <c r="B655" s="3" t="s">
        <v>653</v>
      </c>
      <c r="C655" s="3" t="s">
        <v>4762</v>
      </c>
      <c r="D655">
        <v>3000</v>
      </c>
      <c r="E655">
        <v>3014</v>
      </c>
      <c r="F655" t="s">
        <v>8219</v>
      </c>
      <c r="G655" t="s">
        <v>8224</v>
      </c>
      <c r="H655" t="s">
        <v>8246</v>
      </c>
      <c r="I655">
        <v>1480613650</v>
      </c>
      <c r="J655">
        <v>1478018050</v>
      </c>
      <c r="K655" t="b">
        <v>0</v>
      </c>
      <c r="L655">
        <v>28</v>
      </c>
      <c r="M655" t="b">
        <v>1</v>
      </c>
      <c r="N655" t="s">
        <v>8273</v>
      </c>
      <c r="O655" s="5">
        <f t="shared" si="60"/>
        <v>100.46666666666665</v>
      </c>
      <c r="P655">
        <f t="shared" si="63"/>
        <v>107.64285714285714</v>
      </c>
      <c r="Q655" t="str">
        <f t="shared" si="64"/>
        <v>technology</v>
      </c>
      <c r="R655" t="str">
        <f t="shared" si="65"/>
        <v>wearables</v>
      </c>
      <c r="S655" s="9">
        <f t="shared" si="61"/>
        <v>42675.690393518518</v>
      </c>
      <c r="T655" s="9">
        <f t="shared" si="62"/>
        <v>42705.732060185182</v>
      </c>
    </row>
    <row r="656" spans="1:20" ht="43.2" x14ac:dyDescent="0.3">
      <c r="A656">
        <v>653</v>
      </c>
      <c r="B656" s="3" t="s">
        <v>654</v>
      </c>
      <c r="C656" s="3" t="s">
        <v>4763</v>
      </c>
      <c r="D656">
        <v>75000</v>
      </c>
      <c r="E656">
        <v>106084.5</v>
      </c>
      <c r="F656" t="s">
        <v>8219</v>
      </c>
      <c r="G656" t="s">
        <v>8224</v>
      </c>
      <c r="H656" t="s">
        <v>8246</v>
      </c>
      <c r="I656">
        <v>1440082240</v>
      </c>
      <c r="J656">
        <v>1436885440</v>
      </c>
      <c r="K656" t="b">
        <v>0</v>
      </c>
      <c r="L656">
        <v>1107</v>
      </c>
      <c r="M656" t="b">
        <v>1</v>
      </c>
      <c r="N656" t="s">
        <v>8273</v>
      </c>
      <c r="O656" s="5">
        <f t="shared" si="60"/>
        <v>141.446</v>
      </c>
      <c r="P656">
        <f t="shared" si="63"/>
        <v>95.830623306233065</v>
      </c>
      <c r="Q656" t="str">
        <f t="shared" si="64"/>
        <v>technology</v>
      </c>
      <c r="R656" t="str">
        <f t="shared" si="65"/>
        <v>wearables</v>
      </c>
      <c r="S656" s="9">
        <f t="shared" si="61"/>
        <v>42199.618518518517</v>
      </c>
      <c r="T656" s="9">
        <f t="shared" si="62"/>
        <v>42236.618518518517</v>
      </c>
    </row>
    <row r="657" spans="1:20" ht="43.2" x14ac:dyDescent="0.3">
      <c r="A657">
        <v>654</v>
      </c>
      <c r="B657" s="3" t="s">
        <v>655</v>
      </c>
      <c r="C657" s="3" t="s">
        <v>4764</v>
      </c>
      <c r="D657">
        <v>12000</v>
      </c>
      <c r="E657">
        <v>32075</v>
      </c>
      <c r="F657" t="s">
        <v>8219</v>
      </c>
      <c r="G657" t="s">
        <v>8224</v>
      </c>
      <c r="H657" t="s">
        <v>8246</v>
      </c>
      <c r="I657">
        <v>1436396313</v>
      </c>
      <c r="J657">
        <v>1433804313</v>
      </c>
      <c r="K657" t="b">
        <v>0</v>
      </c>
      <c r="L657">
        <v>1013</v>
      </c>
      <c r="M657" t="b">
        <v>1</v>
      </c>
      <c r="N657" t="s">
        <v>8273</v>
      </c>
      <c r="O657" s="5">
        <f t="shared" si="60"/>
        <v>267.29166666666669</v>
      </c>
      <c r="P657">
        <f t="shared" si="63"/>
        <v>31.663376110562684</v>
      </c>
      <c r="Q657" t="str">
        <f t="shared" si="64"/>
        <v>technology</v>
      </c>
      <c r="R657" t="str">
        <f t="shared" si="65"/>
        <v>wearables</v>
      </c>
      <c r="S657" s="9">
        <f t="shared" si="61"/>
        <v>42163.957326388889</v>
      </c>
      <c r="T657" s="9">
        <f t="shared" si="62"/>
        <v>42193.957326388889</v>
      </c>
    </row>
    <row r="658" spans="1:20" ht="28.8" x14ac:dyDescent="0.3">
      <c r="A658">
        <v>655</v>
      </c>
      <c r="B658" s="3" t="s">
        <v>656</v>
      </c>
      <c r="C658" s="3" t="s">
        <v>4765</v>
      </c>
      <c r="D658">
        <v>8000</v>
      </c>
      <c r="E658">
        <v>11751</v>
      </c>
      <c r="F658" t="s">
        <v>8219</v>
      </c>
      <c r="G658" t="s">
        <v>8224</v>
      </c>
      <c r="H658" t="s">
        <v>8246</v>
      </c>
      <c r="I658">
        <v>1426197512</v>
      </c>
      <c r="J658">
        <v>1423609112</v>
      </c>
      <c r="K658" t="b">
        <v>0</v>
      </c>
      <c r="L658">
        <v>274</v>
      </c>
      <c r="M658" t="b">
        <v>1</v>
      </c>
      <c r="N658" t="s">
        <v>8273</v>
      </c>
      <c r="O658" s="5">
        <f t="shared" si="60"/>
        <v>146.88749999999999</v>
      </c>
      <c r="P658">
        <f t="shared" si="63"/>
        <v>42.886861313868614</v>
      </c>
      <c r="Q658" t="str">
        <f t="shared" si="64"/>
        <v>technology</v>
      </c>
      <c r="R658" t="str">
        <f t="shared" si="65"/>
        <v>wearables</v>
      </c>
      <c r="S658" s="9">
        <f t="shared" si="61"/>
        <v>42045.957314814819</v>
      </c>
      <c r="T658" s="9">
        <f t="shared" si="62"/>
        <v>42075.915648148148</v>
      </c>
    </row>
    <row r="659" spans="1:20" ht="43.2" x14ac:dyDescent="0.3">
      <c r="A659">
        <v>656</v>
      </c>
      <c r="B659" s="3" t="s">
        <v>657</v>
      </c>
      <c r="C659" s="3" t="s">
        <v>4766</v>
      </c>
      <c r="D659">
        <v>5000</v>
      </c>
      <c r="E659">
        <v>10678</v>
      </c>
      <c r="F659" t="s">
        <v>8219</v>
      </c>
      <c r="G659" t="s">
        <v>8224</v>
      </c>
      <c r="H659" t="s">
        <v>8246</v>
      </c>
      <c r="I659">
        <v>1460917119</v>
      </c>
      <c r="J659">
        <v>1455736719</v>
      </c>
      <c r="K659" t="b">
        <v>0</v>
      </c>
      <c r="L659">
        <v>87</v>
      </c>
      <c r="M659" t="b">
        <v>1</v>
      </c>
      <c r="N659" t="s">
        <v>8273</v>
      </c>
      <c r="O659" s="5">
        <f t="shared" si="60"/>
        <v>213.56</v>
      </c>
      <c r="P659">
        <f t="shared" si="63"/>
        <v>122.73563218390805</v>
      </c>
      <c r="Q659" t="str">
        <f t="shared" si="64"/>
        <v>technology</v>
      </c>
      <c r="R659" t="str">
        <f t="shared" si="65"/>
        <v>wearables</v>
      </c>
      <c r="S659" s="9">
        <f t="shared" si="61"/>
        <v>42417.804618055554</v>
      </c>
      <c r="T659" s="9">
        <f t="shared" si="62"/>
        <v>42477.762951388882</v>
      </c>
    </row>
    <row r="660" spans="1:20" ht="43.2" x14ac:dyDescent="0.3">
      <c r="A660">
        <v>657</v>
      </c>
      <c r="B660" s="3" t="s">
        <v>658</v>
      </c>
      <c r="C660" s="3" t="s">
        <v>4767</v>
      </c>
      <c r="D660">
        <v>15000</v>
      </c>
      <c r="E660">
        <v>18855</v>
      </c>
      <c r="F660" t="s">
        <v>8219</v>
      </c>
      <c r="G660" t="s">
        <v>8224</v>
      </c>
      <c r="H660" t="s">
        <v>8246</v>
      </c>
      <c r="I660">
        <v>1450901872</v>
      </c>
      <c r="J660">
        <v>1448309872</v>
      </c>
      <c r="K660" t="b">
        <v>0</v>
      </c>
      <c r="L660">
        <v>99</v>
      </c>
      <c r="M660" t="b">
        <v>1</v>
      </c>
      <c r="N660" t="s">
        <v>8273</v>
      </c>
      <c r="O660" s="5">
        <f t="shared" si="60"/>
        <v>125.69999999999999</v>
      </c>
      <c r="P660">
        <f t="shared" si="63"/>
        <v>190.45454545454547</v>
      </c>
      <c r="Q660" t="str">
        <f t="shared" si="64"/>
        <v>technology</v>
      </c>
      <c r="R660" t="str">
        <f t="shared" si="65"/>
        <v>wearables</v>
      </c>
      <c r="S660" s="9">
        <f t="shared" si="61"/>
        <v>42331.84574074074</v>
      </c>
      <c r="T660" s="9">
        <f t="shared" si="62"/>
        <v>42361.84574074074</v>
      </c>
    </row>
    <row r="661" spans="1:20" ht="43.2" x14ac:dyDescent="0.3">
      <c r="A661">
        <v>658</v>
      </c>
      <c r="B661" s="3" t="s">
        <v>659</v>
      </c>
      <c r="C661" s="3" t="s">
        <v>4768</v>
      </c>
      <c r="D661">
        <v>28888</v>
      </c>
      <c r="E661">
        <v>30177</v>
      </c>
      <c r="F661" t="s">
        <v>8219</v>
      </c>
      <c r="G661" t="s">
        <v>8224</v>
      </c>
      <c r="H661" t="s">
        <v>8246</v>
      </c>
      <c r="I661">
        <v>1437933600</v>
      </c>
      <c r="J661">
        <v>1435117889</v>
      </c>
      <c r="K661" t="b">
        <v>0</v>
      </c>
      <c r="L661">
        <v>276</v>
      </c>
      <c r="M661" t="b">
        <v>1</v>
      </c>
      <c r="N661" t="s">
        <v>8273</v>
      </c>
      <c r="O661" s="5">
        <f t="shared" si="60"/>
        <v>104.46206037108834</v>
      </c>
      <c r="P661">
        <f t="shared" si="63"/>
        <v>109.33695652173913</v>
      </c>
      <c r="Q661" t="str">
        <f t="shared" si="64"/>
        <v>technology</v>
      </c>
      <c r="R661" t="str">
        <f t="shared" si="65"/>
        <v>wearables</v>
      </c>
      <c r="S661" s="9">
        <f t="shared" si="61"/>
        <v>42179.160752314812</v>
      </c>
      <c r="T661" s="9">
        <f t="shared" si="62"/>
        <v>42211.75</v>
      </c>
    </row>
    <row r="662" spans="1:20" x14ac:dyDescent="0.3">
      <c r="A662">
        <v>659</v>
      </c>
      <c r="B662" s="3" t="s">
        <v>660</v>
      </c>
      <c r="C662" s="3" t="s">
        <v>4769</v>
      </c>
      <c r="D662">
        <v>3000</v>
      </c>
      <c r="E662">
        <v>3017</v>
      </c>
      <c r="F662" t="s">
        <v>8219</v>
      </c>
      <c r="G662" t="s">
        <v>8224</v>
      </c>
      <c r="H662" t="s">
        <v>8246</v>
      </c>
      <c r="I662">
        <v>1440339295</v>
      </c>
      <c r="J662">
        <v>1437747295</v>
      </c>
      <c r="K662" t="b">
        <v>0</v>
      </c>
      <c r="L662">
        <v>21</v>
      </c>
      <c r="M662" t="b">
        <v>1</v>
      </c>
      <c r="N662" t="s">
        <v>8273</v>
      </c>
      <c r="O662" s="5">
        <f t="shared" si="60"/>
        <v>100.56666666666668</v>
      </c>
      <c r="P662">
        <f t="shared" si="63"/>
        <v>143.66666666666666</v>
      </c>
      <c r="Q662" t="str">
        <f t="shared" si="64"/>
        <v>technology</v>
      </c>
      <c r="R662" t="str">
        <f t="shared" si="65"/>
        <v>wearables</v>
      </c>
      <c r="S662" s="9">
        <f t="shared" si="61"/>
        <v>42209.593692129631</v>
      </c>
      <c r="T662" s="9">
        <f t="shared" si="62"/>
        <v>42239.593692129631</v>
      </c>
    </row>
    <row r="663" spans="1:20" ht="43.2" x14ac:dyDescent="0.3">
      <c r="A663">
        <v>660</v>
      </c>
      <c r="B663" s="3" t="s">
        <v>661</v>
      </c>
      <c r="C663" s="3" t="s">
        <v>4770</v>
      </c>
      <c r="D663">
        <v>50000</v>
      </c>
      <c r="E663">
        <v>1529</v>
      </c>
      <c r="F663" t="s">
        <v>8221</v>
      </c>
      <c r="G663" t="s">
        <v>8224</v>
      </c>
      <c r="H663" t="s">
        <v>8246</v>
      </c>
      <c r="I663">
        <v>1415558879</v>
      </c>
      <c r="J663">
        <v>1412963279</v>
      </c>
      <c r="K663" t="b">
        <v>0</v>
      </c>
      <c r="L663">
        <v>18</v>
      </c>
      <c r="M663" t="b">
        <v>0</v>
      </c>
      <c r="N663" t="s">
        <v>8273</v>
      </c>
      <c r="O663" s="5">
        <f t="shared" si="60"/>
        <v>3.0579999999999998</v>
      </c>
      <c r="P663">
        <f t="shared" si="63"/>
        <v>84.944444444444443</v>
      </c>
      <c r="Q663" t="str">
        <f t="shared" si="64"/>
        <v>technology</v>
      </c>
      <c r="R663" t="str">
        <f t="shared" si="65"/>
        <v>wearables</v>
      </c>
      <c r="S663" s="9">
        <f t="shared" si="61"/>
        <v>41922.741655092592</v>
      </c>
      <c r="T663" s="9">
        <f t="shared" si="62"/>
        <v>41952.783321759263</v>
      </c>
    </row>
    <row r="664" spans="1:20" ht="28.8" x14ac:dyDescent="0.3">
      <c r="A664">
        <v>661</v>
      </c>
      <c r="B664" s="3" t="s">
        <v>662</v>
      </c>
      <c r="C664" s="3" t="s">
        <v>4771</v>
      </c>
      <c r="D664">
        <v>10000</v>
      </c>
      <c r="E664">
        <v>95</v>
      </c>
      <c r="F664" t="s">
        <v>8221</v>
      </c>
      <c r="G664" t="s">
        <v>8224</v>
      </c>
      <c r="H664" t="s">
        <v>8246</v>
      </c>
      <c r="I664">
        <v>1477236559</v>
      </c>
      <c r="J664">
        <v>1474644559</v>
      </c>
      <c r="K664" t="b">
        <v>0</v>
      </c>
      <c r="L664">
        <v>9</v>
      </c>
      <c r="M664" t="b">
        <v>0</v>
      </c>
      <c r="N664" t="s">
        <v>8273</v>
      </c>
      <c r="O664" s="5">
        <f t="shared" si="60"/>
        <v>0.95</v>
      </c>
      <c r="P664">
        <f t="shared" si="63"/>
        <v>10.555555555555555</v>
      </c>
      <c r="Q664" t="str">
        <f t="shared" si="64"/>
        <v>technology</v>
      </c>
      <c r="R664" t="str">
        <f t="shared" si="65"/>
        <v>wearables</v>
      </c>
      <c r="S664" s="9">
        <f t="shared" si="61"/>
        <v>42636.645358796297</v>
      </c>
      <c r="T664" s="9">
        <f t="shared" si="62"/>
        <v>42666.645358796297</v>
      </c>
    </row>
    <row r="665" spans="1:20" ht="28.8" x14ac:dyDescent="0.3">
      <c r="A665">
        <v>662</v>
      </c>
      <c r="B665" s="3" t="s">
        <v>663</v>
      </c>
      <c r="C665" s="3" t="s">
        <v>4772</v>
      </c>
      <c r="D665">
        <v>39000</v>
      </c>
      <c r="E665">
        <v>156</v>
      </c>
      <c r="F665" t="s">
        <v>8221</v>
      </c>
      <c r="G665" t="s">
        <v>8224</v>
      </c>
      <c r="H665" t="s">
        <v>8246</v>
      </c>
      <c r="I665">
        <v>1421404247</v>
      </c>
      <c r="J665">
        <v>1418812247</v>
      </c>
      <c r="K665" t="b">
        <v>0</v>
      </c>
      <c r="L665">
        <v>4</v>
      </c>
      <c r="M665" t="b">
        <v>0</v>
      </c>
      <c r="N665" t="s">
        <v>8273</v>
      </c>
      <c r="O665" s="5">
        <f t="shared" si="60"/>
        <v>0.4</v>
      </c>
      <c r="P665">
        <f t="shared" si="63"/>
        <v>39</v>
      </c>
      <c r="Q665" t="str">
        <f t="shared" si="64"/>
        <v>technology</v>
      </c>
      <c r="R665" t="str">
        <f t="shared" si="65"/>
        <v>wearables</v>
      </c>
      <c r="S665" s="9">
        <f t="shared" si="61"/>
        <v>41990.438043981485</v>
      </c>
      <c r="T665" s="9">
        <f t="shared" si="62"/>
        <v>42020.438043981485</v>
      </c>
    </row>
    <row r="666" spans="1:20" ht="43.2" x14ac:dyDescent="0.3">
      <c r="A666">
        <v>663</v>
      </c>
      <c r="B666" s="3" t="s">
        <v>664</v>
      </c>
      <c r="C666" s="3" t="s">
        <v>4773</v>
      </c>
      <c r="D666">
        <v>200000</v>
      </c>
      <c r="E666">
        <v>700</v>
      </c>
      <c r="F666" t="s">
        <v>8221</v>
      </c>
      <c r="G666" t="s">
        <v>8232</v>
      </c>
      <c r="H666" t="s">
        <v>8253</v>
      </c>
      <c r="I666">
        <v>1437250456</v>
      </c>
      <c r="J666">
        <v>1434658456</v>
      </c>
      <c r="K666" t="b">
        <v>0</v>
      </c>
      <c r="L666">
        <v>7</v>
      </c>
      <c r="M666" t="b">
        <v>0</v>
      </c>
      <c r="N666" t="s">
        <v>8273</v>
      </c>
      <c r="O666" s="5">
        <f t="shared" si="60"/>
        <v>0.35000000000000003</v>
      </c>
      <c r="P666">
        <f t="shared" si="63"/>
        <v>100</v>
      </c>
      <c r="Q666" t="str">
        <f t="shared" si="64"/>
        <v>technology</v>
      </c>
      <c r="R666" t="str">
        <f t="shared" si="65"/>
        <v>wearables</v>
      </c>
      <c r="S666" s="9">
        <f t="shared" si="61"/>
        <v>42173.843240740738</v>
      </c>
      <c r="T666" s="9">
        <f t="shared" si="62"/>
        <v>42203.843240740738</v>
      </c>
    </row>
    <row r="667" spans="1:20" ht="43.2" x14ac:dyDescent="0.3">
      <c r="A667">
        <v>664</v>
      </c>
      <c r="B667" s="3" t="s">
        <v>665</v>
      </c>
      <c r="C667" s="3" t="s">
        <v>4774</v>
      </c>
      <c r="D667">
        <v>12000</v>
      </c>
      <c r="E667">
        <v>904</v>
      </c>
      <c r="F667" t="s">
        <v>8221</v>
      </c>
      <c r="G667" t="s">
        <v>8224</v>
      </c>
      <c r="H667" t="s">
        <v>8246</v>
      </c>
      <c r="I667">
        <v>1428940775</v>
      </c>
      <c r="J667">
        <v>1426348775</v>
      </c>
      <c r="K667" t="b">
        <v>0</v>
      </c>
      <c r="L667">
        <v>29</v>
      </c>
      <c r="M667" t="b">
        <v>0</v>
      </c>
      <c r="N667" t="s">
        <v>8273</v>
      </c>
      <c r="O667" s="5">
        <f t="shared" si="60"/>
        <v>7.5333333333333332</v>
      </c>
      <c r="P667">
        <f t="shared" si="63"/>
        <v>31.172413793103448</v>
      </c>
      <c r="Q667" t="str">
        <f t="shared" si="64"/>
        <v>technology</v>
      </c>
      <c r="R667" t="str">
        <f t="shared" si="65"/>
        <v>wearables</v>
      </c>
      <c r="S667" s="9">
        <f t="shared" si="61"/>
        <v>42077.666377314818</v>
      </c>
      <c r="T667" s="9">
        <f t="shared" si="62"/>
        <v>42107.666377314818</v>
      </c>
    </row>
    <row r="668" spans="1:20" ht="43.2" x14ac:dyDescent="0.3">
      <c r="A668">
        <v>665</v>
      </c>
      <c r="B668" s="3" t="s">
        <v>666</v>
      </c>
      <c r="C668" s="3" t="s">
        <v>4775</v>
      </c>
      <c r="D668">
        <v>10000</v>
      </c>
      <c r="E668">
        <v>1864</v>
      </c>
      <c r="F668" t="s">
        <v>8221</v>
      </c>
      <c r="G668" t="s">
        <v>8224</v>
      </c>
      <c r="H668" t="s">
        <v>8246</v>
      </c>
      <c r="I668">
        <v>1484327061</v>
      </c>
      <c r="J668">
        <v>1479143061</v>
      </c>
      <c r="K668" t="b">
        <v>0</v>
      </c>
      <c r="L668">
        <v>12</v>
      </c>
      <c r="M668" t="b">
        <v>0</v>
      </c>
      <c r="N668" t="s">
        <v>8273</v>
      </c>
      <c r="O668" s="5">
        <f t="shared" si="60"/>
        <v>18.64</v>
      </c>
      <c r="P668">
        <f t="shared" si="63"/>
        <v>155.33333333333334</v>
      </c>
      <c r="Q668" t="str">
        <f t="shared" si="64"/>
        <v>technology</v>
      </c>
      <c r="R668" t="str">
        <f t="shared" si="65"/>
        <v>wearables</v>
      </c>
      <c r="S668" s="9">
        <f t="shared" si="61"/>
        <v>42688.711354166662</v>
      </c>
      <c r="T668" s="9">
        <f t="shared" si="62"/>
        <v>42748.711354166662</v>
      </c>
    </row>
    <row r="669" spans="1:20" ht="43.2" x14ac:dyDescent="0.3">
      <c r="A669">
        <v>666</v>
      </c>
      <c r="B669" s="3" t="s">
        <v>667</v>
      </c>
      <c r="C669" s="3" t="s">
        <v>4776</v>
      </c>
      <c r="D669">
        <v>200000</v>
      </c>
      <c r="E669">
        <v>8</v>
      </c>
      <c r="F669" t="s">
        <v>8221</v>
      </c>
      <c r="G669" t="s">
        <v>8224</v>
      </c>
      <c r="H669" t="s">
        <v>8246</v>
      </c>
      <c r="I669">
        <v>1408305498</v>
      </c>
      <c r="J669">
        <v>1405713498</v>
      </c>
      <c r="K669" t="b">
        <v>0</v>
      </c>
      <c r="L669">
        <v>4</v>
      </c>
      <c r="M669" t="b">
        <v>0</v>
      </c>
      <c r="N669" t="s">
        <v>8273</v>
      </c>
      <c r="O669" s="5">
        <f t="shared" si="60"/>
        <v>4.0000000000000001E-3</v>
      </c>
      <c r="P669">
        <f t="shared" si="63"/>
        <v>2</v>
      </c>
      <c r="Q669" t="str">
        <f t="shared" si="64"/>
        <v>technology</v>
      </c>
      <c r="R669" t="str">
        <f t="shared" si="65"/>
        <v>wearables</v>
      </c>
      <c r="S669" s="9">
        <f t="shared" si="61"/>
        <v>41838.832152777781</v>
      </c>
      <c r="T669" s="9">
        <f t="shared" si="62"/>
        <v>41868.832152777781</v>
      </c>
    </row>
    <row r="670" spans="1:20" ht="43.2" x14ac:dyDescent="0.3">
      <c r="A670">
        <v>667</v>
      </c>
      <c r="B670" s="3" t="s">
        <v>668</v>
      </c>
      <c r="C670" s="3" t="s">
        <v>4777</v>
      </c>
      <c r="D670">
        <v>50000</v>
      </c>
      <c r="E670">
        <v>5010</v>
      </c>
      <c r="F670" t="s">
        <v>8221</v>
      </c>
      <c r="G670" t="s">
        <v>8237</v>
      </c>
      <c r="H670" t="s">
        <v>8249</v>
      </c>
      <c r="I670">
        <v>1477731463</v>
      </c>
      <c r="J670">
        <v>1474275463</v>
      </c>
      <c r="K670" t="b">
        <v>0</v>
      </c>
      <c r="L670">
        <v>28</v>
      </c>
      <c r="M670" t="b">
        <v>0</v>
      </c>
      <c r="N670" t="s">
        <v>8273</v>
      </c>
      <c r="O670" s="5">
        <f t="shared" si="60"/>
        <v>10.02</v>
      </c>
      <c r="P670">
        <f t="shared" si="63"/>
        <v>178.92857142857142</v>
      </c>
      <c r="Q670" t="str">
        <f t="shared" si="64"/>
        <v>technology</v>
      </c>
      <c r="R670" t="str">
        <f t="shared" si="65"/>
        <v>wearables</v>
      </c>
      <c r="S670" s="9">
        <f t="shared" si="61"/>
        <v>42632.373414351852</v>
      </c>
      <c r="T670" s="9">
        <f t="shared" si="62"/>
        <v>42672.373414351852</v>
      </c>
    </row>
    <row r="671" spans="1:20" ht="28.8" x14ac:dyDescent="0.3">
      <c r="A671">
        <v>668</v>
      </c>
      <c r="B671" s="3" t="s">
        <v>669</v>
      </c>
      <c r="C671" s="3" t="s">
        <v>4778</v>
      </c>
      <c r="D671">
        <v>15000</v>
      </c>
      <c r="E671">
        <v>684</v>
      </c>
      <c r="F671" t="s">
        <v>8221</v>
      </c>
      <c r="G671" t="s">
        <v>8224</v>
      </c>
      <c r="H671" t="s">
        <v>8246</v>
      </c>
      <c r="I671">
        <v>1431374222</v>
      </c>
      <c r="J671">
        <v>1427486222</v>
      </c>
      <c r="K671" t="b">
        <v>0</v>
      </c>
      <c r="L671">
        <v>25</v>
      </c>
      <c r="M671" t="b">
        <v>0</v>
      </c>
      <c r="N671" t="s">
        <v>8273</v>
      </c>
      <c r="O671" s="5">
        <f t="shared" si="60"/>
        <v>4.5600000000000005</v>
      </c>
      <c r="P671">
        <f t="shared" si="63"/>
        <v>27.36</v>
      </c>
      <c r="Q671" t="str">
        <f t="shared" si="64"/>
        <v>technology</v>
      </c>
      <c r="R671" t="str">
        <f t="shared" si="65"/>
        <v>wearables</v>
      </c>
      <c r="S671" s="9">
        <f t="shared" si="61"/>
        <v>42090.831273148149</v>
      </c>
      <c r="T671" s="9">
        <f t="shared" si="62"/>
        <v>42135.831273148149</v>
      </c>
    </row>
    <row r="672" spans="1:20" ht="28.8" x14ac:dyDescent="0.3">
      <c r="A672">
        <v>669</v>
      </c>
      <c r="B672" s="3" t="s">
        <v>670</v>
      </c>
      <c r="C672" s="3" t="s">
        <v>4779</v>
      </c>
      <c r="D672">
        <v>200000</v>
      </c>
      <c r="E672">
        <v>43015</v>
      </c>
      <c r="F672" t="s">
        <v>8221</v>
      </c>
      <c r="G672" t="s">
        <v>8235</v>
      </c>
      <c r="H672" t="s">
        <v>8255</v>
      </c>
      <c r="I672">
        <v>1467817258</v>
      </c>
      <c r="J672">
        <v>1465225258</v>
      </c>
      <c r="K672" t="b">
        <v>0</v>
      </c>
      <c r="L672">
        <v>28</v>
      </c>
      <c r="M672" t="b">
        <v>0</v>
      </c>
      <c r="N672" t="s">
        <v>8273</v>
      </c>
      <c r="O672" s="5">
        <f t="shared" si="60"/>
        <v>21.5075</v>
      </c>
      <c r="P672">
        <f t="shared" si="63"/>
        <v>1536.25</v>
      </c>
      <c r="Q672" t="str">
        <f t="shared" si="64"/>
        <v>technology</v>
      </c>
      <c r="R672" t="str">
        <f t="shared" si="65"/>
        <v>wearables</v>
      </c>
      <c r="S672" s="9">
        <f t="shared" si="61"/>
        <v>42527.625671296293</v>
      </c>
      <c r="T672" s="9">
        <f t="shared" si="62"/>
        <v>42557.625671296293</v>
      </c>
    </row>
    <row r="673" spans="1:20" ht="43.2" x14ac:dyDescent="0.3">
      <c r="A673">
        <v>670</v>
      </c>
      <c r="B673" s="3" t="s">
        <v>671</v>
      </c>
      <c r="C673" s="3" t="s">
        <v>4780</v>
      </c>
      <c r="D673">
        <v>90000</v>
      </c>
      <c r="E673">
        <v>26349</v>
      </c>
      <c r="F673" t="s">
        <v>8221</v>
      </c>
      <c r="G673" t="s">
        <v>8237</v>
      </c>
      <c r="H673" t="s">
        <v>8249</v>
      </c>
      <c r="I673">
        <v>1466323800</v>
      </c>
      <c r="J673">
        <v>1463418120</v>
      </c>
      <c r="K673" t="b">
        <v>0</v>
      </c>
      <c r="L673">
        <v>310</v>
      </c>
      <c r="M673" t="b">
        <v>0</v>
      </c>
      <c r="N673" t="s">
        <v>8273</v>
      </c>
      <c r="O673" s="5">
        <f t="shared" si="60"/>
        <v>29.276666666666667</v>
      </c>
      <c r="P673">
        <f t="shared" si="63"/>
        <v>84.99677419354839</v>
      </c>
      <c r="Q673" t="str">
        <f t="shared" si="64"/>
        <v>technology</v>
      </c>
      <c r="R673" t="str">
        <f t="shared" si="65"/>
        <v>wearables</v>
      </c>
      <c r="S673" s="9">
        <f t="shared" si="61"/>
        <v>42506.709722222222</v>
      </c>
      <c r="T673" s="9">
        <f t="shared" si="62"/>
        <v>42540.340277777781</v>
      </c>
    </row>
    <row r="674" spans="1:20" ht="43.2" x14ac:dyDescent="0.3">
      <c r="A674">
        <v>671</v>
      </c>
      <c r="B674" s="3" t="s">
        <v>672</v>
      </c>
      <c r="C674" s="3" t="s">
        <v>4781</v>
      </c>
      <c r="D674">
        <v>30000</v>
      </c>
      <c r="E674">
        <v>11828</v>
      </c>
      <c r="F674" t="s">
        <v>8221</v>
      </c>
      <c r="G674" t="s">
        <v>8224</v>
      </c>
      <c r="H674" t="s">
        <v>8246</v>
      </c>
      <c r="I674">
        <v>1421208000</v>
      </c>
      <c r="J674">
        <v>1418315852</v>
      </c>
      <c r="K674" t="b">
        <v>0</v>
      </c>
      <c r="L674">
        <v>15</v>
      </c>
      <c r="M674" t="b">
        <v>0</v>
      </c>
      <c r="N674" t="s">
        <v>8273</v>
      </c>
      <c r="O674" s="5">
        <f t="shared" si="60"/>
        <v>39.426666666666662</v>
      </c>
      <c r="P674">
        <f t="shared" si="63"/>
        <v>788.5333333333333</v>
      </c>
      <c r="Q674" t="str">
        <f t="shared" si="64"/>
        <v>technology</v>
      </c>
      <c r="R674" t="str">
        <f t="shared" si="65"/>
        <v>wearables</v>
      </c>
      <c r="S674" s="9">
        <f t="shared" si="61"/>
        <v>41984.692731481482</v>
      </c>
      <c r="T674" s="9">
        <f t="shared" si="62"/>
        <v>42018.166666666672</v>
      </c>
    </row>
    <row r="675" spans="1:20" ht="43.2" x14ac:dyDescent="0.3">
      <c r="A675">
        <v>672</v>
      </c>
      <c r="B675" s="3" t="s">
        <v>673</v>
      </c>
      <c r="C675" s="3" t="s">
        <v>4782</v>
      </c>
      <c r="D675">
        <v>50000</v>
      </c>
      <c r="E675">
        <v>10814</v>
      </c>
      <c r="F675" t="s">
        <v>8221</v>
      </c>
      <c r="G675" t="s">
        <v>8224</v>
      </c>
      <c r="H675" t="s">
        <v>8246</v>
      </c>
      <c r="I675">
        <v>1420088340</v>
      </c>
      <c r="J675">
        <v>1417410964</v>
      </c>
      <c r="K675" t="b">
        <v>0</v>
      </c>
      <c r="L675">
        <v>215</v>
      </c>
      <c r="M675" t="b">
        <v>0</v>
      </c>
      <c r="N675" t="s">
        <v>8273</v>
      </c>
      <c r="O675" s="5">
        <f t="shared" si="60"/>
        <v>21.628</v>
      </c>
      <c r="P675">
        <f t="shared" si="63"/>
        <v>50.29767441860465</v>
      </c>
      <c r="Q675" t="str">
        <f t="shared" si="64"/>
        <v>technology</v>
      </c>
      <c r="R675" t="str">
        <f t="shared" si="65"/>
        <v>wearables</v>
      </c>
      <c r="S675" s="9">
        <f t="shared" si="61"/>
        <v>41974.219490740739</v>
      </c>
      <c r="T675" s="9">
        <f t="shared" si="62"/>
        <v>42005.207638888889</v>
      </c>
    </row>
    <row r="676" spans="1:20" ht="43.2" x14ac:dyDescent="0.3">
      <c r="A676">
        <v>673</v>
      </c>
      <c r="B676" s="3" t="s">
        <v>674</v>
      </c>
      <c r="C676" s="3" t="s">
        <v>4783</v>
      </c>
      <c r="D676">
        <v>100000</v>
      </c>
      <c r="E676">
        <v>205</v>
      </c>
      <c r="F676" t="s">
        <v>8221</v>
      </c>
      <c r="G676" t="s">
        <v>8224</v>
      </c>
      <c r="H676" t="s">
        <v>8246</v>
      </c>
      <c r="I676">
        <v>1409602217</v>
      </c>
      <c r="J676">
        <v>1405714217</v>
      </c>
      <c r="K676" t="b">
        <v>0</v>
      </c>
      <c r="L676">
        <v>3</v>
      </c>
      <c r="M676" t="b">
        <v>0</v>
      </c>
      <c r="N676" t="s">
        <v>8273</v>
      </c>
      <c r="O676" s="5">
        <f t="shared" si="60"/>
        <v>0.20500000000000002</v>
      </c>
      <c r="P676">
        <f t="shared" si="63"/>
        <v>68.333333333333329</v>
      </c>
      <c r="Q676" t="str">
        <f t="shared" si="64"/>
        <v>technology</v>
      </c>
      <c r="R676" t="str">
        <f t="shared" si="65"/>
        <v>wearables</v>
      </c>
      <c r="S676" s="9">
        <f t="shared" si="61"/>
        <v>41838.840474537035</v>
      </c>
      <c r="T676" s="9">
        <f t="shared" si="62"/>
        <v>41883.840474537035</v>
      </c>
    </row>
    <row r="677" spans="1:20" ht="28.8" x14ac:dyDescent="0.3">
      <c r="A677">
        <v>674</v>
      </c>
      <c r="B677" s="3" t="s">
        <v>675</v>
      </c>
      <c r="C677" s="3" t="s">
        <v>4784</v>
      </c>
      <c r="D677">
        <v>50000</v>
      </c>
      <c r="E677">
        <v>15</v>
      </c>
      <c r="F677" t="s">
        <v>8221</v>
      </c>
      <c r="G677" t="s">
        <v>8224</v>
      </c>
      <c r="H677" t="s">
        <v>8246</v>
      </c>
      <c r="I677">
        <v>1407811627</v>
      </c>
      <c r="J677">
        <v>1402627627</v>
      </c>
      <c r="K677" t="b">
        <v>0</v>
      </c>
      <c r="L677">
        <v>2</v>
      </c>
      <c r="M677" t="b">
        <v>0</v>
      </c>
      <c r="N677" t="s">
        <v>8273</v>
      </c>
      <c r="O677" s="5">
        <f t="shared" si="60"/>
        <v>0.03</v>
      </c>
      <c r="P677">
        <f t="shared" si="63"/>
        <v>7.5</v>
      </c>
      <c r="Q677" t="str">
        <f t="shared" si="64"/>
        <v>technology</v>
      </c>
      <c r="R677" t="str">
        <f t="shared" si="65"/>
        <v>wearables</v>
      </c>
      <c r="S677" s="9">
        <f t="shared" si="61"/>
        <v>41803.116053240738</v>
      </c>
      <c r="T677" s="9">
        <f t="shared" si="62"/>
        <v>41863.116053240738</v>
      </c>
    </row>
    <row r="678" spans="1:20" ht="43.2" x14ac:dyDescent="0.3">
      <c r="A678">
        <v>675</v>
      </c>
      <c r="B678" s="3" t="s">
        <v>676</v>
      </c>
      <c r="C678" s="3" t="s">
        <v>4785</v>
      </c>
      <c r="D678">
        <v>6000</v>
      </c>
      <c r="E678">
        <v>891</v>
      </c>
      <c r="F678" t="s">
        <v>8221</v>
      </c>
      <c r="G678" t="s">
        <v>8224</v>
      </c>
      <c r="H678" t="s">
        <v>8246</v>
      </c>
      <c r="I678">
        <v>1420095540</v>
      </c>
      <c r="J678">
        <v>1417558804</v>
      </c>
      <c r="K678" t="b">
        <v>0</v>
      </c>
      <c r="L678">
        <v>26</v>
      </c>
      <c r="M678" t="b">
        <v>0</v>
      </c>
      <c r="N678" t="s">
        <v>8273</v>
      </c>
      <c r="O678" s="5">
        <f t="shared" si="60"/>
        <v>14.85</v>
      </c>
      <c r="P678">
        <f t="shared" si="63"/>
        <v>34.269230769230766</v>
      </c>
      <c r="Q678" t="str">
        <f t="shared" si="64"/>
        <v>technology</v>
      </c>
      <c r="R678" t="str">
        <f t="shared" si="65"/>
        <v>wearables</v>
      </c>
      <c r="S678" s="9">
        <f t="shared" si="61"/>
        <v>41975.930601851855</v>
      </c>
      <c r="T678" s="9">
        <f t="shared" si="62"/>
        <v>42005.290972222225</v>
      </c>
    </row>
    <row r="679" spans="1:20" ht="57.6" x14ac:dyDescent="0.3">
      <c r="A679">
        <v>676</v>
      </c>
      <c r="B679" s="3" t="s">
        <v>677</v>
      </c>
      <c r="C679" s="3" t="s">
        <v>4786</v>
      </c>
      <c r="D679">
        <v>100000</v>
      </c>
      <c r="E679">
        <v>1471</v>
      </c>
      <c r="F679" t="s">
        <v>8221</v>
      </c>
      <c r="G679" t="s">
        <v>8229</v>
      </c>
      <c r="H679" t="s">
        <v>8251</v>
      </c>
      <c r="I679">
        <v>1423333581</v>
      </c>
      <c r="J679">
        <v>1420741581</v>
      </c>
      <c r="K679" t="b">
        <v>0</v>
      </c>
      <c r="L679">
        <v>24</v>
      </c>
      <c r="M679" t="b">
        <v>0</v>
      </c>
      <c r="N679" t="s">
        <v>8273</v>
      </c>
      <c r="O679" s="5">
        <f t="shared" si="60"/>
        <v>1.4710000000000001</v>
      </c>
      <c r="P679">
        <f t="shared" si="63"/>
        <v>61.291666666666664</v>
      </c>
      <c r="Q679" t="str">
        <f t="shared" si="64"/>
        <v>technology</v>
      </c>
      <c r="R679" t="str">
        <f t="shared" si="65"/>
        <v>wearables</v>
      </c>
      <c r="S679" s="9">
        <f t="shared" si="61"/>
        <v>42012.768298611118</v>
      </c>
      <c r="T679" s="9">
        <f t="shared" si="62"/>
        <v>42042.768298611118</v>
      </c>
    </row>
    <row r="680" spans="1:20" ht="43.2" x14ac:dyDescent="0.3">
      <c r="A680">
        <v>677</v>
      </c>
      <c r="B680" s="3" t="s">
        <v>678</v>
      </c>
      <c r="C680" s="3" t="s">
        <v>4787</v>
      </c>
      <c r="D680">
        <v>50000</v>
      </c>
      <c r="E680">
        <v>12792</v>
      </c>
      <c r="F680" t="s">
        <v>8221</v>
      </c>
      <c r="G680" t="s">
        <v>8237</v>
      </c>
      <c r="H680" t="s">
        <v>8249</v>
      </c>
      <c r="I680">
        <v>1467106895</v>
      </c>
      <c r="J680">
        <v>1463218895</v>
      </c>
      <c r="K680" t="b">
        <v>0</v>
      </c>
      <c r="L680">
        <v>96</v>
      </c>
      <c r="M680" t="b">
        <v>0</v>
      </c>
      <c r="N680" t="s">
        <v>8273</v>
      </c>
      <c r="O680" s="5">
        <f t="shared" si="60"/>
        <v>25.584</v>
      </c>
      <c r="P680">
        <f t="shared" si="63"/>
        <v>133.25</v>
      </c>
      <c r="Q680" t="str">
        <f t="shared" si="64"/>
        <v>technology</v>
      </c>
      <c r="R680" t="str">
        <f t="shared" si="65"/>
        <v>wearables</v>
      </c>
      <c r="S680" s="9">
        <f t="shared" si="61"/>
        <v>42504.403877314813</v>
      </c>
      <c r="T680" s="9">
        <f t="shared" si="62"/>
        <v>42549.403877314813</v>
      </c>
    </row>
    <row r="681" spans="1:20" ht="43.2" x14ac:dyDescent="0.3">
      <c r="A681">
        <v>678</v>
      </c>
      <c r="B681" s="3" t="s">
        <v>679</v>
      </c>
      <c r="C681" s="3" t="s">
        <v>4788</v>
      </c>
      <c r="D681">
        <v>29000</v>
      </c>
      <c r="E681">
        <v>1108</v>
      </c>
      <c r="F681" t="s">
        <v>8221</v>
      </c>
      <c r="G681" t="s">
        <v>8224</v>
      </c>
      <c r="H681" t="s">
        <v>8246</v>
      </c>
      <c r="I681">
        <v>1463821338</v>
      </c>
      <c r="J681">
        <v>1461229338</v>
      </c>
      <c r="K681" t="b">
        <v>0</v>
      </c>
      <c r="L681">
        <v>17</v>
      </c>
      <c r="M681" t="b">
        <v>0</v>
      </c>
      <c r="N681" t="s">
        <v>8273</v>
      </c>
      <c r="O681" s="5">
        <f t="shared" si="60"/>
        <v>3.8206896551724134</v>
      </c>
      <c r="P681">
        <f t="shared" si="63"/>
        <v>65.17647058823529</v>
      </c>
      <c r="Q681" t="str">
        <f t="shared" si="64"/>
        <v>technology</v>
      </c>
      <c r="R681" t="str">
        <f t="shared" si="65"/>
        <v>wearables</v>
      </c>
      <c r="S681" s="9">
        <f t="shared" si="61"/>
        <v>42481.376597222217</v>
      </c>
      <c r="T681" s="9">
        <f t="shared" si="62"/>
        <v>42511.376597222217</v>
      </c>
    </row>
    <row r="682" spans="1:20" ht="43.2" x14ac:dyDescent="0.3">
      <c r="A682">
        <v>679</v>
      </c>
      <c r="B682" s="3" t="s">
        <v>680</v>
      </c>
      <c r="C682" s="3" t="s">
        <v>4789</v>
      </c>
      <c r="D682">
        <v>57000</v>
      </c>
      <c r="E682">
        <v>8827</v>
      </c>
      <c r="F682" t="s">
        <v>8221</v>
      </c>
      <c r="G682" t="s">
        <v>8224</v>
      </c>
      <c r="H682" t="s">
        <v>8246</v>
      </c>
      <c r="I682">
        <v>1472920909</v>
      </c>
      <c r="J682">
        <v>1467736909</v>
      </c>
      <c r="K682" t="b">
        <v>0</v>
      </c>
      <c r="L682">
        <v>94</v>
      </c>
      <c r="M682" t="b">
        <v>0</v>
      </c>
      <c r="N682" t="s">
        <v>8273</v>
      </c>
      <c r="O682" s="5">
        <f t="shared" si="60"/>
        <v>15.485964912280703</v>
      </c>
      <c r="P682">
        <f t="shared" si="63"/>
        <v>93.90425531914893</v>
      </c>
      <c r="Q682" t="str">
        <f t="shared" si="64"/>
        <v>technology</v>
      </c>
      <c r="R682" t="str">
        <f t="shared" si="65"/>
        <v>wearables</v>
      </c>
      <c r="S682" s="9">
        <f t="shared" si="61"/>
        <v>42556.695706018523</v>
      </c>
      <c r="T682" s="9">
        <f t="shared" si="62"/>
        <v>42616.695706018523</v>
      </c>
    </row>
    <row r="683" spans="1:20" ht="43.2" x14ac:dyDescent="0.3">
      <c r="A683">
        <v>680</v>
      </c>
      <c r="B683" s="3" t="s">
        <v>681</v>
      </c>
      <c r="C683" s="3" t="s">
        <v>4790</v>
      </c>
      <c r="D683">
        <v>75000</v>
      </c>
      <c r="E683">
        <v>19434</v>
      </c>
      <c r="F683" t="s">
        <v>8221</v>
      </c>
      <c r="G683" t="s">
        <v>8224</v>
      </c>
      <c r="H683" t="s">
        <v>8246</v>
      </c>
      <c r="I683">
        <v>1410955331</v>
      </c>
      <c r="J683">
        <v>1407931331</v>
      </c>
      <c r="K683" t="b">
        <v>0</v>
      </c>
      <c r="L683">
        <v>129</v>
      </c>
      <c r="M683" t="b">
        <v>0</v>
      </c>
      <c r="N683" t="s">
        <v>8273</v>
      </c>
      <c r="O683" s="5">
        <f t="shared" si="60"/>
        <v>25.912000000000003</v>
      </c>
      <c r="P683">
        <f t="shared" si="63"/>
        <v>150.65116279069767</v>
      </c>
      <c r="Q683" t="str">
        <f t="shared" si="64"/>
        <v>technology</v>
      </c>
      <c r="R683" t="str">
        <f t="shared" si="65"/>
        <v>wearables</v>
      </c>
      <c r="S683" s="9">
        <f t="shared" si="61"/>
        <v>41864.501516203702</v>
      </c>
      <c r="T683" s="9">
        <f t="shared" si="62"/>
        <v>41899.501516203702</v>
      </c>
    </row>
    <row r="684" spans="1:20" ht="43.2" x14ac:dyDescent="0.3">
      <c r="A684">
        <v>681</v>
      </c>
      <c r="B684" s="3" t="s">
        <v>682</v>
      </c>
      <c r="C684" s="3" t="s">
        <v>4791</v>
      </c>
      <c r="D684">
        <v>2500</v>
      </c>
      <c r="E684">
        <v>1</v>
      </c>
      <c r="F684" t="s">
        <v>8221</v>
      </c>
      <c r="G684" t="s">
        <v>8224</v>
      </c>
      <c r="H684" t="s">
        <v>8246</v>
      </c>
      <c r="I684">
        <v>1477509604</v>
      </c>
      <c r="J684">
        <v>1474917604</v>
      </c>
      <c r="K684" t="b">
        <v>0</v>
      </c>
      <c r="L684">
        <v>1</v>
      </c>
      <c r="M684" t="b">
        <v>0</v>
      </c>
      <c r="N684" t="s">
        <v>8273</v>
      </c>
      <c r="O684" s="5">
        <f t="shared" si="60"/>
        <v>0.04</v>
      </c>
      <c r="P684">
        <f t="shared" si="63"/>
        <v>1</v>
      </c>
      <c r="Q684" t="str">
        <f t="shared" si="64"/>
        <v>technology</v>
      </c>
      <c r="R684" t="str">
        <f t="shared" si="65"/>
        <v>wearables</v>
      </c>
      <c r="S684" s="9">
        <f t="shared" si="61"/>
        <v>42639.805601851855</v>
      </c>
      <c r="T684" s="9">
        <f t="shared" si="62"/>
        <v>42669.805601851855</v>
      </c>
    </row>
    <row r="685" spans="1:20" ht="28.8" x14ac:dyDescent="0.3">
      <c r="A685">
        <v>682</v>
      </c>
      <c r="B685" s="3" t="s">
        <v>683</v>
      </c>
      <c r="C685" s="3" t="s">
        <v>4792</v>
      </c>
      <c r="D685">
        <v>50000</v>
      </c>
      <c r="E685">
        <v>53</v>
      </c>
      <c r="F685" t="s">
        <v>8221</v>
      </c>
      <c r="G685" t="s">
        <v>8224</v>
      </c>
      <c r="H685" t="s">
        <v>8246</v>
      </c>
      <c r="I685">
        <v>1489512122</v>
      </c>
      <c r="J685">
        <v>1486923722</v>
      </c>
      <c r="K685" t="b">
        <v>0</v>
      </c>
      <c r="L685">
        <v>4</v>
      </c>
      <c r="M685" t="b">
        <v>0</v>
      </c>
      <c r="N685" t="s">
        <v>8273</v>
      </c>
      <c r="O685" s="5">
        <f t="shared" si="60"/>
        <v>0.106</v>
      </c>
      <c r="P685">
        <f t="shared" si="63"/>
        <v>13.25</v>
      </c>
      <c r="Q685" t="str">
        <f t="shared" si="64"/>
        <v>technology</v>
      </c>
      <c r="R685" t="str">
        <f t="shared" si="65"/>
        <v>wearables</v>
      </c>
      <c r="S685" s="9">
        <f t="shared" si="61"/>
        <v>42778.765300925923</v>
      </c>
      <c r="T685" s="9">
        <f t="shared" si="62"/>
        <v>42808.723634259266</v>
      </c>
    </row>
    <row r="686" spans="1:20" ht="43.2" x14ac:dyDescent="0.3">
      <c r="A686">
        <v>683</v>
      </c>
      <c r="B686" s="3" t="s">
        <v>684</v>
      </c>
      <c r="C686" s="3" t="s">
        <v>4793</v>
      </c>
      <c r="D686">
        <v>35000</v>
      </c>
      <c r="E686">
        <v>298</v>
      </c>
      <c r="F686" t="s">
        <v>8221</v>
      </c>
      <c r="G686" t="s">
        <v>8224</v>
      </c>
      <c r="H686" t="s">
        <v>8246</v>
      </c>
      <c r="I686">
        <v>1477949764</v>
      </c>
      <c r="J686">
        <v>1474493764</v>
      </c>
      <c r="K686" t="b">
        <v>0</v>
      </c>
      <c r="L686">
        <v>3</v>
      </c>
      <c r="M686" t="b">
        <v>0</v>
      </c>
      <c r="N686" t="s">
        <v>8273</v>
      </c>
      <c r="O686" s="5">
        <f t="shared" si="60"/>
        <v>0.85142857142857142</v>
      </c>
      <c r="P686">
        <f t="shared" si="63"/>
        <v>99.333333333333329</v>
      </c>
      <c r="Q686" t="str">
        <f t="shared" si="64"/>
        <v>technology</v>
      </c>
      <c r="R686" t="str">
        <f t="shared" si="65"/>
        <v>wearables</v>
      </c>
      <c r="S686" s="9">
        <f t="shared" si="61"/>
        <v>42634.900046296301</v>
      </c>
      <c r="T686" s="9">
        <f t="shared" si="62"/>
        <v>42674.900046296301</v>
      </c>
    </row>
    <row r="687" spans="1:20" x14ac:dyDescent="0.3">
      <c r="A687">
        <v>684</v>
      </c>
      <c r="B687" s="3" t="s">
        <v>685</v>
      </c>
      <c r="C687" s="3" t="s">
        <v>4794</v>
      </c>
      <c r="D687">
        <v>320000</v>
      </c>
      <c r="E687">
        <v>23948</v>
      </c>
      <c r="F687" t="s">
        <v>8221</v>
      </c>
      <c r="G687" t="s">
        <v>8224</v>
      </c>
      <c r="H687" t="s">
        <v>8246</v>
      </c>
      <c r="I687">
        <v>1406257200</v>
      </c>
      <c r="J687">
        <v>1403176891</v>
      </c>
      <c r="K687" t="b">
        <v>0</v>
      </c>
      <c r="L687">
        <v>135</v>
      </c>
      <c r="M687" t="b">
        <v>0</v>
      </c>
      <c r="N687" t="s">
        <v>8273</v>
      </c>
      <c r="O687" s="5">
        <f t="shared" si="60"/>
        <v>7.4837500000000006</v>
      </c>
      <c r="P687">
        <f t="shared" si="63"/>
        <v>177.39259259259259</v>
      </c>
      <c r="Q687" t="str">
        <f t="shared" si="64"/>
        <v>technology</v>
      </c>
      <c r="R687" t="str">
        <f t="shared" si="65"/>
        <v>wearables</v>
      </c>
      <c r="S687" s="9">
        <f t="shared" si="61"/>
        <v>41809.473275462966</v>
      </c>
      <c r="T687" s="9">
        <f t="shared" si="62"/>
        <v>41845.125</v>
      </c>
    </row>
    <row r="688" spans="1:20" ht="43.2" x14ac:dyDescent="0.3">
      <c r="A688">
        <v>685</v>
      </c>
      <c r="B688" s="3" t="s">
        <v>686</v>
      </c>
      <c r="C688" s="3" t="s">
        <v>4795</v>
      </c>
      <c r="D688">
        <v>2000</v>
      </c>
      <c r="E688">
        <v>553</v>
      </c>
      <c r="F688" t="s">
        <v>8221</v>
      </c>
      <c r="G688" t="s">
        <v>8224</v>
      </c>
      <c r="H688" t="s">
        <v>8246</v>
      </c>
      <c r="I688">
        <v>1421095672</v>
      </c>
      <c r="J688">
        <v>1417207672</v>
      </c>
      <c r="K688" t="b">
        <v>0</v>
      </c>
      <c r="L688">
        <v>10</v>
      </c>
      <c r="M688" t="b">
        <v>0</v>
      </c>
      <c r="N688" t="s">
        <v>8273</v>
      </c>
      <c r="O688" s="5">
        <f t="shared" si="60"/>
        <v>27.650000000000002</v>
      </c>
      <c r="P688">
        <f t="shared" si="63"/>
        <v>55.3</v>
      </c>
      <c r="Q688" t="str">
        <f t="shared" si="64"/>
        <v>technology</v>
      </c>
      <c r="R688" t="str">
        <f t="shared" si="65"/>
        <v>wearables</v>
      </c>
      <c r="S688" s="9">
        <f t="shared" si="61"/>
        <v>41971.866574074069</v>
      </c>
      <c r="T688" s="9">
        <f t="shared" si="62"/>
        <v>42016.866574074069</v>
      </c>
    </row>
    <row r="689" spans="1:20" ht="28.8" x14ac:dyDescent="0.3">
      <c r="A689">
        <v>686</v>
      </c>
      <c r="B689" s="3" t="s">
        <v>687</v>
      </c>
      <c r="C689" s="3" t="s">
        <v>4796</v>
      </c>
      <c r="D689">
        <v>500000</v>
      </c>
      <c r="E689">
        <v>0</v>
      </c>
      <c r="F689" t="s">
        <v>8221</v>
      </c>
      <c r="G689" t="s">
        <v>8237</v>
      </c>
      <c r="H689" t="s">
        <v>8249</v>
      </c>
      <c r="I689">
        <v>1438618170</v>
      </c>
      <c r="J689">
        <v>1436026170</v>
      </c>
      <c r="K689" t="b">
        <v>0</v>
      </c>
      <c r="L689">
        <v>0</v>
      </c>
      <c r="M689" t="b">
        <v>0</v>
      </c>
      <c r="N689" t="s">
        <v>8273</v>
      </c>
      <c r="O689" s="5">
        <f t="shared" si="60"/>
        <v>0</v>
      </c>
      <c r="P689" t="e">
        <f t="shared" si="63"/>
        <v>#DIV/0!</v>
      </c>
      <c r="Q689" t="str">
        <f t="shared" si="64"/>
        <v>technology</v>
      </c>
      <c r="R689" t="str">
        <f t="shared" si="65"/>
        <v>wearables</v>
      </c>
      <c r="S689" s="9">
        <f t="shared" si="61"/>
        <v>42189.673263888893</v>
      </c>
      <c r="T689" s="9">
        <f t="shared" si="62"/>
        <v>42219.673263888893</v>
      </c>
    </row>
    <row r="690" spans="1:20" ht="43.2" x14ac:dyDescent="0.3">
      <c r="A690">
        <v>687</v>
      </c>
      <c r="B690" s="3" t="s">
        <v>688</v>
      </c>
      <c r="C690" s="3" t="s">
        <v>4797</v>
      </c>
      <c r="D690">
        <v>100000</v>
      </c>
      <c r="E690">
        <v>3550</v>
      </c>
      <c r="F690" t="s">
        <v>8221</v>
      </c>
      <c r="G690" t="s">
        <v>8238</v>
      </c>
      <c r="H690" t="s">
        <v>8256</v>
      </c>
      <c r="I690">
        <v>1486317653</v>
      </c>
      <c r="J690">
        <v>1481133653</v>
      </c>
      <c r="K690" t="b">
        <v>0</v>
      </c>
      <c r="L690">
        <v>6</v>
      </c>
      <c r="M690" t="b">
        <v>0</v>
      </c>
      <c r="N690" t="s">
        <v>8273</v>
      </c>
      <c r="O690" s="5">
        <f t="shared" si="60"/>
        <v>3.55</v>
      </c>
      <c r="P690">
        <f t="shared" si="63"/>
        <v>591.66666666666663</v>
      </c>
      <c r="Q690" t="str">
        <f t="shared" si="64"/>
        <v>technology</v>
      </c>
      <c r="R690" t="str">
        <f t="shared" si="65"/>
        <v>wearables</v>
      </c>
      <c r="S690" s="9">
        <f t="shared" si="61"/>
        <v>42711.750613425931</v>
      </c>
      <c r="T690" s="9">
        <f t="shared" si="62"/>
        <v>42771.750613425931</v>
      </c>
    </row>
    <row r="691" spans="1:20" ht="43.2" x14ac:dyDescent="0.3">
      <c r="A691">
        <v>688</v>
      </c>
      <c r="B691" s="3" t="s">
        <v>689</v>
      </c>
      <c r="C691" s="3" t="s">
        <v>4798</v>
      </c>
      <c r="D691">
        <v>20000</v>
      </c>
      <c r="E691">
        <v>14598</v>
      </c>
      <c r="F691" t="s">
        <v>8221</v>
      </c>
      <c r="G691" t="s">
        <v>8224</v>
      </c>
      <c r="H691" t="s">
        <v>8246</v>
      </c>
      <c r="I691">
        <v>1444876253</v>
      </c>
      <c r="J691">
        <v>1442284253</v>
      </c>
      <c r="K691" t="b">
        <v>0</v>
      </c>
      <c r="L691">
        <v>36</v>
      </c>
      <c r="M691" t="b">
        <v>0</v>
      </c>
      <c r="N691" t="s">
        <v>8273</v>
      </c>
      <c r="O691" s="5">
        <f t="shared" si="60"/>
        <v>72.989999999999995</v>
      </c>
      <c r="P691">
        <f t="shared" si="63"/>
        <v>405.5</v>
      </c>
      <c r="Q691" t="str">
        <f t="shared" si="64"/>
        <v>technology</v>
      </c>
      <c r="R691" t="str">
        <f t="shared" si="65"/>
        <v>wearables</v>
      </c>
      <c r="S691" s="9">
        <f t="shared" si="61"/>
        <v>42262.104780092588</v>
      </c>
      <c r="T691" s="9">
        <f t="shared" si="62"/>
        <v>42292.104780092588</v>
      </c>
    </row>
    <row r="692" spans="1:20" ht="43.2" x14ac:dyDescent="0.3">
      <c r="A692">
        <v>689</v>
      </c>
      <c r="B692" s="3" t="s">
        <v>690</v>
      </c>
      <c r="C692" s="3" t="s">
        <v>4799</v>
      </c>
      <c r="D692">
        <v>200000</v>
      </c>
      <c r="E692">
        <v>115297.5</v>
      </c>
      <c r="F692" t="s">
        <v>8221</v>
      </c>
      <c r="G692" t="s">
        <v>8224</v>
      </c>
      <c r="H692" t="s">
        <v>8246</v>
      </c>
      <c r="I692">
        <v>1481173140</v>
      </c>
      <c r="J692">
        <v>1478016097</v>
      </c>
      <c r="K692" t="b">
        <v>0</v>
      </c>
      <c r="L692">
        <v>336</v>
      </c>
      <c r="M692" t="b">
        <v>0</v>
      </c>
      <c r="N692" t="s">
        <v>8273</v>
      </c>
      <c r="O692" s="5">
        <f t="shared" si="60"/>
        <v>57.648750000000007</v>
      </c>
      <c r="P692">
        <f t="shared" si="63"/>
        <v>343.14732142857144</v>
      </c>
      <c r="Q692" t="str">
        <f t="shared" si="64"/>
        <v>technology</v>
      </c>
      <c r="R692" t="str">
        <f t="shared" si="65"/>
        <v>wearables</v>
      </c>
      <c r="S692" s="9">
        <f t="shared" si="61"/>
        <v>42675.66778935185</v>
      </c>
      <c r="T692" s="9">
        <f t="shared" si="62"/>
        <v>42712.207638888889</v>
      </c>
    </row>
    <row r="693" spans="1:20" ht="28.8" x14ac:dyDescent="0.3">
      <c r="A693">
        <v>690</v>
      </c>
      <c r="B693" s="3" t="s">
        <v>691</v>
      </c>
      <c r="C693" s="3" t="s">
        <v>4800</v>
      </c>
      <c r="D693">
        <v>20000</v>
      </c>
      <c r="E693">
        <v>2468</v>
      </c>
      <c r="F693" t="s">
        <v>8221</v>
      </c>
      <c r="G693" t="s">
        <v>8224</v>
      </c>
      <c r="H693" t="s">
        <v>8246</v>
      </c>
      <c r="I693">
        <v>1473400800</v>
      </c>
      <c r="J693">
        <v>1469718841</v>
      </c>
      <c r="K693" t="b">
        <v>0</v>
      </c>
      <c r="L693">
        <v>34</v>
      </c>
      <c r="M693" t="b">
        <v>0</v>
      </c>
      <c r="N693" t="s">
        <v>8273</v>
      </c>
      <c r="O693" s="5">
        <f t="shared" si="60"/>
        <v>12.34</v>
      </c>
      <c r="P693">
        <f t="shared" si="63"/>
        <v>72.588235294117652</v>
      </c>
      <c r="Q693" t="str">
        <f t="shared" si="64"/>
        <v>technology</v>
      </c>
      <c r="R693" t="str">
        <f t="shared" si="65"/>
        <v>wearables</v>
      </c>
      <c r="S693" s="9">
        <f t="shared" si="61"/>
        <v>42579.634733796294</v>
      </c>
      <c r="T693" s="9">
        <f t="shared" si="62"/>
        <v>42622.25</v>
      </c>
    </row>
    <row r="694" spans="1:20" ht="43.2" x14ac:dyDescent="0.3">
      <c r="A694">
        <v>691</v>
      </c>
      <c r="B694" s="3" t="s">
        <v>692</v>
      </c>
      <c r="C694" s="3" t="s">
        <v>4801</v>
      </c>
      <c r="D694">
        <v>50000</v>
      </c>
      <c r="E694">
        <v>260</v>
      </c>
      <c r="F694" t="s">
        <v>8221</v>
      </c>
      <c r="G694" t="s">
        <v>8224</v>
      </c>
      <c r="H694" t="s">
        <v>8246</v>
      </c>
      <c r="I694">
        <v>1435711246</v>
      </c>
      <c r="J694">
        <v>1433292046</v>
      </c>
      <c r="K694" t="b">
        <v>0</v>
      </c>
      <c r="L694">
        <v>10</v>
      </c>
      <c r="M694" t="b">
        <v>0</v>
      </c>
      <c r="N694" t="s">
        <v>8273</v>
      </c>
      <c r="O694" s="5">
        <f t="shared" si="60"/>
        <v>0.52</v>
      </c>
      <c r="P694">
        <f t="shared" si="63"/>
        <v>26</v>
      </c>
      <c r="Q694" t="str">
        <f t="shared" si="64"/>
        <v>technology</v>
      </c>
      <c r="R694" t="str">
        <f t="shared" si="65"/>
        <v>wearables</v>
      </c>
      <c r="S694" s="9">
        <f t="shared" si="61"/>
        <v>42158.028310185182</v>
      </c>
      <c r="T694" s="9">
        <f t="shared" si="62"/>
        <v>42186.028310185182</v>
      </c>
    </row>
    <row r="695" spans="1:20" ht="43.2" x14ac:dyDescent="0.3">
      <c r="A695">
        <v>692</v>
      </c>
      <c r="B695" s="3" t="s">
        <v>693</v>
      </c>
      <c r="C695" s="3" t="s">
        <v>4802</v>
      </c>
      <c r="D695">
        <v>20000</v>
      </c>
      <c r="E695">
        <v>1306</v>
      </c>
      <c r="F695" t="s">
        <v>8221</v>
      </c>
      <c r="G695" t="s">
        <v>8225</v>
      </c>
      <c r="H695" t="s">
        <v>8247</v>
      </c>
      <c r="I695">
        <v>1482397263</v>
      </c>
      <c r="J695">
        <v>1479805263</v>
      </c>
      <c r="K695" t="b">
        <v>0</v>
      </c>
      <c r="L695">
        <v>201</v>
      </c>
      <c r="M695" t="b">
        <v>0</v>
      </c>
      <c r="N695" t="s">
        <v>8273</v>
      </c>
      <c r="O695" s="5">
        <f t="shared" si="60"/>
        <v>6.5299999999999994</v>
      </c>
      <c r="P695">
        <f t="shared" si="63"/>
        <v>6.4975124378109452</v>
      </c>
      <c r="Q695" t="str">
        <f t="shared" si="64"/>
        <v>technology</v>
      </c>
      <c r="R695" t="str">
        <f t="shared" si="65"/>
        <v>wearables</v>
      </c>
      <c r="S695" s="9">
        <f t="shared" si="61"/>
        <v>42696.37572916667</v>
      </c>
      <c r="T695" s="9">
        <f t="shared" si="62"/>
        <v>42726.37572916667</v>
      </c>
    </row>
    <row r="696" spans="1:20" ht="28.8" x14ac:dyDescent="0.3">
      <c r="A696">
        <v>693</v>
      </c>
      <c r="B696" s="3" t="s">
        <v>694</v>
      </c>
      <c r="C696" s="3" t="s">
        <v>4803</v>
      </c>
      <c r="D696">
        <v>100000</v>
      </c>
      <c r="E696">
        <v>35338</v>
      </c>
      <c r="F696" t="s">
        <v>8221</v>
      </c>
      <c r="G696" t="s">
        <v>8224</v>
      </c>
      <c r="H696" t="s">
        <v>8246</v>
      </c>
      <c r="I696">
        <v>1430421827</v>
      </c>
      <c r="J696">
        <v>1427829827</v>
      </c>
      <c r="K696" t="b">
        <v>0</v>
      </c>
      <c r="L696">
        <v>296</v>
      </c>
      <c r="M696" t="b">
        <v>0</v>
      </c>
      <c r="N696" t="s">
        <v>8273</v>
      </c>
      <c r="O696" s="5">
        <f t="shared" si="60"/>
        <v>35.338000000000001</v>
      </c>
      <c r="P696">
        <f t="shared" si="63"/>
        <v>119.38513513513513</v>
      </c>
      <c r="Q696" t="str">
        <f t="shared" si="64"/>
        <v>technology</v>
      </c>
      <c r="R696" t="str">
        <f t="shared" si="65"/>
        <v>wearables</v>
      </c>
      <c r="S696" s="9">
        <f t="shared" si="61"/>
        <v>42094.808182870373</v>
      </c>
      <c r="T696" s="9">
        <f t="shared" si="62"/>
        <v>42124.808182870373</v>
      </c>
    </row>
    <row r="697" spans="1:20" ht="43.2" x14ac:dyDescent="0.3">
      <c r="A697">
        <v>694</v>
      </c>
      <c r="B697" s="3" t="s">
        <v>695</v>
      </c>
      <c r="C697" s="3" t="s">
        <v>4804</v>
      </c>
      <c r="D697">
        <v>150000</v>
      </c>
      <c r="E697">
        <v>590</v>
      </c>
      <c r="F697" t="s">
        <v>8221</v>
      </c>
      <c r="G697" t="s">
        <v>8224</v>
      </c>
      <c r="H697" t="s">
        <v>8246</v>
      </c>
      <c r="I697">
        <v>1485964559</v>
      </c>
      <c r="J697">
        <v>1483372559</v>
      </c>
      <c r="K697" t="b">
        <v>0</v>
      </c>
      <c r="L697">
        <v>7</v>
      </c>
      <c r="M697" t="b">
        <v>0</v>
      </c>
      <c r="N697" t="s">
        <v>8273</v>
      </c>
      <c r="O697" s="5">
        <f t="shared" si="60"/>
        <v>0.39333333333333331</v>
      </c>
      <c r="P697">
        <f t="shared" si="63"/>
        <v>84.285714285714292</v>
      </c>
      <c r="Q697" t="str">
        <f t="shared" si="64"/>
        <v>technology</v>
      </c>
      <c r="R697" t="str">
        <f t="shared" si="65"/>
        <v>wearables</v>
      </c>
      <c r="S697" s="9">
        <f t="shared" si="61"/>
        <v>42737.663877314815</v>
      </c>
      <c r="T697" s="9">
        <f t="shared" si="62"/>
        <v>42767.663877314815</v>
      </c>
    </row>
    <row r="698" spans="1:20" ht="43.2" x14ac:dyDescent="0.3">
      <c r="A698">
        <v>695</v>
      </c>
      <c r="B698" s="3" t="s">
        <v>696</v>
      </c>
      <c r="C698" s="3" t="s">
        <v>4805</v>
      </c>
      <c r="D698">
        <v>60000</v>
      </c>
      <c r="E698">
        <v>636</v>
      </c>
      <c r="F698" t="s">
        <v>8221</v>
      </c>
      <c r="G698" t="s">
        <v>8224</v>
      </c>
      <c r="H698" t="s">
        <v>8246</v>
      </c>
      <c r="I698">
        <v>1414758620</v>
      </c>
      <c r="J698">
        <v>1412166620</v>
      </c>
      <c r="K698" t="b">
        <v>0</v>
      </c>
      <c r="L698">
        <v>7</v>
      </c>
      <c r="M698" t="b">
        <v>0</v>
      </c>
      <c r="N698" t="s">
        <v>8273</v>
      </c>
      <c r="O698" s="5">
        <f t="shared" si="60"/>
        <v>1.06</v>
      </c>
      <c r="P698">
        <f t="shared" si="63"/>
        <v>90.857142857142861</v>
      </c>
      <c r="Q698" t="str">
        <f t="shared" si="64"/>
        <v>technology</v>
      </c>
      <c r="R698" t="str">
        <f t="shared" si="65"/>
        <v>wearables</v>
      </c>
      <c r="S698" s="9">
        <f t="shared" si="61"/>
        <v>41913.521064814813</v>
      </c>
      <c r="T698" s="9">
        <f t="shared" si="62"/>
        <v>41943.521064814813</v>
      </c>
    </row>
    <row r="699" spans="1:20" ht="28.8" x14ac:dyDescent="0.3">
      <c r="A699">
        <v>696</v>
      </c>
      <c r="B699" s="3" t="s">
        <v>697</v>
      </c>
      <c r="C699" s="3" t="s">
        <v>4806</v>
      </c>
      <c r="D699">
        <v>175000</v>
      </c>
      <c r="E699">
        <v>1</v>
      </c>
      <c r="F699" t="s">
        <v>8221</v>
      </c>
      <c r="G699" t="s">
        <v>8233</v>
      </c>
      <c r="H699" t="s">
        <v>8249</v>
      </c>
      <c r="I699">
        <v>1406326502</v>
      </c>
      <c r="J699">
        <v>1403734502</v>
      </c>
      <c r="K699" t="b">
        <v>0</v>
      </c>
      <c r="L699">
        <v>1</v>
      </c>
      <c r="M699" t="b">
        <v>0</v>
      </c>
      <c r="N699" t="s">
        <v>8273</v>
      </c>
      <c r="O699" s="5">
        <f t="shared" si="60"/>
        <v>5.7142857142857147E-4</v>
      </c>
      <c r="P699">
        <f t="shared" si="63"/>
        <v>1</v>
      </c>
      <c r="Q699" t="str">
        <f t="shared" si="64"/>
        <v>technology</v>
      </c>
      <c r="R699" t="str">
        <f t="shared" si="65"/>
        <v>wearables</v>
      </c>
      <c r="S699" s="9">
        <f t="shared" si="61"/>
        <v>41815.927106481482</v>
      </c>
      <c r="T699" s="9">
        <f t="shared" si="62"/>
        <v>41845.927106481482</v>
      </c>
    </row>
    <row r="700" spans="1:20" ht="43.2" x14ac:dyDescent="0.3">
      <c r="A700">
        <v>697</v>
      </c>
      <c r="B700" s="3" t="s">
        <v>698</v>
      </c>
      <c r="C700" s="3" t="s">
        <v>4807</v>
      </c>
      <c r="D700">
        <v>5000</v>
      </c>
      <c r="E700">
        <v>2319</v>
      </c>
      <c r="F700" t="s">
        <v>8221</v>
      </c>
      <c r="G700" t="s">
        <v>8236</v>
      </c>
      <c r="H700" t="s">
        <v>8249</v>
      </c>
      <c r="I700">
        <v>1454502789</v>
      </c>
      <c r="J700">
        <v>1453206789</v>
      </c>
      <c r="K700" t="b">
        <v>0</v>
      </c>
      <c r="L700">
        <v>114</v>
      </c>
      <c r="M700" t="b">
        <v>0</v>
      </c>
      <c r="N700" t="s">
        <v>8273</v>
      </c>
      <c r="O700" s="5">
        <f t="shared" si="60"/>
        <v>46.379999999999995</v>
      </c>
      <c r="P700">
        <f t="shared" si="63"/>
        <v>20.342105263157894</v>
      </c>
      <c r="Q700" t="str">
        <f t="shared" si="64"/>
        <v>technology</v>
      </c>
      <c r="R700" t="str">
        <f t="shared" si="65"/>
        <v>wearables</v>
      </c>
      <c r="S700" s="9">
        <f t="shared" si="61"/>
        <v>42388.523020833338</v>
      </c>
      <c r="T700" s="9">
        <f t="shared" si="62"/>
        <v>42403.523020833338</v>
      </c>
    </row>
    <row r="701" spans="1:20" ht="43.2" x14ac:dyDescent="0.3">
      <c r="A701">
        <v>698</v>
      </c>
      <c r="B701" s="3" t="s">
        <v>699</v>
      </c>
      <c r="C701" s="3" t="s">
        <v>4808</v>
      </c>
      <c r="D701">
        <v>100000</v>
      </c>
      <c r="E701">
        <v>15390</v>
      </c>
      <c r="F701" t="s">
        <v>8221</v>
      </c>
      <c r="G701" t="s">
        <v>8224</v>
      </c>
      <c r="H701" t="s">
        <v>8246</v>
      </c>
      <c r="I701">
        <v>1411005600</v>
      </c>
      <c r="J701">
        <v>1408141245</v>
      </c>
      <c r="K701" t="b">
        <v>0</v>
      </c>
      <c r="L701">
        <v>29</v>
      </c>
      <c r="M701" t="b">
        <v>0</v>
      </c>
      <c r="N701" t="s">
        <v>8273</v>
      </c>
      <c r="O701" s="5">
        <f t="shared" si="60"/>
        <v>15.39</v>
      </c>
      <c r="P701">
        <f t="shared" si="63"/>
        <v>530.68965517241384</v>
      </c>
      <c r="Q701" t="str">
        <f t="shared" si="64"/>
        <v>technology</v>
      </c>
      <c r="R701" t="str">
        <f t="shared" si="65"/>
        <v>wearables</v>
      </c>
      <c r="S701" s="9">
        <f t="shared" si="61"/>
        <v>41866.931076388886</v>
      </c>
      <c r="T701" s="9">
        <f t="shared" si="62"/>
        <v>41900.083333333336</v>
      </c>
    </row>
    <row r="702" spans="1:20" ht="43.2" x14ac:dyDescent="0.3">
      <c r="A702">
        <v>699</v>
      </c>
      <c r="B702" s="3" t="s">
        <v>700</v>
      </c>
      <c r="C702" s="3" t="s">
        <v>4809</v>
      </c>
      <c r="D702">
        <v>130000</v>
      </c>
      <c r="E702">
        <v>107148.74</v>
      </c>
      <c r="F702" t="s">
        <v>8221</v>
      </c>
      <c r="G702" t="s">
        <v>8224</v>
      </c>
      <c r="H702" t="s">
        <v>8246</v>
      </c>
      <c r="I702">
        <v>1385136000</v>
      </c>
      <c r="J702">
        <v>1381923548</v>
      </c>
      <c r="K702" t="b">
        <v>0</v>
      </c>
      <c r="L702">
        <v>890</v>
      </c>
      <c r="M702" t="b">
        <v>0</v>
      </c>
      <c r="N702" t="s">
        <v>8273</v>
      </c>
      <c r="O702" s="5">
        <f t="shared" si="60"/>
        <v>82.422107692307705</v>
      </c>
      <c r="P702">
        <f t="shared" si="63"/>
        <v>120.39184269662923</v>
      </c>
      <c r="Q702" t="str">
        <f t="shared" si="64"/>
        <v>technology</v>
      </c>
      <c r="R702" t="str">
        <f t="shared" si="65"/>
        <v>wearables</v>
      </c>
      <c r="S702" s="9">
        <f t="shared" si="61"/>
        <v>41563.485509259262</v>
      </c>
      <c r="T702" s="9">
        <f t="shared" si="62"/>
        <v>41600.666666666664</v>
      </c>
    </row>
    <row r="703" spans="1:20" ht="43.2" x14ac:dyDescent="0.3">
      <c r="A703">
        <v>700</v>
      </c>
      <c r="B703" s="3" t="s">
        <v>701</v>
      </c>
      <c r="C703" s="3" t="s">
        <v>4810</v>
      </c>
      <c r="D703">
        <v>15000</v>
      </c>
      <c r="E703">
        <v>403</v>
      </c>
      <c r="F703" t="s">
        <v>8221</v>
      </c>
      <c r="G703" t="s">
        <v>8227</v>
      </c>
      <c r="H703" t="s">
        <v>8249</v>
      </c>
      <c r="I703">
        <v>1484065881</v>
      </c>
      <c r="J703">
        <v>1481473881</v>
      </c>
      <c r="K703" t="b">
        <v>0</v>
      </c>
      <c r="L703">
        <v>31</v>
      </c>
      <c r="M703" t="b">
        <v>0</v>
      </c>
      <c r="N703" t="s">
        <v>8273</v>
      </c>
      <c r="O703" s="5">
        <f t="shared" si="60"/>
        <v>2.6866666666666665</v>
      </c>
      <c r="P703">
        <f t="shared" si="63"/>
        <v>13</v>
      </c>
      <c r="Q703" t="str">
        <f t="shared" si="64"/>
        <v>technology</v>
      </c>
      <c r="R703" t="str">
        <f t="shared" si="65"/>
        <v>wearables</v>
      </c>
      <c r="S703" s="9">
        <f t="shared" si="61"/>
        <v>42715.688437500001</v>
      </c>
      <c r="T703" s="9">
        <f t="shared" si="62"/>
        <v>42745.688437500001</v>
      </c>
    </row>
    <row r="704" spans="1:20" ht="43.2" x14ac:dyDescent="0.3">
      <c r="A704">
        <v>701</v>
      </c>
      <c r="B704" s="3" t="s">
        <v>702</v>
      </c>
      <c r="C704" s="3" t="s">
        <v>4811</v>
      </c>
      <c r="D704">
        <v>23000</v>
      </c>
      <c r="E704">
        <v>6118</v>
      </c>
      <c r="F704" t="s">
        <v>8221</v>
      </c>
      <c r="G704" t="s">
        <v>8225</v>
      </c>
      <c r="H704" t="s">
        <v>8247</v>
      </c>
      <c r="I704">
        <v>1406130880</v>
      </c>
      <c r="J704">
        <v>1403538880</v>
      </c>
      <c r="K704" t="b">
        <v>0</v>
      </c>
      <c r="L704">
        <v>21</v>
      </c>
      <c r="M704" t="b">
        <v>0</v>
      </c>
      <c r="N704" t="s">
        <v>8273</v>
      </c>
      <c r="O704" s="5">
        <f t="shared" si="60"/>
        <v>26.6</v>
      </c>
      <c r="P704">
        <f t="shared" si="63"/>
        <v>291.33333333333331</v>
      </c>
      <c r="Q704" t="str">
        <f t="shared" si="64"/>
        <v>technology</v>
      </c>
      <c r="R704" t="str">
        <f t="shared" si="65"/>
        <v>wearables</v>
      </c>
      <c r="S704" s="9">
        <f t="shared" si="61"/>
        <v>41813.662962962961</v>
      </c>
      <c r="T704" s="9">
        <f t="shared" si="62"/>
        <v>41843.662962962961</v>
      </c>
    </row>
    <row r="705" spans="1:20" ht="43.2" x14ac:dyDescent="0.3">
      <c r="A705">
        <v>702</v>
      </c>
      <c r="B705" s="3" t="s">
        <v>703</v>
      </c>
      <c r="C705" s="3" t="s">
        <v>4812</v>
      </c>
      <c r="D705">
        <v>15000</v>
      </c>
      <c r="E705">
        <v>4622.01</v>
      </c>
      <c r="F705" t="s">
        <v>8221</v>
      </c>
      <c r="G705" t="s">
        <v>8224</v>
      </c>
      <c r="H705" t="s">
        <v>8246</v>
      </c>
      <c r="I705">
        <v>1480011987</v>
      </c>
      <c r="J705">
        <v>1477416387</v>
      </c>
      <c r="K705" t="b">
        <v>0</v>
      </c>
      <c r="L705">
        <v>37</v>
      </c>
      <c r="M705" t="b">
        <v>0</v>
      </c>
      <c r="N705" t="s">
        <v>8273</v>
      </c>
      <c r="O705" s="5">
        <f t="shared" si="60"/>
        <v>30.813400000000001</v>
      </c>
      <c r="P705">
        <f t="shared" si="63"/>
        <v>124.9191891891892</v>
      </c>
      <c r="Q705" t="str">
        <f t="shared" si="64"/>
        <v>technology</v>
      </c>
      <c r="R705" t="str">
        <f t="shared" si="65"/>
        <v>wearables</v>
      </c>
      <c r="S705" s="9">
        <f t="shared" si="61"/>
        <v>42668.726701388892</v>
      </c>
      <c r="T705" s="9">
        <f t="shared" si="62"/>
        <v>42698.768368055549</v>
      </c>
    </row>
    <row r="706" spans="1:20" ht="28.8" x14ac:dyDescent="0.3">
      <c r="A706">
        <v>703</v>
      </c>
      <c r="B706" s="3" t="s">
        <v>704</v>
      </c>
      <c r="C706" s="3" t="s">
        <v>4813</v>
      </c>
      <c r="D706">
        <v>15000</v>
      </c>
      <c r="E706">
        <v>837</v>
      </c>
      <c r="F706" t="s">
        <v>8221</v>
      </c>
      <c r="G706" t="s">
        <v>8224</v>
      </c>
      <c r="H706" t="s">
        <v>8246</v>
      </c>
      <c r="I706">
        <v>1485905520</v>
      </c>
      <c r="J706">
        <v>1481150949</v>
      </c>
      <c r="K706" t="b">
        <v>0</v>
      </c>
      <c r="L706">
        <v>7</v>
      </c>
      <c r="M706" t="b">
        <v>0</v>
      </c>
      <c r="N706" t="s">
        <v>8273</v>
      </c>
      <c r="O706" s="5">
        <f t="shared" si="60"/>
        <v>5.58</v>
      </c>
      <c r="P706">
        <f t="shared" si="63"/>
        <v>119.57142857142857</v>
      </c>
      <c r="Q706" t="str">
        <f t="shared" si="64"/>
        <v>technology</v>
      </c>
      <c r="R706" t="str">
        <f t="shared" si="65"/>
        <v>wearables</v>
      </c>
      <c r="S706" s="9">
        <f t="shared" si="61"/>
        <v>42711.950798611113</v>
      </c>
      <c r="T706" s="9">
        <f t="shared" si="62"/>
        <v>42766.98055555555</v>
      </c>
    </row>
    <row r="707" spans="1:20" ht="28.8" x14ac:dyDescent="0.3">
      <c r="A707">
        <v>704</v>
      </c>
      <c r="B707" s="3" t="s">
        <v>705</v>
      </c>
      <c r="C707" s="3" t="s">
        <v>4814</v>
      </c>
      <c r="D707">
        <v>55000</v>
      </c>
      <c r="E707">
        <v>481</v>
      </c>
      <c r="F707" t="s">
        <v>8221</v>
      </c>
      <c r="G707" t="s">
        <v>8229</v>
      </c>
      <c r="H707" t="s">
        <v>8251</v>
      </c>
      <c r="I707">
        <v>1487565468</v>
      </c>
      <c r="J707">
        <v>1482381468</v>
      </c>
      <c r="K707" t="b">
        <v>0</v>
      </c>
      <c r="L707">
        <v>4</v>
      </c>
      <c r="M707" t="b">
        <v>0</v>
      </c>
      <c r="N707" t="s">
        <v>8273</v>
      </c>
      <c r="O707" s="5">
        <f t="shared" ref="O707:O770" si="66">E707/D707*100</f>
        <v>0.87454545454545463</v>
      </c>
      <c r="P707">
        <f t="shared" si="63"/>
        <v>120.25</v>
      </c>
      <c r="Q707" t="str">
        <f t="shared" si="64"/>
        <v>technology</v>
      </c>
      <c r="R707" t="str">
        <f t="shared" si="65"/>
        <v>wearables</v>
      </c>
      <c r="S707" s="9">
        <f t="shared" ref="S707:S770" si="67">J707/60/60/24+DATE(1970, 1, 1)</f>
        <v>42726.192916666667</v>
      </c>
      <c r="T707" s="9">
        <f t="shared" ref="T707:T770" si="68">I707/60/60/24+DATE(1970, 1, 1)</f>
        <v>42786.192916666667</v>
      </c>
    </row>
    <row r="708" spans="1:20" ht="28.8" x14ac:dyDescent="0.3">
      <c r="A708">
        <v>705</v>
      </c>
      <c r="B708" s="3" t="s">
        <v>706</v>
      </c>
      <c r="C708" s="3" t="s">
        <v>4815</v>
      </c>
      <c r="D708">
        <v>100000</v>
      </c>
      <c r="E708">
        <v>977</v>
      </c>
      <c r="F708" t="s">
        <v>8221</v>
      </c>
      <c r="G708" t="s">
        <v>8233</v>
      </c>
      <c r="H708" t="s">
        <v>8249</v>
      </c>
      <c r="I708">
        <v>1484999278</v>
      </c>
      <c r="J708">
        <v>1482407278</v>
      </c>
      <c r="K708" t="b">
        <v>0</v>
      </c>
      <c r="L708">
        <v>5</v>
      </c>
      <c r="M708" t="b">
        <v>0</v>
      </c>
      <c r="N708" t="s">
        <v>8273</v>
      </c>
      <c r="O708" s="5">
        <f t="shared" si="66"/>
        <v>0.97699999999999987</v>
      </c>
      <c r="P708">
        <f t="shared" ref="P708:P771" si="69">E708/L708</f>
        <v>195.4</v>
      </c>
      <c r="Q708" t="str">
        <f t="shared" ref="Q708:Q771" si="70">LEFT(N708, FIND("/", N708)-1)</f>
        <v>technology</v>
      </c>
      <c r="R708" t="str">
        <f t="shared" ref="R708:R771" si="71">RIGHT(N708, LEN(N708)-FIND("/", N708))</f>
        <v>wearables</v>
      </c>
      <c r="S708" s="9">
        <f t="shared" si="67"/>
        <v>42726.491643518515</v>
      </c>
      <c r="T708" s="9">
        <f t="shared" si="68"/>
        <v>42756.491643518515</v>
      </c>
    </row>
    <row r="709" spans="1:20" ht="43.2" x14ac:dyDescent="0.3">
      <c r="A709">
        <v>706</v>
      </c>
      <c r="B709" s="3" t="s">
        <v>707</v>
      </c>
      <c r="C709" s="3" t="s">
        <v>4816</v>
      </c>
      <c r="D709">
        <v>100000</v>
      </c>
      <c r="E709">
        <v>0</v>
      </c>
      <c r="F709" t="s">
        <v>8221</v>
      </c>
      <c r="G709" t="s">
        <v>8227</v>
      </c>
      <c r="H709" t="s">
        <v>8249</v>
      </c>
      <c r="I709">
        <v>1481740740</v>
      </c>
      <c r="J709">
        <v>1478130783</v>
      </c>
      <c r="K709" t="b">
        <v>0</v>
      </c>
      <c r="L709">
        <v>0</v>
      </c>
      <c r="M709" t="b">
        <v>0</v>
      </c>
      <c r="N709" t="s">
        <v>8273</v>
      </c>
      <c r="O709" s="5">
        <f t="shared" si="66"/>
        <v>0</v>
      </c>
      <c r="P709" t="e">
        <f t="shared" si="69"/>
        <v>#DIV/0!</v>
      </c>
      <c r="Q709" t="str">
        <f t="shared" si="70"/>
        <v>technology</v>
      </c>
      <c r="R709" t="str">
        <f t="shared" si="71"/>
        <v>wearables</v>
      </c>
      <c r="S709" s="9">
        <f t="shared" si="67"/>
        <v>42676.995173611111</v>
      </c>
      <c r="T709" s="9">
        <f t="shared" si="68"/>
        <v>42718.777083333334</v>
      </c>
    </row>
    <row r="710" spans="1:20" ht="43.2" x14ac:dyDescent="0.3">
      <c r="A710">
        <v>707</v>
      </c>
      <c r="B710" s="3" t="s">
        <v>708</v>
      </c>
      <c r="C710" s="3" t="s">
        <v>4817</v>
      </c>
      <c r="D710">
        <v>68000</v>
      </c>
      <c r="E710">
        <v>53670.6</v>
      </c>
      <c r="F710" t="s">
        <v>8221</v>
      </c>
      <c r="G710" t="s">
        <v>8225</v>
      </c>
      <c r="H710" t="s">
        <v>8247</v>
      </c>
      <c r="I710">
        <v>1483286127</v>
      </c>
      <c r="J710">
        <v>1479830127</v>
      </c>
      <c r="K710" t="b">
        <v>0</v>
      </c>
      <c r="L710">
        <v>456</v>
      </c>
      <c r="M710" t="b">
        <v>0</v>
      </c>
      <c r="N710" t="s">
        <v>8273</v>
      </c>
      <c r="O710" s="5">
        <f t="shared" si="66"/>
        <v>78.927352941176466</v>
      </c>
      <c r="P710">
        <f t="shared" si="69"/>
        <v>117.69868421052631</v>
      </c>
      <c r="Q710" t="str">
        <f t="shared" si="70"/>
        <v>technology</v>
      </c>
      <c r="R710" t="str">
        <f t="shared" si="71"/>
        <v>wearables</v>
      </c>
      <c r="S710" s="9">
        <f t="shared" si="67"/>
        <v>42696.663506944446</v>
      </c>
      <c r="T710" s="9">
        <f t="shared" si="68"/>
        <v>42736.663506944446</v>
      </c>
    </row>
    <row r="711" spans="1:20" ht="43.2" x14ac:dyDescent="0.3">
      <c r="A711">
        <v>708</v>
      </c>
      <c r="B711" s="3" t="s">
        <v>709</v>
      </c>
      <c r="C711" s="3" t="s">
        <v>4818</v>
      </c>
      <c r="D711">
        <v>40000</v>
      </c>
      <c r="E711">
        <v>8837</v>
      </c>
      <c r="F711" t="s">
        <v>8221</v>
      </c>
      <c r="G711" t="s">
        <v>8225</v>
      </c>
      <c r="H711" t="s">
        <v>8247</v>
      </c>
      <c r="I711">
        <v>1410616600</v>
      </c>
      <c r="J711">
        <v>1405432600</v>
      </c>
      <c r="K711" t="b">
        <v>0</v>
      </c>
      <c r="L711">
        <v>369</v>
      </c>
      <c r="M711" t="b">
        <v>0</v>
      </c>
      <c r="N711" t="s">
        <v>8273</v>
      </c>
      <c r="O711" s="5">
        <f t="shared" si="66"/>
        <v>22.092500000000001</v>
      </c>
      <c r="P711">
        <f t="shared" si="69"/>
        <v>23.948509485094849</v>
      </c>
      <c r="Q711" t="str">
        <f t="shared" si="70"/>
        <v>technology</v>
      </c>
      <c r="R711" t="str">
        <f t="shared" si="71"/>
        <v>wearables</v>
      </c>
      <c r="S711" s="9">
        <f t="shared" si="67"/>
        <v>41835.581018518518</v>
      </c>
      <c r="T711" s="9">
        <f t="shared" si="68"/>
        <v>41895.581018518518</v>
      </c>
    </row>
    <row r="712" spans="1:20" ht="28.8" x14ac:dyDescent="0.3">
      <c r="A712">
        <v>709</v>
      </c>
      <c r="B712" s="3" t="s">
        <v>710</v>
      </c>
      <c r="C712" s="3" t="s">
        <v>4819</v>
      </c>
      <c r="D712">
        <v>15000</v>
      </c>
      <c r="E712">
        <v>61</v>
      </c>
      <c r="F712" t="s">
        <v>8221</v>
      </c>
      <c r="G712" t="s">
        <v>8224</v>
      </c>
      <c r="H712" t="s">
        <v>8246</v>
      </c>
      <c r="I712">
        <v>1417741159</v>
      </c>
      <c r="J712">
        <v>1415149159</v>
      </c>
      <c r="K712" t="b">
        <v>0</v>
      </c>
      <c r="L712">
        <v>2</v>
      </c>
      <c r="M712" t="b">
        <v>0</v>
      </c>
      <c r="N712" t="s">
        <v>8273</v>
      </c>
      <c r="O712" s="5">
        <f t="shared" si="66"/>
        <v>0.40666666666666662</v>
      </c>
      <c r="P712">
        <f t="shared" si="69"/>
        <v>30.5</v>
      </c>
      <c r="Q712" t="str">
        <f t="shared" si="70"/>
        <v>technology</v>
      </c>
      <c r="R712" t="str">
        <f t="shared" si="71"/>
        <v>wearables</v>
      </c>
      <c r="S712" s="9">
        <f t="shared" si="67"/>
        <v>41948.041192129633</v>
      </c>
      <c r="T712" s="9">
        <f t="shared" si="68"/>
        <v>41978.041192129633</v>
      </c>
    </row>
    <row r="713" spans="1:20" ht="28.8" x14ac:dyDescent="0.3">
      <c r="A713">
        <v>710</v>
      </c>
      <c r="B713" s="3" t="s">
        <v>711</v>
      </c>
      <c r="C713" s="3" t="s">
        <v>4820</v>
      </c>
      <c r="D713">
        <v>1200</v>
      </c>
      <c r="E713">
        <v>0</v>
      </c>
      <c r="F713" t="s">
        <v>8221</v>
      </c>
      <c r="G713" t="s">
        <v>8229</v>
      </c>
      <c r="H713" t="s">
        <v>8251</v>
      </c>
      <c r="I713">
        <v>1408495440</v>
      </c>
      <c r="J713">
        <v>1405640302</v>
      </c>
      <c r="K713" t="b">
        <v>0</v>
      </c>
      <c r="L713">
        <v>0</v>
      </c>
      <c r="M713" t="b">
        <v>0</v>
      </c>
      <c r="N713" t="s">
        <v>8273</v>
      </c>
      <c r="O713" s="5">
        <f t="shared" si="66"/>
        <v>0</v>
      </c>
      <c r="P713" t="e">
        <f t="shared" si="69"/>
        <v>#DIV/0!</v>
      </c>
      <c r="Q713" t="str">
        <f t="shared" si="70"/>
        <v>technology</v>
      </c>
      <c r="R713" t="str">
        <f t="shared" si="71"/>
        <v>wearables</v>
      </c>
      <c r="S713" s="9">
        <f t="shared" si="67"/>
        <v>41837.984976851854</v>
      </c>
      <c r="T713" s="9">
        <f t="shared" si="68"/>
        <v>41871.030555555553</v>
      </c>
    </row>
    <row r="714" spans="1:20" ht="43.2" x14ac:dyDescent="0.3">
      <c r="A714">
        <v>711</v>
      </c>
      <c r="B714" s="3" t="s">
        <v>712</v>
      </c>
      <c r="C714" s="3" t="s">
        <v>4821</v>
      </c>
      <c r="D714">
        <v>100000</v>
      </c>
      <c r="E714">
        <v>33791</v>
      </c>
      <c r="F714" t="s">
        <v>8221</v>
      </c>
      <c r="G714" t="s">
        <v>8233</v>
      </c>
      <c r="H714" t="s">
        <v>8249</v>
      </c>
      <c r="I714">
        <v>1481716868</v>
      </c>
      <c r="J714">
        <v>1478257268</v>
      </c>
      <c r="K714" t="b">
        <v>0</v>
      </c>
      <c r="L714">
        <v>338</v>
      </c>
      <c r="M714" t="b">
        <v>0</v>
      </c>
      <c r="N714" t="s">
        <v>8273</v>
      </c>
      <c r="O714" s="5">
        <f t="shared" si="66"/>
        <v>33.790999999999997</v>
      </c>
      <c r="P714">
        <f t="shared" si="69"/>
        <v>99.973372781065095</v>
      </c>
      <c r="Q714" t="str">
        <f t="shared" si="70"/>
        <v>technology</v>
      </c>
      <c r="R714" t="str">
        <f t="shared" si="71"/>
        <v>wearables</v>
      </c>
      <c r="S714" s="9">
        <f t="shared" si="67"/>
        <v>42678.459120370375</v>
      </c>
      <c r="T714" s="9">
        <f t="shared" si="68"/>
        <v>42718.500787037032</v>
      </c>
    </row>
    <row r="715" spans="1:20" ht="43.2" x14ac:dyDescent="0.3">
      <c r="A715">
        <v>712</v>
      </c>
      <c r="B715" s="3" t="s">
        <v>713</v>
      </c>
      <c r="C715" s="3" t="s">
        <v>4822</v>
      </c>
      <c r="D715">
        <v>48500</v>
      </c>
      <c r="E715">
        <v>105</v>
      </c>
      <c r="F715" t="s">
        <v>8221</v>
      </c>
      <c r="G715" t="s">
        <v>8224</v>
      </c>
      <c r="H715" t="s">
        <v>8246</v>
      </c>
      <c r="I715">
        <v>1455466832</v>
      </c>
      <c r="J715">
        <v>1452874832</v>
      </c>
      <c r="K715" t="b">
        <v>0</v>
      </c>
      <c r="L715">
        <v>4</v>
      </c>
      <c r="M715" t="b">
        <v>0</v>
      </c>
      <c r="N715" t="s">
        <v>8273</v>
      </c>
      <c r="O715" s="5">
        <f t="shared" si="66"/>
        <v>0.21649484536082475</v>
      </c>
      <c r="P715">
        <f t="shared" si="69"/>
        <v>26.25</v>
      </c>
      <c r="Q715" t="str">
        <f t="shared" si="70"/>
        <v>technology</v>
      </c>
      <c r="R715" t="str">
        <f t="shared" si="71"/>
        <v>wearables</v>
      </c>
      <c r="S715" s="9">
        <f t="shared" si="67"/>
        <v>42384.680925925932</v>
      </c>
      <c r="T715" s="9">
        <f t="shared" si="68"/>
        <v>42414.680925925932</v>
      </c>
    </row>
    <row r="716" spans="1:20" ht="43.2" x14ac:dyDescent="0.3">
      <c r="A716">
        <v>713</v>
      </c>
      <c r="B716" s="3" t="s">
        <v>714</v>
      </c>
      <c r="C716" s="3" t="s">
        <v>4823</v>
      </c>
      <c r="D716">
        <v>25000</v>
      </c>
      <c r="E716">
        <v>199</v>
      </c>
      <c r="F716" t="s">
        <v>8221</v>
      </c>
      <c r="G716" t="s">
        <v>8237</v>
      </c>
      <c r="H716" t="s">
        <v>8249</v>
      </c>
      <c r="I716">
        <v>1465130532</v>
      </c>
      <c r="J716">
        <v>1462538532</v>
      </c>
      <c r="K716" t="b">
        <v>0</v>
      </c>
      <c r="L716">
        <v>1</v>
      </c>
      <c r="M716" t="b">
        <v>0</v>
      </c>
      <c r="N716" t="s">
        <v>8273</v>
      </c>
      <c r="O716" s="5">
        <f t="shared" si="66"/>
        <v>0.79600000000000004</v>
      </c>
      <c r="P716">
        <f t="shared" si="69"/>
        <v>199</v>
      </c>
      <c r="Q716" t="str">
        <f t="shared" si="70"/>
        <v>technology</v>
      </c>
      <c r="R716" t="str">
        <f t="shared" si="71"/>
        <v>wearables</v>
      </c>
      <c r="S716" s="9">
        <f t="shared" si="67"/>
        <v>42496.529305555552</v>
      </c>
      <c r="T716" s="9">
        <f t="shared" si="68"/>
        <v>42526.529305555552</v>
      </c>
    </row>
    <row r="717" spans="1:20" ht="28.8" x14ac:dyDescent="0.3">
      <c r="A717">
        <v>714</v>
      </c>
      <c r="B717" s="3" t="s">
        <v>715</v>
      </c>
      <c r="C717" s="3" t="s">
        <v>4824</v>
      </c>
      <c r="D717">
        <v>15000</v>
      </c>
      <c r="E717">
        <v>2249</v>
      </c>
      <c r="F717" t="s">
        <v>8221</v>
      </c>
      <c r="G717" t="s">
        <v>8224</v>
      </c>
      <c r="H717" t="s">
        <v>8246</v>
      </c>
      <c r="I717">
        <v>1488308082</v>
      </c>
      <c r="J717">
        <v>1483124082</v>
      </c>
      <c r="K717" t="b">
        <v>0</v>
      </c>
      <c r="L717">
        <v>28</v>
      </c>
      <c r="M717" t="b">
        <v>0</v>
      </c>
      <c r="N717" t="s">
        <v>8273</v>
      </c>
      <c r="O717" s="5">
        <f t="shared" si="66"/>
        <v>14.993333333333334</v>
      </c>
      <c r="P717">
        <f t="shared" si="69"/>
        <v>80.321428571428569</v>
      </c>
      <c r="Q717" t="str">
        <f t="shared" si="70"/>
        <v>technology</v>
      </c>
      <c r="R717" t="str">
        <f t="shared" si="71"/>
        <v>wearables</v>
      </c>
      <c r="S717" s="9">
        <f t="shared" si="67"/>
        <v>42734.787986111114</v>
      </c>
      <c r="T717" s="9">
        <f t="shared" si="68"/>
        <v>42794.787986111114</v>
      </c>
    </row>
    <row r="718" spans="1:20" ht="43.2" x14ac:dyDescent="0.3">
      <c r="A718">
        <v>715</v>
      </c>
      <c r="B718" s="3" t="s">
        <v>716</v>
      </c>
      <c r="C718" s="3" t="s">
        <v>4825</v>
      </c>
      <c r="D718">
        <v>27500</v>
      </c>
      <c r="E718">
        <v>1389</v>
      </c>
      <c r="F718" t="s">
        <v>8221</v>
      </c>
      <c r="G718" t="s">
        <v>8224</v>
      </c>
      <c r="H718" t="s">
        <v>8246</v>
      </c>
      <c r="I718">
        <v>1446693040</v>
      </c>
      <c r="J718">
        <v>1443233440</v>
      </c>
      <c r="K718" t="b">
        <v>0</v>
      </c>
      <c r="L718">
        <v>12</v>
      </c>
      <c r="M718" t="b">
        <v>0</v>
      </c>
      <c r="N718" t="s">
        <v>8273</v>
      </c>
      <c r="O718" s="5">
        <f t="shared" si="66"/>
        <v>5.0509090909090908</v>
      </c>
      <c r="P718">
        <f t="shared" si="69"/>
        <v>115.75</v>
      </c>
      <c r="Q718" t="str">
        <f t="shared" si="70"/>
        <v>technology</v>
      </c>
      <c r="R718" t="str">
        <f t="shared" si="71"/>
        <v>wearables</v>
      </c>
      <c r="S718" s="9">
        <f t="shared" si="67"/>
        <v>42273.090740740736</v>
      </c>
      <c r="T718" s="9">
        <f t="shared" si="68"/>
        <v>42313.132407407407</v>
      </c>
    </row>
    <row r="719" spans="1:20" ht="28.8" x14ac:dyDescent="0.3">
      <c r="A719">
        <v>716</v>
      </c>
      <c r="B719" s="3" t="s">
        <v>717</v>
      </c>
      <c r="C719" s="3" t="s">
        <v>4826</v>
      </c>
      <c r="D719">
        <v>7000</v>
      </c>
      <c r="E719">
        <v>715</v>
      </c>
      <c r="F719" t="s">
        <v>8221</v>
      </c>
      <c r="G719" t="s">
        <v>8224</v>
      </c>
      <c r="H719" t="s">
        <v>8246</v>
      </c>
      <c r="I719">
        <v>1417392000</v>
      </c>
      <c r="J719">
        <v>1414511307</v>
      </c>
      <c r="K719" t="b">
        <v>0</v>
      </c>
      <c r="L719">
        <v>16</v>
      </c>
      <c r="M719" t="b">
        <v>0</v>
      </c>
      <c r="N719" t="s">
        <v>8273</v>
      </c>
      <c r="O719" s="5">
        <f t="shared" si="66"/>
        <v>10.214285714285715</v>
      </c>
      <c r="P719">
        <f t="shared" si="69"/>
        <v>44.6875</v>
      </c>
      <c r="Q719" t="str">
        <f t="shared" si="70"/>
        <v>technology</v>
      </c>
      <c r="R719" t="str">
        <f t="shared" si="71"/>
        <v>wearables</v>
      </c>
      <c r="S719" s="9">
        <f t="shared" si="67"/>
        <v>41940.658645833333</v>
      </c>
      <c r="T719" s="9">
        <f t="shared" si="68"/>
        <v>41974</v>
      </c>
    </row>
    <row r="720" spans="1:20" x14ac:dyDescent="0.3">
      <c r="A720">
        <v>717</v>
      </c>
      <c r="B720" s="3" t="s">
        <v>718</v>
      </c>
      <c r="C720" s="3" t="s">
        <v>4827</v>
      </c>
      <c r="D720">
        <v>100000</v>
      </c>
      <c r="E720">
        <v>305</v>
      </c>
      <c r="F720" t="s">
        <v>8221</v>
      </c>
      <c r="G720" t="s">
        <v>8224</v>
      </c>
      <c r="H720" t="s">
        <v>8246</v>
      </c>
      <c r="I720">
        <v>1409949002</v>
      </c>
      <c r="J720">
        <v>1407357002</v>
      </c>
      <c r="K720" t="b">
        <v>0</v>
      </c>
      <c r="L720">
        <v>4</v>
      </c>
      <c r="M720" t="b">
        <v>0</v>
      </c>
      <c r="N720" t="s">
        <v>8273</v>
      </c>
      <c r="O720" s="5">
        <f t="shared" si="66"/>
        <v>0.30499999999999999</v>
      </c>
      <c r="P720">
        <f t="shared" si="69"/>
        <v>76.25</v>
      </c>
      <c r="Q720" t="str">
        <f t="shared" si="70"/>
        <v>technology</v>
      </c>
      <c r="R720" t="str">
        <f t="shared" si="71"/>
        <v>wearables</v>
      </c>
      <c r="S720" s="9">
        <f t="shared" si="67"/>
        <v>41857.854189814818</v>
      </c>
      <c r="T720" s="9">
        <f t="shared" si="68"/>
        <v>41887.854189814818</v>
      </c>
    </row>
    <row r="721" spans="1:20" ht="43.2" x14ac:dyDescent="0.3">
      <c r="A721">
        <v>718</v>
      </c>
      <c r="B721" s="3" t="s">
        <v>719</v>
      </c>
      <c r="C721" s="3" t="s">
        <v>4828</v>
      </c>
      <c r="D721">
        <v>12000</v>
      </c>
      <c r="E721">
        <v>90</v>
      </c>
      <c r="F721" t="s">
        <v>8221</v>
      </c>
      <c r="G721" t="s">
        <v>8224</v>
      </c>
      <c r="H721" t="s">
        <v>8246</v>
      </c>
      <c r="I721">
        <v>1487397540</v>
      </c>
      <c r="J721">
        <v>1484684247</v>
      </c>
      <c r="K721" t="b">
        <v>0</v>
      </c>
      <c r="L721">
        <v>4</v>
      </c>
      <c r="M721" t="b">
        <v>0</v>
      </c>
      <c r="N721" t="s">
        <v>8273</v>
      </c>
      <c r="O721" s="5">
        <f t="shared" si="66"/>
        <v>0.75</v>
      </c>
      <c r="P721">
        <f t="shared" si="69"/>
        <v>22.5</v>
      </c>
      <c r="Q721" t="str">
        <f t="shared" si="70"/>
        <v>technology</v>
      </c>
      <c r="R721" t="str">
        <f t="shared" si="71"/>
        <v>wearables</v>
      </c>
      <c r="S721" s="9">
        <f t="shared" si="67"/>
        <v>42752.845451388886</v>
      </c>
      <c r="T721" s="9">
        <f t="shared" si="68"/>
        <v>42784.249305555553</v>
      </c>
    </row>
    <row r="722" spans="1:20" ht="43.2" x14ac:dyDescent="0.3">
      <c r="A722">
        <v>719</v>
      </c>
      <c r="B722" s="3" t="s">
        <v>720</v>
      </c>
      <c r="C722" s="3" t="s">
        <v>4829</v>
      </c>
      <c r="D722">
        <v>15000</v>
      </c>
      <c r="E722">
        <v>194</v>
      </c>
      <c r="F722" t="s">
        <v>8221</v>
      </c>
      <c r="G722" t="s">
        <v>8224</v>
      </c>
      <c r="H722" t="s">
        <v>8246</v>
      </c>
      <c r="I722">
        <v>1456189076</v>
      </c>
      <c r="J722">
        <v>1454979476</v>
      </c>
      <c r="K722" t="b">
        <v>0</v>
      </c>
      <c r="L722">
        <v>10</v>
      </c>
      <c r="M722" t="b">
        <v>0</v>
      </c>
      <c r="N722" t="s">
        <v>8273</v>
      </c>
      <c r="O722" s="5">
        <f t="shared" si="66"/>
        <v>1.2933333333333332</v>
      </c>
      <c r="P722">
        <f t="shared" si="69"/>
        <v>19.399999999999999</v>
      </c>
      <c r="Q722" t="str">
        <f t="shared" si="70"/>
        <v>technology</v>
      </c>
      <c r="R722" t="str">
        <f t="shared" si="71"/>
        <v>wearables</v>
      </c>
      <c r="S722" s="9">
        <f t="shared" si="67"/>
        <v>42409.040231481486</v>
      </c>
      <c r="T722" s="9">
        <f t="shared" si="68"/>
        <v>42423.040231481486</v>
      </c>
    </row>
    <row r="723" spans="1:20" ht="28.8" x14ac:dyDescent="0.3">
      <c r="A723">
        <v>720</v>
      </c>
      <c r="B723" s="3" t="s">
        <v>721</v>
      </c>
      <c r="C723" s="3" t="s">
        <v>4830</v>
      </c>
      <c r="D723">
        <v>1900</v>
      </c>
      <c r="E723">
        <v>2735</v>
      </c>
      <c r="F723" t="s">
        <v>8219</v>
      </c>
      <c r="G723" t="s">
        <v>8224</v>
      </c>
      <c r="H723" t="s">
        <v>8246</v>
      </c>
      <c r="I723">
        <v>1327851291</v>
      </c>
      <c r="J723">
        <v>1325432091</v>
      </c>
      <c r="K723" t="b">
        <v>0</v>
      </c>
      <c r="L723">
        <v>41</v>
      </c>
      <c r="M723" t="b">
        <v>1</v>
      </c>
      <c r="N723" t="s">
        <v>8274</v>
      </c>
      <c r="O723" s="5">
        <f t="shared" si="66"/>
        <v>143.94736842105263</v>
      </c>
      <c r="P723">
        <f t="shared" si="69"/>
        <v>66.707317073170728</v>
      </c>
      <c r="Q723" t="str">
        <f t="shared" si="70"/>
        <v>publishing</v>
      </c>
      <c r="R723" t="str">
        <f t="shared" si="71"/>
        <v>nonfiction</v>
      </c>
      <c r="S723" s="9">
        <f t="shared" si="67"/>
        <v>40909.649201388893</v>
      </c>
      <c r="T723" s="9">
        <f t="shared" si="68"/>
        <v>40937.649201388893</v>
      </c>
    </row>
    <row r="724" spans="1:20" ht="43.2" x14ac:dyDescent="0.3">
      <c r="A724">
        <v>721</v>
      </c>
      <c r="B724" s="3" t="s">
        <v>722</v>
      </c>
      <c r="C724" s="3" t="s">
        <v>4831</v>
      </c>
      <c r="D724">
        <v>8200</v>
      </c>
      <c r="E724">
        <v>10013</v>
      </c>
      <c r="F724" t="s">
        <v>8219</v>
      </c>
      <c r="G724" t="s">
        <v>8224</v>
      </c>
      <c r="H724" t="s">
        <v>8246</v>
      </c>
      <c r="I724">
        <v>1406900607</v>
      </c>
      <c r="J724">
        <v>1403012607</v>
      </c>
      <c r="K724" t="b">
        <v>0</v>
      </c>
      <c r="L724">
        <v>119</v>
      </c>
      <c r="M724" t="b">
        <v>1</v>
      </c>
      <c r="N724" t="s">
        <v>8274</v>
      </c>
      <c r="O724" s="5">
        <f t="shared" si="66"/>
        <v>122.10975609756099</v>
      </c>
      <c r="P724">
        <f t="shared" si="69"/>
        <v>84.142857142857139</v>
      </c>
      <c r="Q724" t="str">
        <f t="shared" si="70"/>
        <v>publishing</v>
      </c>
      <c r="R724" t="str">
        <f t="shared" si="71"/>
        <v>nonfiction</v>
      </c>
      <c r="S724" s="9">
        <f t="shared" si="67"/>
        <v>41807.571840277778</v>
      </c>
      <c r="T724" s="9">
        <f t="shared" si="68"/>
        <v>41852.571840277778</v>
      </c>
    </row>
    <row r="725" spans="1:20" ht="43.2" x14ac:dyDescent="0.3">
      <c r="A725">
        <v>722</v>
      </c>
      <c r="B725" s="3" t="s">
        <v>723</v>
      </c>
      <c r="C725" s="3" t="s">
        <v>4832</v>
      </c>
      <c r="D725">
        <v>25000</v>
      </c>
      <c r="E725">
        <v>33006</v>
      </c>
      <c r="F725" t="s">
        <v>8219</v>
      </c>
      <c r="G725" t="s">
        <v>8224</v>
      </c>
      <c r="H725" t="s">
        <v>8246</v>
      </c>
      <c r="I725">
        <v>1333909178</v>
      </c>
      <c r="J725">
        <v>1331320778</v>
      </c>
      <c r="K725" t="b">
        <v>0</v>
      </c>
      <c r="L725">
        <v>153</v>
      </c>
      <c r="M725" t="b">
        <v>1</v>
      </c>
      <c r="N725" t="s">
        <v>8274</v>
      </c>
      <c r="O725" s="5">
        <f t="shared" si="66"/>
        <v>132.024</v>
      </c>
      <c r="P725">
        <f t="shared" si="69"/>
        <v>215.72549019607843</v>
      </c>
      <c r="Q725" t="str">
        <f t="shared" si="70"/>
        <v>publishing</v>
      </c>
      <c r="R725" t="str">
        <f t="shared" si="71"/>
        <v>nonfiction</v>
      </c>
      <c r="S725" s="9">
        <f t="shared" si="67"/>
        <v>40977.805300925924</v>
      </c>
      <c r="T725" s="9">
        <f t="shared" si="68"/>
        <v>41007.76363425926</v>
      </c>
    </row>
    <row r="726" spans="1:20" ht="28.8" x14ac:dyDescent="0.3">
      <c r="A726">
        <v>723</v>
      </c>
      <c r="B726" s="3" t="s">
        <v>724</v>
      </c>
      <c r="C726" s="3" t="s">
        <v>4833</v>
      </c>
      <c r="D726">
        <v>5000</v>
      </c>
      <c r="E726">
        <v>5469</v>
      </c>
      <c r="F726" t="s">
        <v>8219</v>
      </c>
      <c r="G726" t="s">
        <v>8224</v>
      </c>
      <c r="H726" t="s">
        <v>8246</v>
      </c>
      <c r="I726">
        <v>1438228740</v>
      </c>
      <c r="J726">
        <v>1435606549</v>
      </c>
      <c r="K726" t="b">
        <v>0</v>
      </c>
      <c r="L726">
        <v>100</v>
      </c>
      <c r="M726" t="b">
        <v>1</v>
      </c>
      <c r="N726" t="s">
        <v>8274</v>
      </c>
      <c r="O726" s="5">
        <f t="shared" si="66"/>
        <v>109.38000000000001</v>
      </c>
      <c r="P726">
        <f t="shared" si="69"/>
        <v>54.69</v>
      </c>
      <c r="Q726" t="str">
        <f t="shared" si="70"/>
        <v>publishing</v>
      </c>
      <c r="R726" t="str">
        <f t="shared" si="71"/>
        <v>nonfiction</v>
      </c>
      <c r="S726" s="9">
        <f t="shared" si="67"/>
        <v>42184.816539351858</v>
      </c>
      <c r="T726" s="9">
        <f t="shared" si="68"/>
        <v>42215.165972222225</v>
      </c>
    </row>
    <row r="727" spans="1:20" ht="43.2" x14ac:dyDescent="0.3">
      <c r="A727">
        <v>724</v>
      </c>
      <c r="B727" s="3" t="s">
        <v>725</v>
      </c>
      <c r="C727" s="3" t="s">
        <v>4834</v>
      </c>
      <c r="D727">
        <v>7000</v>
      </c>
      <c r="E727">
        <v>7383.01</v>
      </c>
      <c r="F727" t="s">
        <v>8219</v>
      </c>
      <c r="G727" t="s">
        <v>8224</v>
      </c>
      <c r="H727" t="s">
        <v>8246</v>
      </c>
      <c r="I727">
        <v>1309447163</v>
      </c>
      <c r="J727">
        <v>1306855163</v>
      </c>
      <c r="K727" t="b">
        <v>0</v>
      </c>
      <c r="L727">
        <v>143</v>
      </c>
      <c r="M727" t="b">
        <v>1</v>
      </c>
      <c r="N727" t="s">
        <v>8274</v>
      </c>
      <c r="O727" s="5">
        <f t="shared" si="66"/>
        <v>105.47157142857144</v>
      </c>
      <c r="P727">
        <f t="shared" si="69"/>
        <v>51.62944055944056</v>
      </c>
      <c r="Q727" t="str">
        <f t="shared" si="70"/>
        <v>publishing</v>
      </c>
      <c r="R727" t="str">
        <f t="shared" si="71"/>
        <v>nonfiction</v>
      </c>
      <c r="S727" s="9">
        <f t="shared" si="67"/>
        <v>40694.638460648144</v>
      </c>
      <c r="T727" s="9">
        <f t="shared" si="68"/>
        <v>40724.638460648144</v>
      </c>
    </row>
    <row r="728" spans="1:20" ht="43.2" x14ac:dyDescent="0.3">
      <c r="A728">
        <v>725</v>
      </c>
      <c r="B728" s="3" t="s">
        <v>726</v>
      </c>
      <c r="C728" s="3" t="s">
        <v>4835</v>
      </c>
      <c r="D728">
        <v>20000</v>
      </c>
      <c r="E728">
        <v>20070</v>
      </c>
      <c r="F728" t="s">
        <v>8219</v>
      </c>
      <c r="G728" t="s">
        <v>8224</v>
      </c>
      <c r="H728" t="s">
        <v>8246</v>
      </c>
      <c r="I728">
        <v>1450018912</v>
      </c>
      <c r="J728">
        <v>1447426912</v>
      </c>
      <c r="K728" t="b">
        <v>0</v>
      </c>
      <c r="L728">
        <v>140</v>
      </c>
      <c r="M728" t="b">
        <v>1</v>
      </c>
      <c r="N728" t="s">
        <v>8274</v>
      </c>
      <c r="O728" s="5">
        <f t="shared" si="66"/>
        <v>100.35000000000001</v>
      </c>
      <c r="P728">
        <f t="shared" si="69"/>
        <v>143.35714285714286</v>
      </c>
      <c r="Q728" t="str">
        <f t="shared" si="70"/>
        <v>publishing</v>
      </c>
      <c r="R728" t="str">
        <f t="shared" si="71"/>
        <v>nonfiction</v>
      </c>
      <c r="S728" s="9">
        <f t="shared" si="67"/>
        <v>42321.626296296294</v>
      </c>
      <c r="T728" s="9">
        <f t="shared" si="68"/>
        <v>42351.626296296294</v>
      </c>
    </row>
    <row r="729" spans="1:20" ht="43.2" x14ac:dyDescent="0.3">
      <c r="A729">
        <v>726</v>
      </c>
      <c r="B729" s="3" t="s">
        <v>727</v>
      </c>
      <c r="C729" s="3" t="s">
        <v>4836</v>
      </c>
      <c r="D729">
        <v>2500</v>
      </c>
      <c r="E729">
        <v>2535</v>
      </c>
      <c r="F729" t="s">
        <v>8219</v>
      </c>
      <c r="G729" t="s">
        <v>8224</v>
      </c>
      <c r="H729" t="s">
        <v>8246</v>
      </c>
      <c r="I729">
        <v>1365728487</v>
      </c>
      <c r="J729">
        <v>1363136487</v>
      </c>
      <c r="K729" t="b">
        <v>0</v>
      </c>
      <c r="L729">
        <v>35</v>
      </c>
      <c r="M729" t="b">
        <v>1</v>
      </c>
      <c r="N729" t="s">
        <v>8274</v>
      </c>
      <c r="O729" s="5">
        <f t="shared" si="66"/>
        <v>101.4</v>
      </c>
      <c r="P729">
        <f t="shared" si="69"/>
        <v>72.428571428571431</v>
      </c>
      <c r="Q729" t="str">
        <f t="shared" si="70"/>
        <v>publishing</v>
      </c>
      <c r="R729" t="str">
        <f t="shared" si="71"/>
        <v>nonfiction</v>
      </c>
      <c r="S729" s="9">
        <f t="shared" si="67"/>
        <v>41346.042673611111</v>
      </c>
      <c r="T729" s="9">
        <f t="shared" si="68"/>
        <v>41376.042673611111</v>
      </c>
    </row>
    <row r="730" spans="1:20" ht="43.2" x14ac:dyDescent="0.3">
      <c r="A730">
        <v>727</v>
      </c>
      <c r="B730" s="3" t="s">
        <v>728</v>
      </c>
      <c r="C730" s="3" t="s">
        <v>4837</v>
      </c>
      <c r="D730">
        <v>3500</v>
      </c>
      <c r="E730">
        <v>5443</v>
      </c>
      <c r="F730" t="s">
        <v>8219</v>
      </c>
      <c r="G730" t="s">
        <v>8224</v>
      </c>
      <c r="H730" t="s">
        <v>8246</v>
      </c>
      <c r="I730">
        <v>1358198400</v>
      </c>
      <c r="J730">
        <v>1354580949</v>
      </c>
      <c r="K730" t="b">
        <v>0</v>
      </c>
      <c r="L730">
        <v>149</v>
      </c>
      <c r="M730" t="b">
        <v>1</v>
      </c>
      <c r="N730" t="s">
        <v>8274</v>
      </c>
      <c r="O730" s="5">
        <f t="shared" si="66"/>
        <v>155.51428571428571</v>
      </c>
      <c r="P730">
        <f t="shared" si="69"/>
        <v>36.530201342281877</v>
      </c>
      <c r="Q730" t="str">
        <f t="shared" si="70"/>
        <v>publishing</v>
      </c>
      <c r="R730" t="str">
        <f t="shared" si="71"/>
        <v>nonfiction</v>
      </c>
      <c r="S730" s="9">
        <f t="shared" si="67"/>
        <v>41247.020243055551</v>
      </c>
      <c r="T730" s="9">
        <f t="shared" si="68"/>
        <v>41288.888888888891</v>
      </c>
    </row>
    <row r="731" spans="1:20" ht="28.8" x14ac:dyDescent="0.3">
      <c r="A731">
        <v>728</v>
      </c>
      <c r="B731" s="3" t="s">
        <v>729</v>
      </c>
      <c r="C731" s="3" t="s">
        <v>4838</v>
      </c>
      <c r="D731">
        <v>7500</v>
      </c>
      <c r="E731">
        <v>7917.45</v>
      </c>
      <c r="F731" t="s">
        <v>8219</v>
      </c>
      <c r="G731" t="s">
        <v>8224</v>
      </c>
      <c r="H731" t="s">
        <v>8246</v>
      </c>
      <c r="I731">
        <v>1313957157</v>
      </c>
      <c r="J731">
        <v>1310069157</v>
      </c>
      <c r="K731" t="b">
        <v>0</v>
      </c>
      <c r="L731">
        <v>130</v>
      </c>
      <c r="M731" t="b">
        <v>1</v>
      </c>
      <c r="N731" t="s">
        <v>8274</v>
      </c>
      <c r="O731" s="5">
        <f t="shared" si="66"/>
        <v>105.566</v>
      </c>
      <c r="P731">
        <f t="shared" si="69"/>
        <v>60.903461538461535</v>
      </c>
      <c r="Q731" t="str">
        <f t="shared" si="70"/>
        <v>publishing</v>
      </c>
      <c r="R731" t="str">
        <f t="shared" si="71"/>
        <v>nonfiction</v>
      </c>
      <c r="S731" s="9">
        <f t="shared" si="67"/>
        <v>40731.837465277778</v>
      </c>
      <c r="T731" s="9">
        <f t="shared" si="68"/>
        <v>40776.837465277778</v>
      </c>
    </row>
    <row r="732" spans="1:20" ht="43.2" x14ac:dyDescent="0.3">
      <c r="A732">
        <v>729</v>
      </c>
      <c r="B732" s="3" t="s">
        <v>730</v>
      </c>
      <c r="C732" s="3" t="s">
        <v>4839</v>
      </c>
      <c r="D732">
        <v>4000</v>
      </c>
      <c r="E732">
        <v>5226</v>
      </c>
      <c r="F732" t="s">
        <v>8219</v>
      </c>
      <c r="G732" t="s">
        <v>8224</v>
      </c>
      <c r="H732" t="s">
        <v>8246</v>
      </c>
      <c r="I732">
        <v>1348028861</v>
      </c>
      <c r="J732">
        <v>1342844861</v>
      </c>
      <c r="K732" t="b">
        <v>0</v>
      </c>
      <c r="L732">
        <v>120</v>
      </c>
      <c r="M732" t="b">
        <v>1</v>
      </c>
      <c r="N732" t="s">
        <v>8274</v>
      </c>
      <c r="O732" s="5">
        <f t="shared" si="66"/>
        <v>130.65</v>
      </c>
      <c r="P732">
        <f t="shared" si="69"/>
        <v>43.55</v>
      </c>
      <c r="Q732" t="str">
        <f t="shared" si="70"/>
        <v>publishing</v>
      </c>
      <c r="R732" t="str">
        <f t="shared" si="71"/>
        <v>nonfiction</v>
      </c>
      <c r="S732" s="9">
        <f t="shared" si="67"/>
        <v>41111.185891203706</v>
      </c>
      <c r="T732" s="9">
        <f t="shared" si="68"/>
        <v>41171.185891203706</v>
      </c>
    </row>
    <row r="733" spans="1:20" x14ac:dyDescent="0.3">
      <c r="A733">
        <v>730</v>
      </c>
      <c r="B733" s="3" t="s">
        <v>731</v>
      </c>
      <c r="C733" s="3" t="s">
        <v>4840</v>
      </c>
      <c r="D733">
        <v>20000</v>
      </c>
      <c r="E733">
        <v>26438</v>
      </c>
      <c r="F733" t="s">
        <v>8219</v>
      </c>
      <c r="G733" t="s">
        <v>8224</v>
      </c>
      <c r="H733" t="s">
        <v>8246</v>
      </c>
      <c r="I733">
        <v>1323280391</v>
      </c>
      <c r="J733">
        <v>1320688391</v>
      </c>
      <c r="K733" t="b">
        <v>0</v>
      </c>
      <c r="L733">
        <v>265</v>
      </c>
      <c r="M733" t="b">
        <v>1</v>
      </c>
      <c r="N733" t="s">
        <v>8274</v>
      </c>
      <c r="O733" s="5">
        <f t="shared" si="66"/>
        <v>132.19</v>
      </c>
      <c r="P733">
        <f t="shared" si="69"/>
        <v>99.766037735849054</v>
      </c>
      <c r="Q733" t="str">
        <f t="shared" si="70"/>
        <v>publishing</v>
      </c>
      <c r="R733" t="str">
        <f t="shared" si="71"/>
        <v>nonfiction</v>
      </c>
      <c r="S733" s="9">
        <f t="shared" si="67"/>
        <v>40854.745266203703</v>
      </c>
      <c r="T733" s="9">
        <f t="shared" si="68"/>
        <v>40884.745266203703</v>
      </c>
    </row>
    <row r="734" spans="1:20" ht="28.8" x14ac:dyDescent="0.3">
      <c r="A734">
        <v>731</v>
      </c>
      <c r="B734" s="3" t="s">
        <v>732</v>
      </c>
      <c r="C734" s="3" t="s">
        <v>4841</v>
      </c>
      <c r="D734">
        <v>5000</v>
      </c>
      <c r="E734">
        <v>6300</v>
      </c>
      <c r="F734" t="s">
        <v>8219</v>
      </c>
      <c r="G734" t="s">
        <v>8224</v>
      </c>
      <c r="H734" t="s">
        <v>8246</v>
      </c>
      <c r="I734">
        <v>1327212000</v>
      </c>
      <c r="J734">
        <v>1322852747</v>
      </c>
      <c r="K734" t="b">
        <v>0</v>
      </c>
      <c r="L734">
        <v>71</v>
      </c>
      <c r="M734" t="b">
        <v>1</v>
      </c>
      <c r="N734" t="s">
        <v>8274</v>
      </c>
      <c r="O734" s="5">
        <f t="shared" si="66"/>
        <v>126</v>
      </c>
      <c r="P734">
        <f t="shared" si="69"/>
        <v>88.732394366197184</v>
      </c>
      <c r="Q734" t="str">
        <f t="shared" si="70"/>
        <v>publishing</v>
      </c>
      <c r="R734" t="str">
        <f t="shared" si="71"/>
        <v>nonfiction</v>
      </c>
      <c r="S734" s="9">
        <f t="shared" si="67"/>
        <v>40879.795682870368</v>
      </c>
      <c r="T734" s="9">
        <f t="shared" si="68"/>
        <v>40930.25</v>
      </c>
    </row>
    <row r="735" spans="1:20" ht="43.2" x14ac:dyDescent="0.3">
      <c r="A735">
        <v>732</v>
      </c>
      <c r="B735" s="3" t="s">
        <v>733</v>
      </c>
      <c r="C735" s="3" t="s">
        <v>4842</v>
      </c>
      <c r="D735">
        <v>40</v>
      </c>
      <c r="E735">
        <v>64</v>
      </c>
      <c r="F735" t="s">
        <v>8219</v>
      </c>
      <c r="G735" t="s">
        <v>8225</v>
      </c>
      <c r="H735" t="s">
        <v>8247</v>
      </c>
      <c r="I735">
        <v>1380449461</v>
      </c>
      <c r="J735">
        <v>1375265461</v>
      </c>
      <c r="K735" t="b">
        <v>0</v>
      </c>
      <c r="L735">
        <v>13</v>
      </c>
      <c r="M735" t="b">
        <v>1</v>
      </c>
      <c r="N735" t="s">
        <v>8274</v>
      </c>
      <c r="O735" s="5">
        <f t="shared" si="66"/>
        <v>160</v>
      </c>
      <c r="P735">
        <f t="shared" si="69"/>
        <v>4.9230769230769234</v>
      </c>
      <c r="Q735" t="str">
        <f t="shared" si="70"/>
        <v>publishing</v>
      </c>
      <c r="R735" t="str">
        <f t="shared" si="71"/>
        <v>nonfiction</v>
      </c>
      <c r="S735" s="9">
        <f t="shared" si="67"/>
        <v>41486.424317129626</v>
      </c>
      <c r="T735" s="9">
        <f t="shared" si="68"/>
        <v>41546.424317129626</v>
      </c>
    </row>
    <row r="736" spans="1:20" ht="43.2" x14ac:dyDescent="0.3">
      <c r="A736">
        <v>733</v>
      </c>
      <c r="B736" s="3" t="s">
        <v>734</v>
      </c>
      <c r="C736" s="3" t="s">
        <v>4843</v>
      </c>
      <c r="D736">
        <v>2500</v>
      </c>
      <c r="E736">
        <v>3012</v>
      </c>
      <c r="F736" t="s">
        <v>8219</v>
      </c>
      <c r="G736" t="s">
        <v>8225</v>
      </c>
      <c r="H736" t="s">
        <v>8247</v>
      </c>
      <c r="I736">
        <v>1387533892</v>
      </c>
      <c r="J736">
        <v>1384941892</v>
      </c>
      <c r="K736" t="b">
        <v>0</v>
      </c>
      <c r="L736">
        <v>169</v>
      </c>
      <c r="M736" t="b">
        <v>1</v>
      </c>
      <c r="N736" t="s">
        <v>8274</v>
      </c>
      <c r="O736" s="5">
        <f t="shared" si="66"/>
        <v>120.48</v>
      </c>
      <c r="P736">
        <f t="shared" si="69"/>
        <v>17.822485207100591</v>
      </c>
      <c r="Q736" t="str">
        <f t="shared" si="70"/>
        <v>publishing</v>
      </c>
      <c r="R736" t="str">
        <f t="shared" si="71"/>
        <v>nonfiction</v>
      </c>
      <c r="S736" s="9">
        <f t="shared" si="67"/>
        <v>41598.420046296298</v>
      </c>
      <c r="T736" s="9">
        <f t="shared" si="68"/>
        <v>41628.420046296298</v>
      </c>
    </row>
    <row r="737" spans="1:20" ht="28.8" x14ac:dyDescent="0.3">
      <c r="A737">
        <v>734</v>
      </c>
      <c r="B737" s="3" t="s">
        <v>735</v>
      </c>
      <c r="C737" s="3" t="s">
        <v>4844</v>
      </c>
      <c r="D737">
        <v>8500</v>
      </c>
      <c r="E737">
        <v>10670</v>
      </c>
      <c r="F737" t="s">
        <v>8219</v>
      </c>
      <c r="G737" t="s">
        <v>8229</v>
      </c>
      <c r="H737" t="s">
        <v>8251</v>
      </c>
      <c r="I737">
        <v>1431147600</v>
      </c>
      <c r="J737">
        <v>1428465420</v>
      </c>
      <c r="K737" t="b">
        <v>0</v>
      </c>
      <c r="L737">
        <v>57</v>
      </c>
      <c r="M737" t="b">
        <v>1</v>
      </c>
      <c r="N737" t="s">
        <v>8274</v>
      </c>
      <c r="O737" s="5">
        <f t="shared" si="66"/>
        <v>125.52941176470588</v>
      </c>
      <c r="P737">
        <f t="shared" si="69"/>
        <v>187.19298245614036</v>
      </c>
      <c r="Q737" t="str">
        <f t="shared" si="70"/>
        <v>publishing</v>
      </c>
      <c r="R737" t="str">
        <f t="shared" si="71"/>
        <v>nonfiction</v>
      </c>
      <c r="S737" s="9">
        <f t="shared" si="67"/>
        <v>42102.164583333331</v>
      </c>
      <c r="T737" s="9">
        <f t="shared" si="68"/>
        <v>42133.208333333328</v>
      </c>
    </row>
    <row r="738" spans="1:20" ht="43.2" x14ac:dyDescent="0.3">
      <c r="A738">
        <v>735</v>
      </c>
      <c r="B738" s="3" t="s">
        <v>736</v>
      </c>
      <c r="C738" s="3" t="s">
        <v>4845</v>
      </c>
      <c r="D738">
        <v>47000</v>
      </c>
      <c r="E738">
        <v>53771</v>
      </c>
      <c r="F738" t="s">
        <v>8219</v>
      </c>
      <c r="G738" t="s">
        <v>8224</v>
      </c>
      <c r="H738" t="s">
        <v>8246</v>
      </c>
      <c r="I738">
        <v>1417653540</v>
      </c>
      <c r="J738">
        <v>1414975346</v>
      </c>
      <c r="K738" t="b">
        <v>0</v>
      </c>
      <c r="L738">
        <v>229</v>
      </c>
      <c r="M738" t="b">
        <v>1</v>
      </c>
      <c r="N738" t="s">
        <v>8274</v>
      </c>
      <c r="O738" s="5">
        <f t="shared" si="66"/>
        <v>114.40638297872341</v>
      </c>
      <c r="P738">
        <f t="shared" si="69"/>
        <v>234.80786026200875</v>
      </c>
      <c r="Q738" t="str">
        <f t="shared" si="70"/>
        <v>publishing</v>
      </c>
      <c r="R738" t="str">
        <f t="shared" si="71"/>
        <v>nonfiction</v>
      </c>
      <c r="S738" s="9">
        <f t="shared" si="67"/>
        <v>41946.029467592591</v>
      </c>
      <c r="T738" s="9">
        <f t="shared" si="68"/>
        <v>41977.027083333334</v>
      </c>
    </row>
    <row r="739" spans="1:20" ht="43.2" x14ac:dyDescent="0.3">
      <c r="A739">
        <v>736</v>
      </c>
      <c r="B739" s="3" t="s">
        <v>737</v>
      </c>
      <c r="C739" s="3" t="s">
        <v>4846</v>
      </c>
      <c r="D739">
        <v>3600</v>
      </c>
      <c r="E739">
        <v>11345</v>
      </c>
      <c r="F739" t="s">
        <v>8219</v>
      </c>
      <c r="G739" t="s">
        <v>8224</v>
      </c>
      <c r="H739" t="s">
        <v>8246</v>
      </c>
      <c r="I739">
        <v>1385009940</v>
      </c>
      <c r="J739">
        <v>1383327440</v>
      </c>
      <c r="K739" t="b">
        <v>0</v>
      </c>
      <c r="L739">
        <v>108</v>
      </c>
      <c r="M739" t="b">
        <v>1</v>
      </c>
      <c r="N739" t="s">
        <v>8274</v>
      </c>
      <c r="O739" s="5">
        <f t="shared" si="66"/>
        <v>315.13888888888891</v>
      </c>
      <c r="P739">
        <f t="shared" si="69"/>
        <v>105.04629629629629</v>
      </c>
      <c r="Q739" t="str">
        <f t="shared" si="70"/>
        <v>publishing</v>
      </c>
      <c r="R739" t="str">
        <f t="shared" si="71"/>
        <v>nonfiction</v>
      </c>
      <c r="S739" s="9">
        <f t="shared" si="67"/>
        <v>41579.734259259261</v>
      </c>
      <c r="T739" s="9">
        <f t="shared" si="68"/>
        <v>41599.207638888889</v>
      </c>
    </row>
    <row r="740" spans="1:20" ht="43.2" x14ac:dyDescent="0.3">
      <c r="A740">
        <v>737</v>
      </c>
      <c r="B740" s="3" t="s">
        <v>738</v>
      </c>
      <c r="C740" s="3" t="s">
        <v>4847</v>
      </c>
      <c r="D740">
        <v>5000</v>
      </c>
      <c r="E740">
        <v>6120</v>
      </c>
      <c r="F740" t="s">
        <v>8219</v>
      </c>
      <c r="G740" t="s">
        <v>8224</v>
      </c>
      <c r="H740" t="s">
        <v>8246</v>
      </c>
      <c r="I740">
        <v>1392408000</v>
      </c>
      <c r="J740">
        <v>1390890987</v>
      </c>
      <c r="K740" t="b">
        <v>0</v>
      </c>
      <c r="L740">
        <v>108</v>
      </c>
      <c r="M740" t="b">
        <v>1</v>
      </c>
      <c r="N740" t="s">
        <v>8274</v>
      </c>
      <c r="O740" s="5">
        <f t="shared" si="66"/>
        <v>122.39999999999999</v>
      </c>
      <c r="P740">
        <f t="shared" si="69"/>
        <v>56.666666666666664</v>
      </c>
      <c r="Q740" t="str">
        <f t="shared" si="70"/>
        <v>publishing</v>
      </c>
      <c r="R740" t="str">
        <f t="shared" si="71"/>
        <v>nonfiction</v>
      </c>
      <c r="S740" s="9">
        <f t="shared" si="67"/>
        <v>41667.275312500002</v>
      </c>
      <c r="T740" s="9">
        <f t="shared" si="68"/>
        <v>41684.833333333336</v>
      </c>
    </row>
    <row r="741" spans="1:20" ht="28.8" x14ac:dyDescent="0.3">
      <c r="A741">
        <v>738</v>
      </c>
      <c r="B741" s="3" t="s">
        <v>739</v>
      </c>
      <c r="C741" s="3" t="s">
        <v>4848</v>
      </c>
      <c r="D741">
        <v>1500</v>
      </c>
      <c r="E741">
        <v>1601</v>
      </c>
      <c r="F741" t="s">
        <v>8219</v>
      </c>
      <c r="G741" t="s">
        <v>8224</v>
      </c>
      <c r="H741" t="s">
        <v>8246</v>
      </c>
      <c r="I741">
        <v>1417409940</v>
      </c>
      <c r="J741">
        <v>1414765794</v>
      </c>
      <c r="K741" t="b">
        <v>0</v>
      </c>
      <c r="L741">
        <v>41</v>
      </c>
      <c r="M741" t="b">
        <v>1</v>
      </c>
      <c r="N741" t="s">
        <v>8274</v>
      </c>
      <c r="O741" s="5">
        <f t="shared" si="66"/>
        <v>106.73333333333332</v>
      </c>
      <c r="P741">
        <f t="shared" si="69"/>
        <v>39.048780487804876</v>
      </c>
      <c r="Q741" t="str">
        <f t="shared" si="70"/>
        <v>publishing</v>
      </c>
      <c r="R741" t="str">
        <f t="shared" si="71"/>
        <v>nonfiction</v>
      </c>
      <c r="S741" s="9">
        <f t="shared" si="67"/>
        <v>41943.604097222218</v>
      </c>
      <c r="T741" s="9">
        <f t="shared" si="68"/>
        <v>41974.207638888889</v>
      </c>
    </row>
    <row r="742" spans="1:20" ht="43.2" x14ac:dyDescent="0.3">
      <c r="A742">
        <v>739</v>
      </c>
      <c r="B742" s="3" t="s">
        <v>740</v>
      </c>
      <c r="C742" s="3" t="s">
        <v>4849</v>
      </c>
      <c r="D742">
        <v>6000</v>
      </c>
      <c r="E742">
        <v>9500</v>
      </c>
      <c r="F742" t="s">
        <v>8219</v>
      </c>
      <c r="G742" t="s">
        <v>8224</v>
      </c>
      <c r="H742" t="s">
        <v>8246</v>
      </c>
      <c r="I742">
        <v>1407758629</v>
      </c>
      <c r="J742">
        <v>1404907429</v>
      </c>
      <c r="K742" t="b">
        <v>0</v>
      </c>
      <c r="L742">
        <v>139</v>
      </c>
      <c r="M742" t="b">
        <v>1</v>
      </c>
      <c r="N742" t="s">
        <v>8274</v>
      </c>
      <c r="O742" s="5">
        <f t="shared" si="66"/>
        <v>158.33333333333331</v>
      </c>
      <c r="P742">
        <f t="shared" si="69"/>
        <v>68.345323741007192</v>
      </c>
      <c r="Q742" t="str">
        <f t="shared" si="70"/>
        <v>publishing</v>
      </c>
      <c r="R742" t="str">
        <f t="shared" si="71"/>
        <v>nonfiction</v>
      </c>
      <c r="S742" s="9">
        <f t="shared" si="67"/>
        <v>41829.502650462964</v>
      </c>
      <c r="T742" s="9">
        <f t="shared" si="68"/>
        <v>41862.502650462964</v>
      </c>
    </row>
    <row r="743" spans="1:20" ht="43.2" x14ac:dyDescent="0.3">
      <c r="A743">
        <v>740</v>
      </c>
      <c r="B743" s="3" t="s">
        <v>741</v>
      </c>
      <c r="C743" s="3" t="s">
        <v>4850</v>
      </c>
      <c r="D743">
        <v>3000</v>
      </c>
      <c r="E743">
        <v>3222</v>
      </c>
      <c r="F743" t="s">
        <v>8219</v>
      </c>
      <c r="G743" t="s">
        <v>8224</v>
      </c>
      <c r="H743" t="s">
        <v>8246</v>
      </c>
      <c r="I743">
        <v>1434857482</v>
      </c>
      <c r="J743">
        <v>1433647882</v>
      </c>
      <c r="K743" t="b">
        <v>0</v>
      </c>
      <c r="L743">
        <v>19</v>
      </c>
      <c r="M743" t="b">
        <v>1</v>
      </c>
      <c r="N743" t="s">
        <v>8274</v>
      </c>
      <c r="O743" s="5">
        <f t="shared" si="66"/>
        <v>107.4</v>
      </c>
      <c r="P743">
        <f t="shared" si="69"/>
        <v>169.57894736842104</v>
      </c>
      <c r="Q743" t="str">
        <f t="shared" si="70"/>
        <v>publishing</v>
      </c>
      <c r="R743" t="str">
        <f t="shared" si="71"/>
        <v>nonfiction</v>
      </c>
      <c r="S743" s="9">
        <f t="shared" si="67"/>
        <v>42162.146782407406</v>
      </c>
      <c r="T743" s="9">
        <f t="shared" si="68"/>
        <v>42176.146782407406</v>
      </c>
    </row>
    <row r="744" spans="1:20" x14ac:dyDescent="0.3">
      <c r="A744">
        <v>741</v>
      </c>
      <c r="B744" s="3" t="s">
        <v>742</v>
      </c>
      <c r="C744" s="3" t="s">
        <v>4851</v>
      </c>
      <c r="D744">
        <v>13000</v>
      </c>
      <c r="E744">
        <v>13293.8</v>
      </c>
      <c r="F744" t="s">
        <v>8219</v>
      </c>
      <c r="G744" t="s">
        <v>8224</v>
      </c>
      <c r="H744" t="s">
        <v>8246</v>
      </c>
      <c r="I744">
        <v>1370964806</v>
      </c>
      <c r="J744">
        <v>1367940806</v>
      </c>
      <c r="K744" t="b">
        <v>0</v>
      </c>
      <c r="L744">
        <v>94</v>
      </c>
      <c r="M744" t="b">
        <v>1</v>
      </c>
      <c r="N744" t="s">
        <v>8274</v>
      </c>
      <c r="O744" s="5">
        <f t="shared" si="66"/>
        <v>102.25999999999999</v>
      </c>
      <c r="P744">
        <f t="shared" si="69"/>
        <v>141.42340425531913</v>
      </c>
      <c r="Q744" t="str">
        <f t="shared" si="70"/>
        <v>publishing</v>
      </c>
      <c r="R744" t="str">
        <f t="shared" si="71"/>
        <v>nonfiction</v>
      </c>
      <c r="S744" s="9">
        <f t="shared" si="67"/>
        <v>41401.648217592592</v>
      </c>
      <c r="T744" s="9">
        <f t="shared" si="68"/>
        <v>41436.648217592592</v>
      </c>
    </row>
    <row r="745" spans="1:20" ht="43.2" x14ac:dyDescent="0.3">
      <c r="A745">
        <v>742</v>
      </c>
      <c r="B745" s="3" t="s">
        <v>743</v>
      </c>
      <c r="C745" s="3" t="s">
        <v>4852</v>
      </c>
      <c r="D745">
        <v>1400</v>
      </c>
      <c r="E745">
        <v>1550</v>
      </c>
      <c r="F745" t="s">
        <v>8219</v>
      </c>
      <c r="G745" t="s">
        <v>8224</v>
      </c>
      <c r="H745" t="s">
        <v>8246</v>
      </c>
      <c r="I745">
        <v>1395435712</v>
      </c>
      <c r="J745">
        <v>1392847312</v>
      </c>
      <c r="K745" t="b">
        <v>0</v>
      </c>
      <c r="L745">
        <v>23</v>
      </c>
      <c r="M745" t="b">
        <v>1</v>
      </c>
      <c r="N745" t="s">
        <v>8274</v>
      </c>
      <c r="O745" s="5">
        <f t="shared" si="66"/>
        <v>110.71428571428572</v>
      </c>
      <c r="P745">
        <f t="shared" si="69"/>
        <v>67.391304347826093</v>
      </c>
      <c r="Q745" t="str">
        <f t="shared" si="70"/>
        <v>publishing</v>
      </c>
      <c r="R745" t="str">
        <f t="shared" si="71"/>
        <v>nonfiction</v>
      </c>
      <c r="S745" s="9">
        <f t="shared" si="67"/>
        <v>41689.917962962965</v>
      </c>
      <c r="T745" s="9">
        <f t="shared" si="68"/>
        <v>41719.876296296294</v>
      </c>
    </row>
    <row r="746" spans="1:20" ht="43.2" x14ac:dyDescent="0.3">
      <c r="A746">
        <v>743</v>
      </c>
      <c r="B746" s="3" t="s">
        <v>744</v>
      </c>
      <c r="C746" s="3" t="s">
        <v>4853</v>
      </c>
      <c r="D746">
        <v>550</v>
      </c>
      <c r="E746">
        <v>814</v>
      </c>
      <c r="F746" t="s">
        <v>8219</v>
      </c>
      <c r="G746" t="s">
        <v>8224</v>
      </c>
      <c r="H746" t="s">
        <v>8246</v>
      </c>
      <c r="I746">
        <v>1334610000</v>
      </c>
      <c r="J746">
        <v>1332435685</v>
      </c>
      <c r="K746" t="b">
        <v>0</v>
      </c>
      <c r="L746">
        <v>15</v>
      </c>
      <c r="M746" t="b">
        <v>1</v>
      </c>
      <c r="N746" t="s">
        <v>8274</v>
      </c>
      <c r="O746" s="5">
        <f t="shared" si="66"/>
        <v>148</v>
      </c>
      <c r="P746">
        <f t="shared" si="69"/>
        <v>54.266666666666666</v>
      </c>
      <c r="Q746" t="str">
        <f t="shared" si="70"/>
        <v>publishing</v>
      </c>
      <c r="R746" t="str">
        <f t="shared" si="71"/>
        <v>nonfiction</v>
      </c>
      <c r="S746" s="9">
        <f t="shared" si="67"/>
        <v>40990.709317129629</v>
      </c>
      <c r="T746" s="9">
        <f t="shared" si="68"/>
        <v>41015.875</v>
      </c>
    </row>
    <row r="747" spans="1:20" ht="28.8" x14ac:dyDescent="0.3">
      <c r="A747">
        <v>744</v>
      </c>
      <c r="B747" s="3" t="s">
        <v>745</v>
      </c>
      <c r="C747" s="3" t="s">
        <v>4854</v>
      </c>
      <c r="D747">
        <v>5000</v>
      </c>
      <c r="E747">
        <v>5116</v>
      </c>
      <c r="F747" t="s">
        <v>8219</v>
      </c>
      <c r="G747" t="s">
        <v>8224</v>
      </c>
      <c r="H747" t="s">
        <v>8246</v>
      </c>
      <c r="I747">
        <v>1355439503</v>
      </c>
      <c r="J747">
        <v>1352847503</v>
      </c>
      <c r="K747" t="b">
        <v>0</v>
      </c>
      <c r="L747">
        <v>62</v>
      </c>
      <c r="M747" t="b">
        <v>1</v>
      </c>
      <c r="N747" t="s">
        <v>8274</v>
      </c>
      <c r="O747" s="5">
        <f t="shared" si="66"/>
        <v>102.32000000000001</v>
      </c>
      <c r="P747">
        <f t="shared" si="69"/>
        <v>82.516129032258064</v>
      </c>
      <c r="Q747" t="str">
        <f t="shared" si="70"/>
        <v>publishing</v>
      </c>
      <c r="R747" t="str">
        <f t="shared" si="71"/>
        <v>nonfiction</v>
      </c>
      <c r="S747" s="9">
        <f t="shared" si="67"/>
        <v>41226.95721064815</v>
      </c>
      <c r="T747" s="9">
        <f t="shared" si="68"/>
        <v>41256.95721064815</v>
      </c>
    </row>
    <row r="748" spans="1:20" ht="43.2" x14ac:dyDescent="0.3">
      <c r="A748">
        <v>745</v>
      </c>
      <c r="B748" s="3" t="s">
        <v>746</v>
      </c>
      <c r="C748" s="3" t="s">
        <v>4855</v>
      </c>
      <c r="D748">
        <v>2220</v>
      </c>
      <c r="E748">
        <v>3976</v>
      </c>
      <c r="F748" t="s">
        <v>8219</v>
      </c>
      <c r="G748" t="s">
        <v>8224</v>
      </c>
      <c r="H748" t="s">
        <v>8246</v>
      </c>
      <c r="I748">
        <v>1367588645</v>
      </c>
      <c r="J748">
        <v>1364996645</v>
      </c>
      <c r="K748" t="b">
        <v>0</v>
      </c>
      <c r="L748">
        <v>74</v>
      </c>
      <c r="M748" t="b">
        <v>1</v>
      </c>
      <c r="N748" t="s">
        <v>8274</v>
      </c>
      <c r="O748" s="5">
        <f t="shared" si="66"/>
        <v>179.09909909909908</v>
      </c>
      <c r="P748">
        <f t="shared" si="69"/>
        <v>53.729729729729726</v>
      </c>
      <c r="Q748" t="str">
        <f t="shared" si="70"/>
        <v>publishing</v>
      </c>
      <c r="R748" t="str">
        <f t="shared" si="71"/>
        <v>nonfiction</v>
      </c>
      <c r="S748" s="9">
        <f t="shared" si="67"/>
        <v>41367.572280092594</v>
      </c>
      <c r="T748" s="9">
        <f t="shared" si="68"/>
        <v>41397.572280092594</v>
      </c>
    </row>
    <row r="749" spans="1:20" x14ac:dyDescent="0.3">
      <c r="A749">
        <v>746</v>
      </c>
      <c r="B749" s="3" t="s">
        <v>747</v>
      </c>
      <c r="C749" s="3" t="s">
        <v>4856</v>
      </c>
      <c r="D749">
        <v>2987</v>
      </c>
      <c r="E749">
        <v>3318</v>
      </c>
      <c r="F749" t="s">
        <v>8219</v>
      </c>
      <c r="G749" t="s">
        <v>8224</v>
      </c>
      <c r="H749" t="s">
        <v>8246</v>
      </c>
      <c r="I749">
        <v>1348372740</v>
      </c>
      <c r="J749">
        <v>1346806909</v>
      </c>
      <c r="K749" t="b">
        <v>0</v>
      </c>
      <c r="L749">
        <v>97</v>
      </c>
      <c r="M749" t="b">
        <v>1</v>
      </c>
      <c r="N749" t="s">
        <v>8274</v>
      </c>
      <c r="O749" s="5">
        <f t="shared" si="66"/>
        <v>111.08135252761969</v>
      </c>
      <c r="P749">
        <f t="shared" si="69"/>
        <v>34.206185567010309</v>
      </c>
      <c r="Q749" t="str">
        <f t="shared" si="70"/>
        <v>publishing</v>
      </c>
      <c r="R749" t="str">
        <f t="shared" si="71"/>
        <v>nonfiction</v>
      </c>
      <c r="S749" s="9">
        <f t="shared" si="67"/>
        <v>41157.042928240742</v>
      </c>
      <c r="T749" s="9">
        <f t="shared" si="68"/>
        <v>41175.165972222225</v>
      </c>
    </row>
    <row r="750" spans="1:20" ht="43.2" x14ac:dyDescent="0.3">
      <c r="A750">
        <v>747</v>
      </c>
      <c r="B750" s="3" t="s">
        <v>748</v>
      </c>
      <c r="C750" s="3" t="s">
        <v>4857</v>
      </c>
      <c r="D750">
        <v>7000</v>
      </c>
      <c r="E750">
        <v>7003</v>
      </c>
      <c r="F750" t="s">
        <v>8219</v>
      </c>
      <c r="G750" t="s">
        <v>8233</v>
      </c>
      <c r="H750" t="s">
        <v>8249</v>
      </c>
      <c r="I750">
        <v>1421319240</v>
      </c>
      <c r="J750">
        <v>1418649019</v>
      </c>
      <c r="K750" t="b">
        <v>0</v>
      </c>
      <c r="L750">
        <v>55</v>
      </c>
      <c r="M750" t="b">
        <v>1</v>
      </c>
      <c r="N750" t="s">
        <v>8274</v>
      </c>
      <c r="O750" s="5">
        <f t="shared" si="66"/>
        <v>100.04285714285714</v>
      </c>
      <c r="P750">
        <f t="shared" si="69"/>
        <v>127.32727272727273</v>
      </c>
      <c r="Q750" t="str">
        <f t="shared" si="70"/>
        <v>publishing</v>
      </c>
      <c r="R750" t="str">
        <f t="shared" si="71"/>
        <v>nonfiction</v>
      </c>
      <c r="S750" s="9">
        <f t="shared" si="67"/>
        <v>41988.548831018517</v>
      </c>
      <c r="T750" s="9">
        <f t="shared" si="68"/>
        <v>42019.454166666663</v>
      </c>
    </row>
    <row r="751" spans="1:20" ht="43.2" x14ac:dyDescent="0.3">
      <c r="A751">
        <v>748</v>
      </c>
      <c r="B751" s="3" t="s">
        <v>749</v>
      </c>
      <c r="C751" s="3" t="s">
        <v>4858</v>
      </c>
      <c r="D751">
        <v>2000</v>
      </c>
      <c r="E751">
        <v>2005</v>
      </c>
      <c r="F751" t="s">
        <v>8219</v>
      </c>
      <c r="G751" t="s">
        <v>8224</v>
      </c>
      <c r="H751" t="s">
        <v>8246</v>
      </c>
      <c r="I751">
        <v>1407701966</v>
      </c>
      <c r="J751">
        <v>1405109966</v>
      </c>
      <c r="K751" t="b">
        <v>0</v>
      </c>
      <c r="L751">
        <v>44</v>
      </c>
      <c r="M751" t="b">
        <v>1</v>
      </c>
      <c r="N751" t="s">
        <v>8274</v>
      </c>
      <c r="O751" s="5">
        <f t="shared" si="66"/>
        <v>100.25</v>
      </c>
      <c r="P751">
        <f t="shared" si="69"/>
        <v>45.56818181818182</v>
      </c>
      <c r="Q751" t="str">
        <f t="shared" si="70"/>
        <v>publishing</v>
      </c>
      <c r="R751" t="str">
        <f t="shared" si="71"/>
        <v>nonfiction</v>
      </c>
      <c r="S751" s="9">
        <f t="shared" si="67"/>
        <v>41831.846828703703</v>
      </c>
      <c r="T751" s="9">
        <f t="shared" si="68"/>
        <v>41861.846828703703</v>
      </c>
    </row>
    <row r="752" spans="1:20" ht="43.2" x14ac:dyDescent="0.3">
      <c r="A752">
        <v>749</v>
      </c>
      <c r="B752" s="3" t="s">
        <v>750</v>
      </c>
      <c r="C752" s="3" t="s">
        <v>4859</v>
      </c>
      <c r="D752">
        <v>10000</v>
      </c>
      <c r="E752">
        <v>10556</v>
      </c>
      <c r="F752" t="s">
        <v>8219</v>
      </c>
      <c r="G752" t="s">
        <v>8224</v>
      </c>
      <c r="H752" t="s">
        <v>8246</v>
      </c>
      <c r="I752">
        <v>1485642930</v>
      </c>
      <c r="J752">
        <v>1483050930</v>
      </c>
      <c r="K752" t="b">
        <v>0</v>
      </c>
      <c r="L752">
        <v>110</v>
      </c>
      <c r="M752" t="b">
        <v>1</v>
      </c>
      <c r="N752" t="s">
        <v>8274</v>
      </c>
      <c r="O752" s="5">
        <f t="shared" si="66"/>
        <v>105.56</v>
      </c>
      <c r="P752">
        <f t="shared" si="69"/>
        <v>95.963636363636368</v>
      </c>
      <c r="Q752" t="str">
        <f t="shared" si="70"/>
        <v>publishing</v>
      </c>
      <c r="R752" t="str">
        <f t="shared" si="71"/>
        <v>nonfiction</v>
      </c>
      <c r="S752" s="9">
        <f t="shared" si="67"/>
        <v>42733.94131944445</v>
      </c>
      <c r="T752" s="9">
        <f t="shared" si="68"/>
        <v>42763.94131944445</v>
      </c>
    </row>
    <row r="753" spans="1:20" ht="43.2" x14ac:dyDescent="0.3">
      <c r="A753">
        <v>750</v>
      </c>
      <c r="B753" s="3" t="s">
        <v>751</v>
      </c>
      <c r="C753" s="3" t="s">
        <v>4860</v>
      </c>
      <c r="D753">
        <v>4444</v>
      </c>
      <c r="E753">
        <v>4559</v>
      </c>
      <c r="F753" t="s">
        <v>8219</v>
      </c>
      <c r="G753" t="s">
        <v>8224</v>
      </c>
      <c r="H753" t="s">
        <v>8246</v>
      </c>
      <c r="I753">
        <v>1361739872</v>
      </c>
      <c r="J753">
        <v>1359147872</v>
      </c>
      <c r="K753" t="b">
        <v>0</v>
      </c>
      <c r="L753">
        <v>59</v>
      </c>
      <c r="M753" t="b">
        <v>1</v>
      </c>
      <c r="N753" t="s">
        <v>8274</v>
      </c>
      <c r="O753" s="5">
        <f t="shared" si="66"/>
        <v>102.58775877587757</v>
      </c>
      <c r="P753">
        <f t="shared" si="69"/>
        <v>77.271186440677965</v>
      </c>
      <c r="Q753" t="str">
        <f t="shared" si="70"/>
        <v>publishing</v>
      </c>
      <c r="R753" t="str">
        <f t="shared" si="71"/>
        <v>nonfiction</v>
      </c>
      <c r="S753" s="9">
        <f t="shared" si="67"/>
        <v>41299.878148148149</v>
      </c>
      <c r="T753" s="9">
        <f t="shared" si="68"/>
        <v>41329.878148148149</v>
      </c>
    </row>
    <row r="754" spans="1:20" ht="28.8" x14ac:dyDescent="0.3">
      <c r="A754">
        <v>751</v>
      </c>
      <c r="B754" s="3" t="s">
        <v>752</v>
      </c>
      <c r="C754" s="3" t="s">
        <v>4861</v>
      </c>
      <c r="D754">
        <v>3000</v>
      </c>
      <c r="E754">
        <v>3555</v>
      </c>
      <c r="F754" t="s">
        <v>8219</v>
      </c>
      <c r="G754" t="s">
        <v>8224</v>
      </c>
      <c r="H754" t="s">
        <v>8246</v>
      </c>
      <c r="I754">
        <v>1312470475</v>
      </c>
      <c r="J754">
        <v>1308496075</v>
      </c>
      <c r="K754" t="b">
        <v>0</v>
      </c>
      <c r="L754">
        <v>62</v>
      </c>
      <c r="M754" t="b">
        <v>1</v>
      </c>
      <c r="N754" t="s">
        <v>8274</v>
      </c>
      <c r="O754" s="5">
        <f t="shared" si="66"/>
        <v>118.5</v>
      </c>
      <c r="P754">
        <f t="shared" si="69"/>
        <v>57.338709677419352</v>
      </c>
      <c r="Q754" t="str">
        <f t="shared" si="70"/>
        <v>publishing</v>
      </c>
      <c r="R754" t="str">
        <f t="shared" si="71"/>
        <v>nonfiction</v>
      </c>
      <c r="S754" s="9">
        <f t="shared" si="67"/>
        <v>40713.630497685182</v>
      </c>
      <c r="T754" s="9">
        <f t="shared" si="68"/>
        <v>40759.630497685182</v>
      </c>
    </row>
    <row r="755" spans="1:20" ht="43.2" x14ac:dyDescent="0.3">
      <c r="A755">
        <v>752</v>
      </c>
      <c r="B755" s="3" t="s">
        <v>753</v>
      </c>
      <c r="C755" s="3" t="s">
        <v>4862</v>
      </c>
      <c r="D755">
        <v>5000</v>
      </c>
      <c r="E755">
        <v>5585</v>
      </c>
      <c r="F755" t="s">
        <v>8219</v>
      </c>
      <c r="G755" t="s">
        <v>8226</v>
      </c>
      <c r="H755" t="s">
        <v>8248</v>
      </c>
      <c r="I755">
        <v>1476615600</v>
      </c>
      <c r="J755">
        <v>1474884417</v>
      </c>
      <c r="K755" t="b">
        <v>0</v>
      </c>
      <c r="L755">
        <v>105</v>
      </c>
      <c r="M755" t="b">
        <v>1</v>
      </c>
      <c r="N755" t="s">
        <v>8274</v>
      </c>
      <c r="O755" s="5">
        <f t="shared" si="66"/>
        <v>111.7</v>
      </c>
      <c r="P755">
        <f t="shared" si="69"/>
        <v>53.19047619047619</v>
      </c>
      <c r="Q755" t="str">
        <f t="shared" si="70"/>
        <v>publishing</v>
      </c>
      <c r="R755" t="str">
        <f t="shared" si="71"/>
        <v>nonfiction</v>
      </c>
      <c r="S755" s="9">
        <f t="shared" si="67"/>
        <v>42639.421493055561</v>
      </c>
      <c r="T755" s="9">
        <f t="shared" si="68"/>
        <v>42659.458333333328</v>
      </c>
    </row>
    <row r="756" spans="1:20" ht="43.2" x14ac:dyDescent="0.3">
      <c r="A756">
        <v>753</v>
      </c>
      <c r="B756" s="3" t="s">
        <v>754</v>
      </c>
      <c r="C756" s="3" t="s">
        <v>4863</v>
      </c>
      <c r="D756">
        <v>10000</v>
      </c>
      <c r="E756">
        <v>12800</v>
      </c>
      <c r="F756" t="s">
        <v>8219</v>
      </c>
      <c r="G756" t="s">
        <v>8224</v>
      </c>
      <c r="H756" t="s">
        <v>8246</v>
      </c>
      <c r="I756">
        <v>1423922991</v>
      </c>
      <c r="J756">
        <v>1421330991</v>
      </c>
      <c r="K756" t="b">
        <v>0</v>
      </c>
      <c r="L756">
        <v>26</v>
      </c>
      <c r="M756" t="b">
        <v>1</v>
      </c>
      <c r="N756" t="s">
        <v>8274</v>
      </c>
      <c r="O756" s="5">
        <f t="shared" si="66"/>
        <v>128</v>
      </c>
      <c r="P756">
        <f t="shared" si="69"/>
        <v>492.30769230769232</v>
      </c>
      <c r="Q756" t="str">
        <f t="shared" si="70"/>
        <v>publishing</v>
      </c>
      <c r="R756" t="str">
        <f t="shared" si="71"/>
        <v>nonfiction</v>
      </c>
      <c r="S756" s="9">
        <f t="shared" si="67"/>
        <v>42019.590173611112</v>
      </c>
      <c r="T756" s="9">
        <f t="shared" si="68"/>
        <v>42049.590173611112</v>
      </c>
    </row>
    <row r="757" spans="1:20" ht="43.2" x14ac:dyDescent="0.3">
      <c r="A757">
        <v>754</v>
      </c>
      <c r="B757" s="3" t="s">
        <v>755</v>
      </c>
      <c r="C757" s="3" t="s">
        <v>4864</v>
      </c>
      <c r="D757">
        <v>2000</v>
      </c>
      <c r="E757">
        <v>2075</v>
      </c>
      <c r="F757" t="s">
        <v>8219</v>
      </c>
      <c r="G757" t="s">
        <v>8224</v>
      </c>
      <c r="H757" t="s">
        <v>8246</v>
      </c>
      <c r="I757">
        <v>1357408721</v>
      </c>
      <c r="J757">
        <v>1354816721</v>
      </c>
      <c r="K757" t="b">
        <v>0</v>
      </c>
      <c r="L757">
        <v>49</v>
      </c>
      <c r="M757" t="b">
        <v>1</v>
      </c>
      <c r="N757" t="s">
        <v>8274</v>
      </c>
      <c r="O757" s="5">
        <f t="shared" si="66"/>
        <v>103.75000000000001</v>
      </c>
      <c r="P757">
        <f t="shared" si="69"/>
        <v>42.346938775510203</v>
      </c>
      <c r="Q757" t="str">
        <f t="shared" si="70"/>
        <v>publishing</v>
      </c>
      <c r="R757" t="str">
        <f t="shared" si="71"/>
        <v>nonfiction</v>
      </c>
      <c r="S757" s="9">
        <f t="shared" si="67"/>
        <v>41249.749085648145</v>
      </c>
      <c r="T757" s="9">
        <f t="shared" si="68"/>
        <v>41279.749085648145</v>
      </c>
    </row>
    <row r="758" spans="1:20" ht="43.2" x14ac:dyDescent="0.3">
      <c r="A758">
        <v>755</v>
      </c>
      <c r="B758" s="3" t="s">
        <v>756</v>
      </c>
      <c r="C758" s="3" t="s">
        <v>4865</v>
      </c>
      <c r="D758">
        <v>2500</v>
      </c>
      <c r="E758">
        <v>2547.69</v>
      </c>
      <c r="F758" t="s">
        <v>8219</v>
      </c>
      <c r="G758" t="s">
        <v>8224</v>
      </c>
      <c r="H758" t="s">
        <v>8246</v>
      </c>
      <c r="I758">
        <v>1369010460</v>
      </c>
      <c r="J758">
        <v>1366381877</v>
      </c>
      <c r="K758" t="b">
        <v>0</v>
      </c>
      <c r="L758">
        <v>68</v>
      </c>
      <c r="M758" t="b">
        <v>1</v>
      </c>
      <c r="N758" t="s">
        <v>8274</v>
      </c>
      <c r="O758" s="5">
        <f t="shared" si="66"/>
        <v>101.9076</v>
      </c>
      <c r="P758">
        <f t="shared" si="69"/>
        <v>37.466029411764708</v>
      </c>
      <c r="Q758" t="str">
        <f t="shared" si="70"/>
        <v>publishing</v>
      </c>
      <c r="R758" t="str">
        <f t="shared" si="71"/>
        <v>nonfiction</v>
      </c>
      <c r="S758" s="9">
        <f t="shared" si="67"/>
        <v>41383.605057870373</v>
      </c>
      <c r="T758" s="9">
        <f t="shared" si="68"/>
        <v>41414.02847222222</v>
      </c>
    </row>
    <row r="759" spans="1:20" ht="43.2" x14ac:dyDescent="0.3">
      <c r="A759">
        <v>756</v>
      </c>
      <c r="B759" s="3" t="s">
        <v>757</v>
      </c>
      <c r="C759" s="3" t="s">
        <v>4866</v>
      </c>
      <c r="D759">
        <v>700</v>
      </c>
      <c r="E759">
        <v>824</v>
      </c>
      <c r="F759" t="s">
        <v>8219</v>
      </c>
      <c r="G759" t="s">
        <v>8224</v>
      </c>
      <c r="H759" t="s">
        <v>8246</v>
      </c>
      <c r="I759">
        <v>1303147459</v>
      </c>
      <c r="J759">
        <v>1297880659</v>
      </c>
      <c r="K759" t="b">
        <v>0</v>
      </c>
      <c r="L759">
        <v>22</v>
      </c>
      <c r="M759" t="b">
        <v>1</v>
      </c>
      <c r="N759" t="s">
        <v>8274</v>
      </c>
      <c r="O759" s="5">
        <f t="shared" si="66"/>
        <v>117.71428571428571</v>
      </c>
      <c r="P759">
        <f t="shared" si="69"/>
        <v>37.454545454545453</v>
      </c>
      <c r="Q759" t="str">
        <f t="shared" si="70"/>
        <v>publishing</v>
      </c>
      <c r="R759" t="str">
        <f t="shared" si="71"/>
        <v>nonfiction</v>
      </c>
      <c r="S759" s="9">
        <f t="shared" si="67"/>
        <v>40590.766886574071</v>
      </c>
      <c r="T759" s="9">
        <f t="shared" si="68"/>
        <v>40651.725219907406</v>
      </c>
    </row>
    <row r="760" spans="1:20" ht="43.2" x14ac:dyDescent="0.3">
      <c r="A760">
        <v>757</v>
      </c>
      <c r="B760" s="3" t="s">
        <v>758</v>
      </c>
      <c r="C760" s="3" t="s">
        <v>4867</v>
      </c>
      <c r="D760">
        <v>250</v>
      </c>
      <c r="E760">
        <v>595</v>
      </c>
      <c r="F760" t="s">
        <v>8219</v>
      </c>
      <c r="G760" t="s">
        <v>8224</v>
      </c>
      <c r="H760" t="s">
        <v>8246</v>
      </c>
      <c r="I760">
        <v>1354756714</v>
      </c>
      <c r="J760">
        <v>1353547114</v>
      </c>
      <c r="K760" t="b">
        <v>0</v>
      </c>
      <c r="L760">
        <v>18</v>
      </c>
      <c r="M760" t="b">
        <v>1</v>
      </c>
      <c r="N760" t="s">
        <v>8274</v>
      </c>
      <c r="O760" s="5">
        <f t="shared" si="66"/>
        <v>238</v>
      </c>
      <c r="P760">
        <f t="shared" si="69"/>
        <v>33.055555555555557</v>
      </c>
      <c r="Q760" t="str">
        <f t="shared" si="70"/>
        <v>publishing</v>
      </c>
      <c r="R760" t="str">
        <f t="shared" si="71"/>
        <v>nonfiction</v>
      </c>
      <c r="S760" s="9">
        <f t="shared" si="67"/>
        <v>41235.054560185185</v>
      </c>
      <c r="T760" s="9">
        <f t="shared" si="68"/>
        <v>41249.054560185185</v>
      </c>
    </row>
    <row r="761" spans="1:20" ht="28.8" x14ac:dyDescent="0.3">
      <c r="A761">
        <v>758</v>
      </c>
      <c r="B761" s="3" t="s">
        <v>759</v>
      </c>
      <c r="C761" s="3" t="s">
        <v>4868</v>
      </c>
      <c r="D761">
        <v>2500</v>
      </c>
      <c r="E761">
        <v>2550</v>
      </c>
      <c r="F761" t="s">
        <v>8219</v>
      </c>
      <c r="G761" t="s">
        <v>8224</v>
      </c>
      <c r="H761" t="s">
        <v>8246</v>
      </c>
      <c r="I761">
        <v>1286568268</v>
      </c>
      <c r="J761">
        <v>1283976268</v>
      </c>
      <c r="K761" t="b">
        <v>0</v>
      </c>
      <c r="L761">
        <v>19</v>
      </c>
      <c r="M761" t="b">
        <v>1</v>
      </c>
      <c r="N761" t="s">
        <v>8274</v>
      </c>
      <c r="O761" s="5">
        <f t="shared" si="66"/>
        <v>102</v>
      </c>
      <c r="P761">
        <f t="shared" si="69"/>
        <v>134.21052631578948</v>
      </c>
      <c r="Q761" t="str">
        <f t="shared" si="70"/>
        <v>publishing</v>
      </c>
      <c r="R761" t="str">
        <f t="shared" si="71"/>
        <v>nonfiction</v>
      </c>
      <c r="S761" s="9">
        <f t="shared" si="67"/>
        <v>40429.836435185185</v>
      </c>
      <c r="T761" s="9">
        <f t="shared" si="68"/>
        <v>40459.836435185185</v>
      </c>
    </row>
    <row r="762" spans="1:20" ht="28.8" x14ac:dyDescent="0.3">
      <c r="A762">
        <v>759</v>
      </c>
      <c r="B762" s="3" t="s">
        <v>760</v>
      </c>
      <c r="C762" s="3" t="s">
        <v>4869</v>
      </c>
      <c r="D762">
        <v>5000</v>
      </c>
      <c r="E762">
        <v>5096</v>
      </c>
      <c r="F762" t="s">
        <v>8219</v>
      </c>
      <c r="G762" t="s">
        <v>8225</v>
      </c>
      <c r="H762" t="s">
        <v>8247</v>
      </c>
      <c r="I762">
        <v>1404892539</v>
      </c>
      <c r="J762">
        <v>1401436539</v>
      </c>
      <c r="K762" t="b">
        <v>0</v>
      </c>
      <c r="L762">
        <v>99</v>
      </c>
      <c r="M762" t="b">
        <v>1</v>
      </c>
      <c r="N762" t="s">
        <v>8274</v>
      </c>
      <c r="O762" s="5">
        <f t="shared" si="66"/>
        <v>101.92000000000002</v>
      </c>
      <c r="P762">
        <f t="shared" si="69"/>
        <v>51.474747474747474</v>
      </c>
      <c r="Q762" t="str">
        <f t="shared" si="70"/>
        <v>publishing</v>
      </c>
      <c r="R762" t="str">
        <f t="shared" si="71"/>
        <v>nonfiction</v>
      </c>
      <c r="S762" s="9">
        <f t="shared" si="67"/>
        <v>41789.330312500002</v>
      </c>
      <c r="T762" s="9">
        <f t="shared" si="68"/>
        <v>41829.330312500002</v>
      </c>
    </row>
    <row r="763" spans="1:20" ht="43.2" x14ac:dyDescent="0.3">
      <c r="A763">
        <v>760</v>
      </c>
      <c r="B763" s="3" t="s">
        <v>761</v>
      </c>
      <c r="C763" s="3" t="s">
        <v>4870</v>
      </c>
      <c r="D763">
        <v>2200</v>
      </c>
      <c r="E763">
        <v>0</v>
      </c>
      <c r="F763" t="s">
        <v>8221</v>
      </c>
      <c r="G763" t="s">
        <v>8224</v>
      </c>
      <c r="H763" t="s">
        <v>8246</v>
      </c>
      <c r="I763">
        <v>1480188013</v>
      </c>
      <c r="J763">
        <v>1477592413</v>
      </c>
      <c r="K763" t="b">
        <v>0</v>
      </c>
      <c r="L763">
        <v>0</v>
      </c>
      <c r="M763" t="b">
        <v>0</v>
      </c>
      <c r="N763" t="s">
        <v>8275</v>
      </c>
      <c r="O763" s="5">
        <f t="shared" si="66"/>
        <v>0</v>
      </c>
      <c r="P763" t="e">
        <f t="shared" si="69"/>
        <v>#DIV/0!</v>
      </c>
      <c r="Q763" t="str">
        <f t="shared" si="70"/>
        <v>publishing</v>
      </c>
      <c r="R763" t="str">
        <f t="shared" si="71"/>
        <v>fiction</v>
      </c>
      <c r="S763" s="9">
        <f t="shared" si="67"/>
        <v>42670.764039351852</v>
      </c>
      <c r="T763" s="9">
        <f t="shared" si="68"/>
        <v>42700.805706018517</v>
      </c>
    </row>
    <row r="764" spans="1:20" ht="28.8" x14ac:dyDescent="0.3">
      <c r="A764">
        <v>761</v>
      </c>
      <c r="B764" s="3" t="s">
        <v>762</v>
      </c>
      <c r="C764" s="3" t="s">
        <v>4871</v>
      </c>
      <c r="D764">
        <v>5000</v>
      </c>
      <c r="E764">
        <v>235</v>
      </c>
      <c r="F764" t="s">
        <v>8221</v>
      </c>
      <c r="G764" t="s">
        <v>8224</v>
      </c>
      <c r="H764" t="s">
        <v>8246</v>
      </c>
      <c r="I764">
        <v>1391364126</v>
      </c>
      <c r="J764">
        <v>1388772126</v>
      </c>
      <c r="K764" t="b">
        <v>0</v>
      </c>
      <c r="L764">
        <v>6</v>
      </c>
      <c r="M764" t="b">
        <v>0</v>
      </c>
      <c r="N764" t="s">
        <v>8275</v>
      </c>
      <c r="O764" s="5">
        <f t="shared" si="66"/>
        <v>4.7</v>
      </c>
      <c r="P764">
        <f t="shared" si="69"/>
        <v>39.166666666666664</v>
      </c>
      <c r="Q764" t="str">
        <f t="shared" si="70"/>
        <v>publishing</v>
      </c>
      <c r="R764" t="str">
        <f t="shared" si="71"/>
        <v>fiction</v>
      </c>
      <c r="S764" s="9">
        <f t="shared" si="67"/>
        <v>41642.751458333332</v>
      </c>
      <c r="T764" s="9">
        <f t="shared" si="68"/>
        <v>41672.751458333332</v>
      </c>
    </row>
    <row r="765" spans="1:20" ht="28.8" x14ac:dyDescent="0.3">
      <c r="A765">
        <v>762</v>
      </c>
      <c r="B765" s="3" t="s">
        <v>763</v>
      </c>
      <c r="C765" s="3" t="s">
        <v>4872</v>
      </c>
      <c r="D765">
        <v>3500</v>
      </c>
      <c r="E765">
        <v>0</v>
      </c>
      <c r="F765" t="s">
        <v>8221</v>
      </c>
      <c r="G765" t="s">
        <v>8238</v>
      </c>
      <c r="H765" t="s">
        <v>8256</v>
      </c>
      <c r="I765">
        <v>1480831200</v>
      </c>
      <c r="J765">
        <v>1479328570</v>
      </c>
      <c r="K765" t="b">
        <v>0</v>
      </c>
      <c r="L765">
        <v>0</v>
      </c>
      <c r="M765" t="b">
        <v>0</v>
      </c>
      <c r="N765" t="s">
        <v>8275</v>
      </c>
      <c r="O765" s="5">
        <f t="shared" si="66"/>
        <v>0</v>
      </c>
      <c r="P765" t="e">
        <f t="shared" si="69"/>
        <v>#DIV/0!</v>
      </c>
      <c r="Q765" t="str">
        <f t="shared" si="70"/>
        <v>publishing</v>
      </c>
      <c r="R765" t="str">
        <f t="shared" si="71"/>
        <v>fiction</v>
      </c>
      <c r="S765" s="9">
        <f t="shared" si="67"/>
        <v>42690.858449074076</v>
      </c>
      <c r="T765" s="9">
        <f t="shared" si="68"/>
        <v>42708.25</v>
      </c>
    </row>
    <row r="766" spans="1:20" ht="28.8" x14ac:dyDescent="0.3">
      <c r="A766">
        <v>763</v>
      </c>
      <c r="B766" s="3" t="s">
        <v>764</v>
      </c>
      <c r="C766" s="3" t="s">
        <v>4873</v>
      </c>
      <c r="D766">
        <v>4290</v>
      </c>
      <c r="E766">
        <v>5</v>
      </c>
      <c r="F766" t="s">
        <v>8221</v>
      </c>
      <c r="G766" t="s">
        <v>8225</v>
      </c>
      <c r="H766" t="s">
        <v>8247</v>
      </c>
      <c r="I766">
        <v>1376563408</v>
      </c>
      <c r="J766">
        <v>1373971408</v>
      </c>
      <c r="K766" t="b">
        <v>0</v>
      </c>
      <c r="L766">
        <v>1</v>
      </c>
      <c r="M766" t="b">
        <v>0</v>
      </c>
      <c r="N766" t="s">
        <v>8275</v>
      </c>
      <c r="O766" s="5">
        <f t="shared" si="66"/>
        <v>0.11655011655011654</v>
      </c>
      <c r="P766">
        <f t="shared" si="69"/>
        <v>5</v>
      </c>
      <c r="Q766" t="str">
        <f t="shared" si="70"/>
        <v>publishing</v>
      </c>
      <c r="R766" t="str">
        <f t="shared" si="71"/>
        <v>fiction</v>
      </c>
      <c r="S766" s="9">
        <f t="shared" si="67"/>
        <v>41471.446851851848</v>
      </c>
      <c r="T766" s="9">
        <f t="shared" si="68"/>
        <v>41501.446851851848</v>
      </c>
    </row>
    <row r="767" spans="1:20" ht="28.8" x14ac:dyDescent="0.3">
      <c r="A767">
        <v>764</v>
      </c>
      <c r="B767" s="3" t="s">
        <v>765</v>
      </c>
      <c r="C767" s="3" t="s">
        <v>4874</v>
      </c>
      <c r="D767">
        <v>5000</v>
      </c>
      <c r="E767">
        <v>0</v>
      </c>
      <c r="F767" t="s">
        <v>8221</v>
      </c>
      <c r="G767" t="s">
        <v>8224</v>
      </c>
      <c r="H767" t="s">
        <v>8246</v>
      </c>
      <c r="I767">
        <v>1441858161</v>
      </c>
      <c r="J767">
        <v>1439266161</v>
      </c>
      <c r="K767" t="b">
        <v>0</v>
      </c>
      <c r="L767">
        <v>0</v>
      </c>
      <c r="M767" t="b">
        <v>0</v>
      </c>
      <c r="N767" t="s">
        <v>8275</v>
      </c>
      <c r="O767" s="5">
        <f t="shared" si="66"/>
        <v>0</v>
      </c>
      <c r="P767" t="e">
        <f t="shared" si="69"/>
        <v>#DIV/0!</v>
      </c>
      <c r="Q767" t="str">
        <f t="shared" si="70"/>
        <v>publishing</v>
      </c>
      <c r="R767" t="str">
        <f t="shared" si="71"/>
        <v>fiction</v>
      </c>
      <c r="S767" s="9">
        <f t="shared" si="67"/>
        <v>42227.173159722224</v>
      </c>
      <c r="T767" s="9">
        <f t="shared" si="68"/>
        <v>42257.173159722224</v>
      </c>
    </row>
    <row r="768" spans="1:20" ht="43.2" x14ac:dyDescent="0.3">
      <c r="A768">
        <v>765</v>
      </c>
      <c r="B768" s="3" t="s">
        <v>766</v>
      </c>
      <c r="C768" s="3" t="s">
        <v>4875</v>
      </c>
      <c r="D768">
        <v>7000</v>
      </c>
      <c r="E768">
        <v>2521</v>
      </c>
      <c r="F768" t="s">
        <v>8221</v>
      </c>
      <c r="G768" t="s">
        <v>8224</v>
      </c>
      <c r="H768" t="s">
        <v>8246</v>
      </c>
      <c r="I768">
        <v>1413723684</v>
      </c>
      <c r="J768">
        <v>1411131684</v>
      </c>
      <c r="K768" t="b">
        <v>0</v>
      </c>
      <c r="L768">
        <v>44</v>
      </c>
      <c r="M768" t="b">
        <v>0</v>
      </c>
      <c r="N768" t="s">
        <v>8275</v>
      </c>
      <c r="O768" s="5">
        <f t="shared" si="66"/>
        <v>36.014285714285712</v>
      </c>
      <c r="P768">
        <f t="shared" si="69"/>
        <v>57.295454545454547</v>
      </c>
      <c r="Q768" t="str">
        <f t="shared" si="70"/>
        <v>publishing</v>
      </c>
      <c r="R768" t="str">
        <f t="shared" si="71"/>
        <v>fiction</v>
      </c>
      <c r="S768" s="9">
        <f t="shared" si="67"/>
        <v>41901.542638888888</v>
      </c>
      <c r="T768" s="9">
        <f t="shared" si="68"/>
        <v>41931.542638888888</v>
      </c>
    </row>
    <row r="769" spans="1:20" ht="43.2" x14ac:dyDescent="0.3">
      <c r="A769">
        <v>766</v>
      </c>
      <c r="B769" s="3" t="s">
        <v>767</v>
      </c>
      <c r="C769" s="3" t="s">
        <v>4876</v>
      </c>
      <c r="D769">
        <v>4000</v>
      </c>
      <c r="E769">
        <v>0</v>
      </c>
      <c r="F769" t="s">
        <v>8221</v>
      </c>
      <c r="G769" t="s">
        <v>8229</v>
      </c>
      <c r="H769" t="s">
        <v>8251</v>
      </c>
      <c r="I769">
        <v>1424112483</v>
      </c>
      <c r="J769">
        <v>1421520483</v>
      </c>
      <c r="K769" t="b">
        <v>0</v>
      </c>
      <c r="L769">
        <v>0</v>
      </c>
      <c r="M769" t="b">
        <v>0</v>
      </c>
      <c r="N769" t="s">
        <v>8275</v>
      </c>
      <c r="O769" s="5">
        <f t="shared" si="66"/>
        <v>0</v>
      </c>
      <c r="P769" t="e">
        <f t="shared" si="69"/>
        <v>#DIV/0!</v>
      </c>
      <c r="Q769" t="str">
        <f t="shared" si="70"/>
        <v>publishing</v>
      </c>
      <c r="R769" t="str">
        <f t="shared" si="71"/>
        <v>fiction</v>
      </c>
      <c r="S769" s="9">
        <f t="shared" si="67"/>
        <v>42021.783368055556</v>
      </c>
      <c r="T769" s="9">
        <f t="shared" si="68"/>
        <v>42051.783368055556</v>
      </c>
    </row>
    <row r="770" spans="1:20" ht="57.6" x14ac:dyDescent="0.3">
      <c r="A770">
        <v>767</v>
      </c>
      <c r="B770" s="3" t="s">
        <v>768</v>
      </c>
      <c r="C770" s="3" t="s">
        <v>4877</v>
      </c>
      <c r="D770">
        <v>5000</v>
      </c>
      <c r="E770">
        <v>177</v>
      </c>
      <c r="F770" t="s">
        <v>8221</v>
      </c>
      <c r="G770" t="s">
        <v>8224</v>
      </c>
      <c r="H770" t="s">
        <v>8246</v>
      </c>
      <c r="I770">
        <v>1432178810</v>
      </c>
      <c r="J770">
        <v>1429586810</v>
      </c>
      <c r="K770" t="b">
        <v>0</v>
      </c>
      <c r="L770">
        <v>3</v>
      </c>
      <c r="M770" t="b">
        <v>0</v>
      </c>
      <c r="N770" t="s">
        <v>8275</v>
      </c>
      <c r="O770" s="5">
        <f t="shared" si="66"/>
        <v>3.54</v>
      </c>
      <c r="P770">
        <f t="shared" si="69"/>
        <v>59</v>
      </c>
      <c r="Q770" t="str">
        <f t="shared" si="70"/>
        <v>publishing</v>
      </c>
      <c r="R770" t="str">
        <f t="shared" si="71"/>
        <v>fiction</v>
      </c>
      <c r="S770" s="9">
        <f t="shared" si="67"/>
        <v>42115.143634259264</v>
      </c>
      <c r="T770" s="9">
        <f t="shared" si="68"/>
        <v>42145.143634259264</v>
      </c>
    </row>
    <row r="771" spans="1:20" ht="43.2" x14ac:dyDescent="0.3">
      <c r="A771">
        <v>768</v>
      </c>
      <c r="B771" s="3" t="s">
        <v>769</v>
      </c>
      <c r="C771" s="3" t="s">
        <v>4878</v>
      </c>
      <c r="D771">
        <v>2500</v>
      </c>
      <c r="E771">
        <v>0</v>
      </c>
      <c r="F771" t="s">
        <v>8221</v>
      </c>
      <c r="G771" t="s">
        <v>8224</v>
      </c>
      <c r="H771" t="s">
        <v>8246</v>
      </c>
      <c r="I771">
        <v>1387169890</v>
      </c>
      <c r="J771">
        <v>1384577890</v>
      </c>
      <c r="K771" t="b">
        <v>0</v>
      </c>
      <c r="L771">
        <v>0</v>
      </c>
      <c r="M771" t="b">
        <v>0</v>
      </c>
      <c r="N771" t="s">
        <v>8275</v>
      </c>
      <c r="O771" s="5">
        <f t="shared" ref="O771:O834" si="72">E771/D771*100</f>
        <v>0</v>
      </c>
      <c r="P771" t="e">
        <f t="shared" si="69"/>
        <v>#DIV/0!</v>
      </c>
      <c r="Q771" t="str">
        <f t="shared" si="70"/>
        <v>publishing</v>
      </c>
      <c r="R771" t="str">
        <f t="shared" si="71"/>
        <v>fiction</v>
      </c>
      <c r="S771" s="9">
        <f t="shared" ref="S771:S834" si="73">J771/60/60/24+DATE(1970, 1, 1)</f>
        <v>41594.207060185188</v>
      </c>
      <c r="T771" s="9">
        <f t="shared" ref="T771:T834" si="74">I771/60/60/24+DATE(1970, 1, 1)</f>
        <v>41624.207060185188</v>
      </c>
    </row>
    <row r="772" spans="1:20" ht="43.2" x14ac:dyDescent="0.3">
      <c r="A772">
        <v>769</v>
      </c>
      <c r="B772" s="3" t="s">
        <v>770</v>
      </c>
      <c r="C772" s="3" t="s">
        <v>4879</v>
      </c>
      <c r="D772">
        <v>4000</v>
      </c>
      <c r="E772">
        <v>1656</v>
      </c>
      <c r="F772" t="s">
        <v>8221</v>
      </c>
      <c r="G772" t="s">
        <v>8224</v>
      </c>
      <c r="H772" t="s">
        <v>8246</v>
      </c>
      <c r="I772">
        <v>1388102094</v>
      </c>
      <c r="J772">
        <v>1385510094</v>
      </c>
      <c r="K772" t="b">
        <v>0</v>
      </c>
      <c r="L772">
        <v>52</v>
      </c>
      <c r="M772" t="b">
        <v>0</v>
      </c>
      <c r="N772" t="s">
        <v>8275</v>
      </c>
      <c r="O772" s="5">
        <f t="shared" si="72"/>
        <v>41.4</v>
      </c>
      <c r="P772">
        <f t="shared" ref="P772:P835" si="75">E772/L772</f>
        <v>31.846153846153847</v>
      </c>
      <c r="Q772" t="str">
        <f t="shared" ref="Q772:Q835" si="76">LEFT(N772, FIND("/", N772)-1)</f>
        <v>publishing</v>
      </c>
      <c r="R772" t="str">
        <f t="shared" ref="R772:R835" si="77">RIGHT(N772, LEN(N772)-FIND("/", N772))</f>
        <v>fiction</v>
      </c>
      <c r="S772" s="9">
        <f t="shared" si="73"/>
        <v>41604.996458333335</v>
      </c>
      <c r="T772" s="9">
        <f t="shared" si="74"/>
        <v>41634.996458333335</v>
      </c>
    </row>
    <row r="773" spans="1:20" ht="43.2" x14ac:dyDescent="0.3">
      <c r="A773">
        <v>770</v>
      </c>
      <c r="B773" s="3" t="s">
        <v>771</v>
      </c>
      <c r="C773" s="3" t="s">
        <v>4880</v>
      </c>
      <c r="D773">
        <v>17500</v>
      </c>
      <c r="E773">
        <v>0</v>
      </c>
      <c r="F773" t="s">
        <v>8221</v>
      </c>
      <c r="G773" t="s">
        <v>8224</v>
      </c>
      <c r="H773" t="s">
        <v>8246</v>
      </c>
      <c r="I773">
        <v>1361750369</v>
      </c>
      <c r="J773">
        <v>1358294369</v>
      </c>
      <c r="K773" t="b">
        <v>0</v>
      </c>
      <c r="L773">
        <v>0</v>
      </c>
      <c r="M773" t="b">
        <v>0</v>
      </c>
      <c r="N773" t="s">
        <v>8275</v>
      </c>
      <c r="O773" s="5">
        <f t="shared" si="72"/>
        <v>0</v>
      </c>
      <c r="P773" t="e">
        <f t="shared" si="75"/>
        <v>#DIV/0!</v>
      </c>
      <c r="Q773" t="str">
        <f t="shared" si="76"/>
        <v>publishing</v>
      </c>
      <c r="R773" t="str">
        <f t="shared" si="77"/>
        <v>fiction</v>
      </c>
      <c r="S773" s="9">
        <f t="shared" si="73"/>
        <v>41289.999641203707</v>
      </c>
      <c r="T773" s="9">
        <f t="shared" si="74"/>
        <v>41329.999641203707</v>
      </c>
    </row>
    <row r="774" spans="1:20" ht="28.8" x14ac:dyDescent="0.3">
      <c r="A774">
        <v>771</v>
      </c>
      <c r="B774" s="3" t="s">
        <v>772</v>
      </c>
      <c r="C774" s="3" t="s">
        <v>4881</v>
      </c>
      <c r="D774">
        <v>38000</v>
      </c>
      <c r="E774">
        <v>10</v>
      </c>
      <c r="F774" t="s">
        <v>8221</v>
      </c>
      <c r="G774" t="s">
        <v>8224</v>
      </c>
      <c r="H774" t="s">
        <v>8246</v>
      </c>
      <c r="I774">
        <v>1454183202</v>
      </c>
      <c r="J774">
        <v>1449863202</v>
      </c>
      <c r="K774" t="b">
        <v>0</v>
      </c>
      <c r="L774">
        <v>1</v>
      </c>
      <c r="M774" t="b">
        <v>0</v>
      </c>
      <c r="N774" t="s">
        <v>8275</v>
      </c>
      <c r="O774" s="5">
        <f t="shared" si="72"/>
        <v>2.6315789473684209E-2</v>
      </c>
      <c r="P774">
        <f t="shared" si="75"/>
        <v>10</v>
      </c>
      <c r="Q774" t="str">
        <f t="shared" si="76"/>
        <v>publishing</v>
      </c>
      <c r="R774" t="str">
        <f t="shared" si="77"/>
        <v>fiction</v>
      </c>
      <c r="S774" s="9">
        <f t="shared" si="73"/>
        <v>42349.824097222227</v>
      </c>
      <c r="T774" s="9">
        <f t="shared" si="74"/>
        <v>42399.824097222227</v>
      </c>
    </row>
    <row r="775" spans="1:20" ht="43.2" x14ac:dyDescent="0.3">
      <c r="A775">
        <v>772</v>
      </c>
      <c r="B775" s="3" t="s">
        <v>773</v>
      </c>
      <c r="C775" s="3" t="s">
        <v>4882</v>
      </c>
      <c r="D775">
        <v>1500</v>
      </c>
      <c r="E775">
        <v>50</v>
      </c>
      <c r="F775" t="s">
        <v>8221</v>
      </c>
      <c r="G775" t="s">
        <v>8224</v>
      </c>
      <c r="H775" t="s">
        <v>8246</v>
      </c>
      <c r="I775">
        <v>1257047940</v>
      </c>
      <c r="J775">
        <v>1252718519</v>
      </c>
      <c r="K775" t="b">
        <v>0</v>
      </c>
      <c r="L775">
        <v>1</v>
      </c>
      <c r="M775" t="b">
        <v>0</v>
      </c>
      <c r="N775" t="s">
        <v>8275</v>
      </c>
      <c r="O775" s="5">
        <f t="shared" si="72"/>
        <v>3.3333333333333335</v>
      </c>
      <c r="P775">
        <f t="shared" si="75"/>
        <v>50</v>
      </c>
      <c r="Q775" t="str">
        <f t="shared" si="76"/>
        <v>publishing</v>
      </c>
      <c r="R775" t="str">
        <f t="shared" si="77"/>
        <v>fiction</v>
      </c>
      <c r="S775" s="9">
        <f t="shared" si="73"/>
        <v>40068.056932870371</v>
      </c>
      <c r="T775" s="9">
        <f t="shared" si="74"/>
        <v>40118.165972222225</v>
      </c>
    </row>
    <row r="776" spans="1:20" ht="43.2" x14ac:dyDescent="0.3">
      <c r="A776">
        <v>773</v>
      </c>
      <c r="B776" s="3" t="s">
        <v>774</v>
      </c>
      <c r="C776" s="3" t="s">
        <v>4883</v>
      </c>
      <c r="D776">
        <v>3759</v>
      </c>
      <c r="E776">
        <v>32</v>
      </c>
      <c r="F776" t="s">
        <v>8221</v>
      </c>
      <c r="G776" t="s">
        <v>8225</v>
      </c>
      <c r="H776" t="s">
        <v>8247</v>
      </c>
      <c r="I776">
        <v>1431298860</v>
      </c>
      <c r="J776">
        <v>1428341985</v>
      </c>
      <c r="K776" t="b">
        <v>0</v>
      </c>
      <c r="L776">
        <v>2</v>
      </c>
      <c r="M776" t="b">
        <v>0</v>
      </c>
      <c r="N776" t="s">
        <v>8275</v>
      </c>
      <c r="O776" s="5">
        <f t="shared" si="72"/>
        <v>0.85129023676509719</v>
      </c>
      <c r="P776">
        <f t="shared" si="75"/>
        <v>16</v>
      </c>
      <c r="Q776" t="str">
        <f t="shared" si="76"/>
        <v>publishing</v>
      </c>
      <c r="R776" t="str">
        <f t="shared" si="77"/>
        <v>fiction</v>
      </c>
      <c r="S776" s="9">
        <f t="shared" si="73"/>
        <v>42100.735937499994</v>
      </c>
      <c r="T776" s="9">
        <f t="shared" si="74"/>
        <v>42134.959027777775</v>
      </c>
    </row>
    <row r="777" spans="1:20" ht="43.2" x14ac:dyDescent="0.3">
      <c r="A777">
        <v>774</v>
      </c>
      <c r="B777" s="3" t="s">
        <v>775</v>
      </c>
      <c r="C777" s="3" t="s">
        <v>4884</v>
      </c>
      <c r="D777">
        <v>500</v>
      </c>
      <c r="E777">
        <v>351</v>
      </c>
      <c r="F777" t="s">
        <v>8221</v>
      </c>
      <c r="G777" t="s">
        <v>8224</v>
      </c>
      <c r="H777" t="s">
        <v>8246</v>
      </c>
      <c r="I777">
        <v>1393181018</v>
      </c>
      <c r="J777">
        <v>1390589018</v>
      </c>
      <c r="K777" t="b">
        <v>0</v>
      </c>
      <c r="L777">
        <v>9</v>
      </c>
      <c r="M777" t="b">
        <v>0</v>
      </c>
      <c r="N777" t="s">
        <v>8275</v>
      </c>
      <c r="O777" s="5">
        <f t="shared" si="72"/>
        <v>70.199999999999989</v>
      </c>
      <c r="P777">
        <f t="shared" si="75"/>
        <v>39</v>
      </c>
      <c r="Q777" t="str">
        <f t="shared" si="76"/>
        <v>publishing</v>
      </c>
      <c r="R777" t="str">
        <f t="shared" si="77"/>
        <v>fiction</v>
      </c>
      <c r="S777" s="9">
        <f t="shared" si="73"/>
        <v>41663.780300925922</v>
      </c>
      <c r="T777" s="9">
        <f t="shared" si="74"/>
        <v>41693.780300925922</v>
      </c>
    </row>
    <row r="778" spans="1:20" ht="28.8" x14ac:dyDescent="0.3">
      <c r="A778">
        <v>775</v>
      </c>
      <c r="B778" s="3" t="s">
        <v>776</v>
      </c>
      <c r="C778" s="3" t="s">
        <v>4885</v>
      </c>
      <c r="D778">
        <v>10000</v>
      </c>
      <c r="E778">
        <v>170</v>
      </c>
      <c r="F778" t="s">
        <v>8221</v>
      </c>
      <c r="G778" t="s">
        <v>8224</v>
      </c>
      <c r="H778" t="s">
        <v>8246</v>
      </c>
      <c r="I778">
        <v>1323998795</v>
      </c>
      <c r="J778">
        <v>1321406795</v>
      </c>
      <c r="K778" t="b">
        <v>0</v>
      </c>
      <c r="L778">
        <v>5</v>
      </c>
      <c r="M778" t="b">
        <v>0</v>
      </c>
      <c r="N778" t="s">
        <v>8275</v>
      </c>
      <c r="O778" s="5">
        <f t="shared" si="72"/>
        <v>1.7000000000000002</v>
      </c>
      <c r="P778">
        <f t="shared" si="75"/>
        <v>34</v>
      </c>
      <c r="Q778" t="str">
        <f t="shared" si="76"/>
        <v>publishing</v>
      </c>
      <c r="R778" t="str">
        <f t="shared" si="77"/>
        <v>fiction</v>
      </c>
      <c r="S778" s="9">
        <f t="shared" si="73"/>
        <v>40863.060127314813</v>
      </c>
      <c r="T778" s="9">
        <f t="shared" si="74"/>
        <v>40893.060127314813</v>
      </c>
    </row>
    <row r="779" spans="1:20" ht="43.2" x14ac:dyDescent="0.3">
      <c r="A779">
        <v>776</v>
      </c>
      <c r="B779" s="3" t="s">
        <v>777</v>
      </c>
      <c r="C779" s="3" t="s">
        <v>4886</v>
      </c>
      <c r="D779">
        <v>7000</v>
      </c>
      <c r="E779">
        <v>3598</v>
      </c>
      <c r="F779" t="s">
        <v>8221</v>
      </c>
      <c r="G779" t="s">
        <v>8224</v>
      </c>
      <c r="H779" t="s">
        <v>8246</v>
      </c>
      <c r="I779">
        <v>1444539600</v>
      </c>
      <c r="J779">
        <v>1441297645</v>
      </c>
      <c r="K779" t="b">
        <v>0</v>
      </c>
      <c r="L779">
        <v>57</v>
      </c>
      <c r="M779" t="b">
        <v>0</v>
      </c>
      <c r="N779" t="s">
        <v>8275</v>
      </c>
      <c r="O779" s="5">
        <f t="shared" si="72"/>
        <v>51.4</v>
      </c>
      <c r="P779">
        <f t="shared" si="75"/>
        <v>63.122807017543863</v>
      </c>
      <c r="Q779" t="str">
        <f t="shared" si="76"/>
        <v>publishing</v>
      </c>
      <c r="R779" t="str">
        <f t="shared" si="77"/>
        <v>fiction</v>
      </c>
      <c r="S779" s="9">
        <f t="shared" si="73"/>
        <v>42250.685706018514</v>
      </c>
      <c r="T779" s="9">
        <f t="shared" si="74"/>
        <v>42288.208333333328</v>
      </c>
    </row>
    <row r="780" spans="1:20" ht="43.2" x14ac:dyDescent="0.3">
      <c r="A780">
        <v>777</v>
      </c>
      <c r="B780" s="3" t="s">
        <v>778</v>
      </c>
      <c r="C780" s="3" t="s">
        <v>4887</v>
      </c>
      <c r="D780">
        <v>3000</v>
      </c>
      <c r="E780">
        <v>21</v>
      </c>
      <c r="F780" t="s">
        <v>8221</v>
      </c>
      <c r="G780" t="s">
        <v>8224</v>
      </c>
      <c r="H780" t="s">
        <v>8246</v>
      </c>
      <c r="I780">
        <v>1375313577</v>
      </c>
      <c r="J780">
        <v>1372721577</v>
      </c>
      <c r="K780" t="b">
        <v>0</v>
      </c>
      <c r="L780">
        <v>3</v>
      </c>
      <c r="M780" t="b">
        <v>0</v>
      </c>
      <c r="N780" t="s">
        <v>8275</v>
      </c>
      <c r="O780" s="5">
        <f t="shared" si="72"/>
        <v>0.70000000000000007</v>
      </c>
      <c r="P780">
        <f t="shared" si="75"/>
        <v>7</v>
      </c>
      <c r="Q780" t="str">
        <f t="shared" si="76"/>
        <v>publishing</v>
      </c>
      <c r="R780" t="str">
        <f t="shared" si="77"/>
        <v>fiction</v>
      </c>
      <c r="S780" s="9">
        <f t="shared" si="73"/>
        <v>41456.981215277774</v>
      </c>
      <c r="T780" s="9">
        <f t="shared" si="74"/>
        <v>41486.981215277774</v>
      </c>
    </row>
    <row r="781" spans="1:20" ht="28.8" x14ac:dyDescent="0.3">
      <c r="A781">
        <v>778</v>
      </c>
      <c r="B781" s="3" t="s">
        <v>779</v>
      </c>
      <c r="C781" s="3" t="s">
        <v>4888</v>
      </c>
      <c r="D781">
        <v>500</v>
      </c>
      <c r="E781">
        <v>2</v>
      </c>
      <c r="F781" t="s">
        <v>8221</v>
      </c>
      <c r="G781" t="s">
        <v>8224</v>
      </c>
      <c r="H781" t="s">
        <v>8246</v>
      </c>
      <c r="I781">
        <v>1398876680</v>
      </c>
      <c r="J781">
        <v>1396284680</v>
      </c>
      <c r="K781" t="b">
        <v>0</v>
      </c>
      <c r="L781">
        <v>1</v>
      </c>
      <c r="M781" t="b">
        <v>0</v>
      </c>
      <c r="N781" t="s">
        <v>8275</v>
      </c>
      <c r="O781" s="5">
        <f t="shared" si="72"/>
        <v>0.4</v>
      </c>
      <c r="P781">
        <f t="shared" si="75"/>
        <v>2</v>
      </c>
      <c r="Q781" t="str">
        <f t="shared" si="76"/>
        <v>publishing</v>
      </c>
      <c r="R781" t="str">
        <f t="shared" si="77"/>
        <v>fiction</v>
      </c>
      <c r="S781" s="9">
        <f t="shared" si="73"/>
        <v>41729.702314814815</v>
      </c>
      <c r="T781" s="9">
        <f t="shared" si="74"/>
        <v>41759.702314814815</v>
      </c>
    </row>
    <row r="782" spans="1:20" ht="43.2" x14ac:dyDescent="0.3">
      <c r="A782">
        <v>779</v>
      </c>
      <c r="B782" s="3" t="s">
        <v>780</v>
      </c>
      <c r="C782" s="3" t="s">
        <v>4889</v>
      </c>
      <c r="D782">
        <v>15000</v>
      </c>
      <c r="E782">
        <v>400</v>
      </c>
      <c r="F782" t="s">
        <v>8221</v>
      </c>
      <c r="G782" t="s">
        <v>8224</v>
      </c>
      <c r="H782" t="s">
        <v>8246</v>
      </c>
      <c r="I782">
        <v>1287115200</v>
      </c>
      <c r="J782">
        <v>1284567905</v>
      </c>
      <c r="K782" t="b">
        <v>0</v>
      </c>
      <c r="L782">
        <v>6</v>
      </c>
      <c r="M782" t="b">
        <v>0</v>
      </c>
      <c r="N782" t="s">
        <v>8275</v>
      </c>
      <c r="O782" s="5">
        <f t="shared" si="72"/>
        <v>2.666666666666667</v>
      </c>
      <c r="P782">
        <f t="shared" si="75"/>
        <v>66.666666666666671</v>
      </c>
      <c r="Q782" t="str">
        <f t="shared" si="76"/>
        <v>publishing</v>
      </c>
      <c r="R782" t="str">
        <f t="shared" si="77"/>
        <v>fiction</v>
      </c>
      <c r="S782" s="9">
        <f t="shared" si="73"/>
        <v>40436.68408564815</v>
      </c>
      <c r="T782" s="9">
        <f t="shared" si="74"/>
        <v>40466.166666666664</v>
      </c>
    </row>
    <row r="783" spans="1:20" ht="28.8" x14ac:dyDescent="0.3">
      <c r="A783">
        <v>780</v>
      </c>
      <c r="B783" s="3" t="s">
        <v>781</v>
      </c>
      <c r="C783" s="3" t="s">
        <v>4890</v>
      </c>
      <c r="D783">
        <v>1000</v>
      </c>
      <c r="E783">
        <v>1040</v>
      </c>
      <c r="F783" t="s">
        <v>8219</v>
      </c>
      <c r="G783" t="s">
        <v>8224</v>
      </c>
      <c r="H783" t="s">
        <v>8246</v>
      </c>
      <c r="I783">
        <v>1304439025</v>
      </c>
      <c r="J783">
        <v>1301847025</v>
      </c>
      <c r="K783" t="b">
        <v>0</v>
      </c>
      <c r="L783">
        <v>27</v>
      </c>
      <c r="M783" t="b">
        <v>1</v>
      </c>
      <c r="N783" t="s">
        <v>8276</v>
      </c>
      <c r="O783" s="5">
        <f t="shared" si="72"/>
        <v>104</v>
      </c>
      <c r="P783">
        <f t="shared" si="75"/>
        <v>38.518518518518519</v>
      </c>
      <c r="Q783" t="str">
        <f t="shared" si="76"/>
        <v>music</v>
      </c>
      <c r="R783" t="str">
        <f t="shared" si="77"/>
        <v>rock</v>
      </c>
      <c r="S783" s="9">
        <f t="shared" si="73"/>
        <v>40636.673900462964</v>
      </c>
      <c r="T783" s="9">
        <f t="shared" si="74"/>
        <v>40666.673900462964</v>
      </c>
    </row>
    <row r="784" spans="1:20" ht="28.8" x14ac:dyDescent="0.3">
      <c r="A784">
        <v>781</v>
      </c>
      <c r="B784" s="3" t="s">
        <v>782</v>
      </c>
      <c r="C784" s="3" t="s">
        <v>4891</v>
      </c>
      <c r="D784">
        <v>800</v>
      </c>
      <c r="E784">
        <v>1065.23</v>
      </c>
      <c r="F784" t="s">
        <v>8219</v>
      </c>
      <c r="G784" t="s">
        <v>8224</v>
      </c>
      <c r="H784" t="s">
        <v>8246</v>
      </c>
      <c r="I784">
        <v>1370649674</v>
      </c>
      <c r="J784">
        <v>1368057674</v>
      </c>
      <c r="K784" t="b">
        <v>0</v>
      </c>
      <c r="L784">
        <v>25</v>
      </c>
      <c r="M784" t="b">
        <v>1</v>
      </c>
      <c r="N784" t="s">
        <v>8276</v>
      </c>
      <c r="O784" s="5">
        <f t="shared" si="72"/>
        <v>133.15375</v>
      </c>
      <c r="P784">
        <f t="shared" si="75"/>
        <v>42.609200000000001</v>
      </c>
      <c r="Q784" t="str">
        <f t="shared" si="76"/>
        <v>music</v>
      </c>
      <c r="R784" t="str">
        <f t="shared" si="77"/>
        <v>rock</v>
      </c>
      <c r="S784" s="9">
        <f t="shared" si="73"/>
        <v>41403.000856481485</v>
      </c>
      <c r="T784" s="9">
        <f t="shared" si="74"/>
        <v>41433.000856481485</v>
      </c>
    </row>
    <row r="785" spans="1:20" ht="28.8" x14ac:dyDescent="0.3">
      <c r="A785">
        <v>782</v>
      </c>
      <c r="B785" s="3" t="s">
        <v>783</v>
      </c>
      <c r="C785" s="3" t="s">
        <v>4892</v>
      </c>
      <c r="D785">
        <v>700</v>
      </c>
      <c r="E785">
        <v>700</v>
      </c>
      <c r="F785" t="s">
        <v>8219</v>
      </c>
      <c r="G785" t="s">
        <v>8224</v>
      </c>
      <c r="H785" t="s">
        <v>8246</v>
      </c>
      <c r="I785">
        <v>1345918302</v>
      </c>
      <c r="J785">
        <v>1343326302</v>
      </c>
      <c r="K785" t="b">
        <v>0</v>
      </c>
      <c r="L785">
        <v>14</v>
      </c>
      <c r="M785" t="b">
        <v>1</v>
      </c>
      <c r="N785" t="s">
        <v>8276</v>
      </c>
      <c r="O785" s="5">
        <f t="shared" si="72"/>
        <v>100</v>
      </c>
      <c r="P785">
        <f t="shared" si="75"/>
        <v>50</v>
      </c>
      <c r="Q785" t="str">
        <f t="shared" si="76"/>
        <v>music</v>
      </c>
      <c r="R785" t="str">
        <f t="shared" si="77"/>
        <v>rock</v>
      </c>
      <c r="S785" s="9">
        <f t="shared" si="73"/>
        <v>41116.758125</v>
      </c>
      <c r="T785" s="9">
        <f t="shared" si="74"/>
        <v>41146.758125</v>
      </c>
    </row>
    <row r="786" spans="1:20" ht="43.2" x14ac:dyDescent="0.3">
      <c r="A786">
        <v>783</v>
      </c>
      <c r="B786" s="3" t="s">
        <v>784</v>
      </c>
      <c r="C786" s="3" t="s">
        <v>4893</v>
      </c>
      <c r="D786">
        <v>1500</v>
      </c>
      <c r="E786">
        <v>2222</v>
      </c>
      <c r="F786" t="s">
        <v>8219</v>
      </c>
      <c r="G786" t="s">
        <v>8224</v>
      </c>
      <c r="H786" t="s">
        <v>8246</v>
      </c>
      <c r="I786">
        <v>1335564000</v>
      </c>
      <c r="J786">
        <v>1332182049</v>
      </c>
      <c r="K786" t="b">
        <v>0</v>
      </c>
      <c r="L786">
        <v>35</v>
      </c>
      <c r="M786" t="b">
        <v>1</v>
      </c>
      <c r="N786" t="s">
        <v>8276</v>
      </c>
      <c r="O786" s="5">
        <f t="shared" si="72"/>
        <v>148.13333333333333</v>
      </c>
      <c r="P786">
        <f t="shared" si="75"/>
        <v>63.485714285714288</v>
      </c>
      <c r="Q786" t="str">
        <f t="shared" si="76"/>
        <v>music</v>
      </c>
      <c r="R786" t="str">
        <f t="shared" si="77"/>
        <v>rock</v>
      </c>
      <c r="S786" s="9">
        <f t="shared" si="73"/>
        <v>40987.773715277777</v>
      </c>
      <c r="T786" s="9">
        <f t="shared" si="74"/>
        <v>41026.916666666664</v>
      </c>
    </row>
    <row r="787" spans="1:20" ht="43.2" x14ac:dyDescent="0.3">
      <c r="A787">
        <v>784</v>
      </c>
      <c r="B787" s="3" t="s">
        <v>785</v>
      </c>
      <c r="C787" s="3" t="s">
        <v>4894</v>
      </c>
      <c r="D787">
        <v>1000</v>
      </c>
      <c r="E787">
        <v>1025</v>
      </c>
      <c r="F787" t="s">
        <v>8219</v>
      </c>
      <c r="G787" t="s">
        <v>8224</v>
      </c>
      <c r="H787" t="s">
        <v>8246</v>
      </c>
      <c r="I787">
        <v>1395023719</v>
      </c>
      <c r="J787">
        <v>1391571319</v>
      </c>
      <c r="K787" t="b">
        <v>0</v>
      </c>
      <c r="L787">
        <v>10</v>
      </c>
      <c r="M787" t="b">
        <v>1</v>
      </c>
      <c r="N787" t="s">
        <v>8276</v>
      </c>
      <c r="O787" s="5">
        <f t="shared" si="72"/>
        <v>102.49999999999999</v>
      </c>
      <c r="P787">
        <f t="shared" si="75"/>
        <v>102.5</v>
      </c>
      <c r="Q787" t="str">
        <f t="shared" si="76"/>
        <v>music</v>
      </c>
      <c r="R787" t="str">
        <f t="shared" si="77"/>
        <v>rock</v>
      </c>
      <c r="S787" s="9">
        <f t="shared" si="73"/>
        <v>41675.149525462963</v>
      </c>
      <c r="T787" s="9">
        <f t="shared" si="74"/>
        <v>41715.107858796298</v>
      </c>
    </row>
    <row r="788" spans="1:20" ht="43.2" x14ac:dyDescent="0.3">
      <c r="A788">
        <v>785</v>
      </c>
      <c r="B788" s="3" t="s">
        <v>786</v>
      </c>
      <c r="C788" s="3" t="s">
        <v>4895</v>
      </c>
      <c r="D788">
        <v>500</v>
      </c>
      <c r="E788">
        <v>903.14</v>
      </c>
      <c r="F788" t="s">
        <v>8219</v>
      </c>
      <c r="G788" t="s">
        <v>8224</v>
      </c>
      <c r="H788" t="s">
        <v>8246</v>
      </c>
      <c r="I788">
        <v>1362060915</v>
      </c>
      <c r="J788">
        <v>1359468915</v>
      </c>
      <c r="K788" t="b">
        <v>0</v>
      </c>
      <c r="L788">
        <v>29</v>
      </c>
      <c r="M788" t="b">
        <v>1</v>
      </c>
      <c r="N788" t="s">
        <v>8276</v>
      </c>
      <c r="O788" s="5">
        <f t="shared" si="72"/>
        <v>180.62799999999999</v>
      </c>
      <c r="P788">
        <f t="shared" si="75"/>
        <v>31.142758620689655</v>
      </c>
      <c r="Q788" t="str">
        <f t="shared" si="76"/>
        <v>music</v>
      </c>
      <c r="R788" t="str">
        <f t="shared" si="77"/>
        <v>rock</v>
      </c>
      <c r="S788" s="9">
        <f t="shared" si="73"/>
        <v>41303.593923611108</v>
      </c>
      <c r="T788" s="9">
        <f t="shared" si="74"/>
        <v>41333.593923611108</v>
      </c>
    </row>
    <row r="789" spans="1:20" ht="28.8" x14ac:dyDescent="0.3">
      <c r="A789">
        <v>786</v>
      </c>
      <c r="B789" s="3" t="s">
        <v>787</v>
      </c>
      <c r="C789" s="3" t="s">
        <v>4896</v>
      </c>
      <c r="D789">
        <v>5000</v>
      </c>
      <c r="E789">
        <v>7140</v>
      </c>
      <c r="F789" t="s">
        <v>8219</v>
      </c>
      <c r="G789" t="s">
        <v>8224</v>
      </c>
      <c r="H789" t="s">
        <v>8246</v>
      </c>
      <c r="I789">
        <v>1336751220</v>
      </c>
      <c r="J789">
        <v>1331774434</v>
      </c>
      <c r="K789" t="b">
        <v>0</v>
      </c>
      <c r="L789">
        <v>44</v>
      </c>
      <c r="M789" t="b">
        <v>1</v>
      </c>
      <c r="N789" t="s">
        <v>8276</v>
      </c>
      <c r="O789" s="5">
        <f t="shared" si="72"/>
        <v>142.79999999999998</v>
      </c>
      <c r="P789">
        <f t="shared" si="75"/>
        <v>162.27272727272728</v>
      </c>
      <c r="Q789" t="str">
        <f t="shared" si="76"/>
        <v>music</v>
      </c>
      <c r="R789" t="str">
        <f t="shared" si="77"/>
        <v>rock</v>
      </c>
      <c r="S789" s="9">
        <f t="shared" si="73"/>
        <v>40983.055949074071</v>
      </c>
      <c r="T789" s="9">
        <f t="shared" si="74"/>
        <v>41040.657638888886</v>
      </c>
    </row>
    <row r="790" spans="1:20" ht="43.2" x14ac:dyDescent="0.3">
      <c r="A790">
        <v>787</v>
      </c>
      <c r="B790" s="3" t="s">
        <v>788</v>
      </c>
      <c r="C790" s="3" t="s">
        <v>4897</v>
      </c>
      <c r="D790">
        <v>1200</v>
      </c>
      <c r="E790">
        <v>1370</v>
      </c>
      <c r="F790" t="s">
        <v>8219</v>
      </c>
      <c r="G790" t="s">
        <v>8224</v>
      </c>
      <c r="H790" t="s">
        <v>8246</v>
      </c>
      <c r="I790">
        <v>1383318226</v>
      </c>
      <c r="J790">
        <v>1380726226</v>
      </c>
      <c r="K790" t="b">
        <v>0</v>
      </c>
      <c r="L790">
        <v>17</v>
      </c>
      <c r="M790" t="b">
        <v>1</v>
      </c>
      <c r="N790" t="s">
        <v>8276</v>
      </c>
      <c r="O790" s="5">
        <f t="shared" si="72"/>
        <v>114.16666666666666</v>
      </c>
      <c r="P790">
        <f t="shared" si="75"/>
        <v>80.588235294117652</v>
      </c>
      <c r="Q790" t="str">
        <f t="shared" si="76"/>
        <v>music</v>
      </c>
      <c r="R790" t="str">
        <f t="shared" si="77"/>
        <v>rock</v>
      </c>
      <c r="S790" s="9">
        <f t="shared" si="73"/>
        <v>41549.627615740741</v>
      </c>
      <c r="T790" s="9">
        <f t="shared" si="74"/>
        <v>41579.627615740741</v>
      </c>
    </row>
    <row r="791" spans="1:20" ht="43.2" x14ac:dyDescent="0.3">
      <c r="A791">
        <v>788</v>
      </c>
      <c r="B791" s="3" t="s">
        <v>789</v>
      </c>
      <c r="C791" s="3" t="s">
        <v>4898</v>
      </c>
      <c r="D791">
        <v>1000</v>
      </c>
      <c r="E791">
        <v>2035.05</v>
      </c>
      <c r="F791" t="s">
        <v>8219</v>
      </c>
      <c r="G791" t="s">
        <v>8224</v>
      </c>
      <c r="H791" t="s">
        <v>8246</v>
      </c>
      <c r="I791">
        <v>1341633540</v>
      </c>
      <c r="J791">
        <v>1338336588</v>
      </c>
      <c r="K791" t="b">
        <v>0</v>
      </c>
      <c r="L791">
        <v>34</v>
      </c>
      <c r="M791" t="b">
        <v>1</v>
      </c>
      <c r="N791" t="s">
        <v>8276</v>
      </c>
      <c r="O791" s="5">
        <f t="shared" si="72"/>
        <v>203.505</v>
      </c>
      <c r="P791">
        <f t="shared" si="75"/>
        <v>59.85441176470588</v>
      </c>
      <c r="Q791" t="str">
        <f t="shared" si="76"/>
        <v>music</v>
      </c>
      <c r="R791" t="str">
        <f t="shared" si="77"/>
        <v>rock</v>
      </c>
      <c r="S791" s="9">
        <f t="shared" si="73"/>
        <v>41059.006805555553</v>
      </c>
      <c r="T791" s="9">
        <f t="shared" si="74"/>
        <v>41097.165972222225</v>
      </c>
    </row>
    <row r="792" spans="1:20" ht="43.2" x14ac:dyDescent="0.3">
      <c r="A792">
        <v>789</v>
      </c>
      <c r="B792" s="3" t="s">
        <v>790</v>
      </c>
      <c r="C792" s="3" t="s">
        <v>4899</v>
      </c>
      <c r="D792">
        <v>1700</v>
      </c>
      <c r="E792">
        <v>1860</v>
      </c>
      <c r="F792" t="s">
        <v>8219</v>
      </c>
      <c r="G792" t="s">
        <v>8224</v>
      </c>
      <c r="H792" t="s">
        <v>8246</v>
      </c>
      <c r="I792">
        <v>1358755140</v>
      </c>
      <c r="J792">
        <v>1357187280</v>
      </c>
      <c r="K792" t="b">
        <v>0</v>
      </c>
      <c r="L792">
        <v>14</v>
      </c>
      <c r="M792" t="b">
        <v>1</v>
      </c>
      <c r="N792" t="s">
        <v>8276</v>
      </c>
      <c r="O792" s="5">
        <f t="shared" si="72"/>
        <v>109.41176470588236</v>
      </c>
      <c r="P792">
        <f t="shared" si="75"/>
        <v>132.85714285714286</v>
      </c>
      <c r="Q792" t="str">
        <f t="shared" si="76"/>
        <v>music</v>
      </c>
      <c r="R792" t="str">
        <f t="shared" si="77"/>
        <v>rock</v>
      </c>
      <c r="S792" s="9">
        <f t="shared" si="73"/>
        <v>41277.186111111114</v>
      </c>
      <c r="T792" s="9">
        <f t="shared" si="74"/>
        <v>41295.332638888889</v>
      </c>
    </row>
    <row r="793" spans="1:20" ht="43.2" x14ac:dyDescent="0.3">
      <c r="A793">
        <v>790</v>
      </c>
      <c r="B793" s="3" t="s">
        <v>791</v>
      </c>
      <c r="C793" s="3" t="s">
        <v>4900</v>
      </c>
      <c r="D793">
        <v>10000</v>
      </c>
      <c r="E793">
        <v>14437.46</v>
      </c>
      <c r="F793" t="s">
        <v>8219</v>
      </c>
      <c r="G793" t="s">
        <v>8224</v>
      </c>
      <c r="H793" t="s">
        <v>8246</v>
      </c>
      <c r="I793">
        <v>1359680939</v>
      </c>
      <c r="J793">
        <v>1357088939</v>
      </c>
      <c r="K793" t="b">
        <v>0</v>
      </c>
      <c r="L793">
        <v>156</v>
      </c>
      <c r="M793" t="b">
        <v>1</v>
      </c>
      <c r="N793" t="s">
        <v>8276</v>
      </c>
      <c r="O793" s="5">
        <f t="shared" si="72"/>
        <v>144.37459999999999</v>
      </c>
      <c r="P793">
        <f t="shared" si="75"/>
        <v>92.547820512820508</v>
      </c>
      <c r="Q793" t="str">
        <f t="shared" si="76"/>
        <v>music</v>
      </c>
      <c r="R793" t="str">
        <f t="shared" si="77"/>
        <v>rock</v>
      </c>
      <c r="S793" s="9">
        <f t="shared" si="73"/>
        <v>41276.047905092593</v>
      </c>
      <c r="T793" s="9">
        <f t="shared" si="74"/>
        <v>41306.047905092593</v>
      </c>
    </row>
    <row r="794" spans="1:20" ht="43.2" x14ac:dyDescent="0.3">
      <c r="A794">
        <v>791</v>
      </c>
      <c r="B794" s="3" t="s">
        <v>792</v>
      </c>
      <c r="C794" s="3" t="s">
        <v>4901</v>
      </c>
      <c r="D794">
        <v>7500</v>
      </c>
      <c r="E794">
        <v>7790</v>
      </c>
      <c r="F794" t="s">
        <v>8219</v>
      </c>
      <c r="G794" t="s">
        <v>8224</v>
      </c>
      <c r="H794" t="s">
        <v>8246</v>
      </c>
      <c r="I794">
        <v>1384322340</v>
      </c>
      <c r="J794">
        <v>1381430646</v>
      </c>
      <c r="K794" t="b">
        <v>0</v>
      </c>
      <c r="L794">
        <v>128</v>
      </c>
      <c r="M794" t="b">
        <v>1</v>
      </c>
      <c r="N794" t="s">
        <v>8276</v>
      </c>
      <c r="O794" s="5">
        <f t="shared" si="72"/>
        <v>103.86666666666666</v>
      </c>
      <c r="P794">
        <f t="shared" si="75"/>
        <v>60.859375</v>
      </c>
      <c r="Q794" t="str">
        <f t="shared" si="76"/>
        <v>music</v>
      </c>
      <c r="R794" t="str">
        <f t="shared" si="77"/>
        <v>rock</v>
      </c>
      <c r="S794" s="9">
        <f t="shared" si="73"/>
        <v>41557.780624999999</v>
      </c>
      <c r="T794" s="9">
        <f t="shared" si="74"/>
        <v>41591.249305555553</v>
      </c>
    </row>
    <row r="795" spans="1:20" ht="28.8" x14ac:dyDescent="0.3">
      <c r="A795">
        <v>792</v>
      </c>
      <c r="B795" s="3" t="s">
        <v>793</v>
      </c>
      <c r="C795" s="3" t="s">
        <v>4902</v>
      </c>
      <c r="D795">
        <v>2500</v>
      </c>
      <c r="E795">
        <v>2511.11</v>
      </c>
      <c r="F795" t="s">
        <v>8219</v>
      </c>
      <c r="G795" t="s">
        <v>8224</v>
      </c>
      <c r="H795" t="s">
        <v>8246</v>
      </c>
      <c r="I795">
        <v>1383861483</v>
      </c>
      <c r="J795">
        <v>1381265883</v>
      </c>
      <c r="K795" t="b">
        <v>0</v>
      </c>
      <c r="L795">
        <v>60</v>
      </c>
      <c r="M795" t="b">
        <v>1</v>
      </c>
      <c r="N795" t="s">
        <v>8276</v>
      </c>
      <c r="O795" s="5">
        <f t="shared" si="72"/>
        <v>100.44440000000002</v>
      </c>
      <c r="P795">
        <f t="shared" si="75"/>
        <v>41.851833333333339</v>
      </c>
      <c r="Q795" t="str">
        <f t="shared" si="76"/>
        <v>music</v>
      </c>
      <c r="R795" t="str">
        <f t="shared" si="77"/>
        <v>rock</v>
      </c>
      <c r="S795" s="9">
        <f t="shared" si="73"/>
        <v>41555.873645833337</v>
      </c>
      <c r="T795" s="9">
        <f t="shared" si="74"/>
        <v>41585.915312500001</v>
      </c>
    </row>
    <row r="796" spans="1:20" ht="43.2" x14ac:dyDescent="0.3">
      <c r="A796">
        <v>793</v>
      </c>
      <c r="B796" s="3" t="s">
        <v>794</v>
      </c>
      <c r="C796" s="3" t="s">
        <v>4903</v>
      </c>
      <c r="D796">
        <v>2750</v>
      </c>
      <c r="E796">
        <v>2826.43</v>
      </c>
      <c r="F796" t="s">
        <v>8219</v>
      </c>
      <c r="G796" t="s">
        <v>8224</v>
      </c>
      <c r="H796" t="s">
        <v>8246</v>
      </c>
      <c r="I796">
        <v>1372827540</v>
      </c>
      <c r="J796">
        <v>1371491244</v>
      </c>
      <c r="K796" t="b">
        <v>0</v>
      </c>
      <c r="L796">
        <v>32</v>
      </c>
      <c r="M796" t="b">
        <v>1</v>
      </c>
      <c r="N796" t="s">
        <v>8276</v>
      </c>
      <c r="O796" s="5">
        <f t="shared" si="72"/>
        <v>102.77927272727271</v>
      </c>
      <c r="P796">
        <f t="shared" si="75"/>
        <v>88.325937499999995</v>
      </c>
      <c r="Q796" t="str">
        <f t="shared" si="76"/>
        <v>music</v>
      </c>
      <c r="R796" t="str">
        <f t="shared" si="77"/>
        <v>rock</v>
      </c>
      <c r="S796" s="9">
        <f t="shared" si="73"/>
        <v>41442.741249999999</v>
      </c>
      <c r="T796" s="9">
        <f t="shared" si="74"/>
        <v>41458.207638888889</v>
      </c>
    </row>
    <row r="797" spans="1:20" ht="43.2" x14ac:dyDescent="0.3">
      <c r="A797">
        <v>794</v>
      </c>
      <c r="B797" s="3" t="s">
        <v>795</v>
      </c>
      <c r="C797" s="3" t="s">
        <v>4904</v>
      </c>
      <c r="D797">
        <v>8000</v>
      </c>
      <c r="E797">
        <v>8425</v>
      </c>
      <c r="F797" t="s">
        <v>8219</v>
      </c>
      <c r="G797" t="s">
        <v>8224</v>
      </c>
      <c r="H797" t="s">
        <v>8246</v>
      </c>
      <c r="I797">
        <v>1315242360</v>
      </c>
      <c r="J797">
        <v>1310438737</v>
      </c>
      <c r="K797" t="b">
        <v>0</v>
      </c>
      <c r="L797">
        <v>53</v>
      </c>
      <c r="M797" t="b">
        <v>1</v>
      </c>
      <c r="N797" t="s">
        <v>8276</v>
      </c>
      <c r="O797" s="5">
        <f t="shared" si="72"/>
        <v>105.31250000000001</v>
      </c>
      <c r="P797">
        <f t="shared" si="75"/>
        <v>158.96226415094338</v>
      </c>
      <c r="Q797" t="str">
        <f t="shared" si="76"/>
        <v>music</v>
      </c>
      <c r="R797" t="str">
        <f t="shared" si="77"/>
        <v>rock</v>
      </c>
      <c r="S797" s="9">
        <f t="shared" si="73"/>
        <v>40736.115011574075</v>
      </c>
      <c r="T797" s="9">
        <f t="shared" si="74"/>
        <v>40791.712500000001</v>
      </c>
    </row>
    <row r="798" spans="1:20" ht="43.2" x14ac:dyDescent="0.3">
      <c r="A798">
        <v>795</v>
      </c>
      <c r="B798" s="3" t="s">
        <v>796</v>
      </c>
      <c r="C798" s="3" t="s">
        <v>4905</v>
      </c>
      <c r="D798">
        <v>14000</v>
      </c>
      <c r="E798">
        <v>15650</v>
      </c>
      <c r="F798" t="s">
        <v>8219</v>
      </c>
      <c r="G798" t="s">
        <v>8224</v>
      </c>
      <c r="H798" t="s">
        <v>8246</v>
      </c>
      <c r="I798">
        <v>1333774740</v>
      </c>
      <c r="J798">
        <v>1330094566</v>
      </c>
      <c r="K798" t="b">
        <v>0</v>
      </c>
      <c r="L798">
        <v>184</v>
      </c>
      <c r="M798" t="b">
        <v>1</v>
      </c>
      <c r="N798" t="s">
        <v>8276</v>
      </c>
      <c r="O798" s="5">
        <f t="shared" si="72"/>
        <v>111.78571428571429</v>
      </c>
      <c r="P798">
        <f t="shared" si="75"/>
        <v>85.054347826086953</v>
      </c>
      <c r="Q798" t="str">
        <f t="shared" si="76"/>
        <v>music</v>
      </c>
      <c r="R798" t="str">
        <f t="shared" si="77"/>
        <v>rock</v>
      </c>
      <c r="S798" s="9">
        <f t="shared" si="73"/>
        <v>40963.613032407404</v>
      </c>
      <c r="T798" s="9">
        <f t="shared" si="74"/>
        <v>41006.207638888889</v>
      </c>
    </row>
    <row r="799" spans="1:20" ht="43.2" x14ac:dyDescent="0.3">
      <c r="A799">
        <v>796</v>
      </c>
      <c r="B799" s="3" t="s">
        <v>797</v>
      </c>
      <c r="C799" s="3" t="s">
        <v>4906</v>
      </c>
      <c r="D799">
        <v>10000</v>
      </c>
      <c r="E799">
        <v>10135</v>
      </c>
      <c r="F799" t="s">
        <v>8219</v>
      </c>
      <c r="G799" t="s">
        <v>8224</v>
      </c>
      <c r="H799" t="s">
        <v>8246</v>
      </c>
      <c r="I799">
        <v>1379279400</v>
      </c>
      <c r="J799">
        <v>1376687485</v>
      </c>
      <c r="K799" t="b">
        <v>0</v>
      </c>
      <c r="L799">
        <v>90</v>
      </c>
      <c r="M799" t="b">
        <v>1</v>
      </c>
      <c r="N799" t="s">
        <v>8276</v>
      </c>
      <c r="O799" s="5">
        <f t="shared" si="72"/>
        <v>101.35000000000001</v>
      </c>
      <c r="P799">
        <f t="shared" si="75"/>
        <v>112.61111111111111</v>
      </c>
      <c r="Q799" t="str">
        <f t="shared" si="76"/>
        <v>music</v>
      </c>
      <c r="R799" t="str">
        <f t="shared" si="77"/>
        <v>rock</v>
      </c>
      <c r="S799" s="9">
        <f t="shared" si="73"/>
        <v>41502.882928240739</v>
      </c>
      <c r="T799" s="9">
        <f t="shared" si="74"/>
        <v>41532.881944444445</v>
      </c>
    </row>
    <row r="800" spans="1:20" ht="43.2" x14ac:dyDescent="0.3">
      <c r="A800">
        <v>797</v>
      </c>
      <c r="B800" s="3" t="s">
        <v>798</v>
      </c>
      <c r="C800" s="3" t="s">
        <v>4907</v>
      </c>
      <c r="D800">
        <v>3000</v>
      </c>
      <c r="E800">
        <v>3226</v>
      </c>
      <c r="F800" t="s">
        <v>8219</v>
      </c>
      <c r="G800" t="s">
        <v>8224</v>
      </c>
      <c r="H800" t="s">
        <v>8246</v>
      </c>
      <c r="I800">
        <v>1335672000</v>
      </c>
      <c r="J800">
        <v>1332978688</v>
      </c>
      <c r="K800" t="b">
        <v>0</v>
      </c>
      <c r="L800">
        <v>71</v>
      </c>
      <c r="M800" t="b">
        <v>1</v>
      </c>
      <c r="N800" t="s">
        <v>8276</v>
      </c>
      <c r="O800" s="5">
        <f t="shared" si="72"/>
        <v>107.53333333333333</v>
      </c>
      <c r="P800">
        <f t="shared" si="75"/>
        <v>45.436619718309856</v>
      </c>
      <c r="Q800" t="str">
        <f t="shared" si="76"/>
        <v>music</v>
      </c>
      <c r="R800" t="str">
        <f t="shared" si="77"/>
        <v>rock</v>
      </c>
      <c r="S800" s="9">
        <f t="shared" si="73"/>
        <v>40996.994074074071</v>
      </c>
      <c r="T800" s="9">
        <f t="shared" si="74"/>
        <v>41028.166666666664</v>
      </c>
    </row>
    <row r="801" spans="1:20" ht="28.8" x14ac:dyDescent="0.3">
      <c r="A801">
        <v>798</v>
      </c>
      <c r="B801" s="3" t="s">
        <v>799</v>
      </c>
      <c r="C801" s="3" t="s">
        <v>4908</v>
      </c>
      <c r="D801">
        <v>3500</v>
      </c>
      <c r="E801">
        <v>4021</v>
      </c>
      <c r="F801" t="s">
        <v>8219</v>
      </c>
      <c r="G801" t="s">
        <v>8224</v>
      </c>
      <c r="H801" t="s">
        <v>8246</v>
      </c>
      <c r="I801">
        <v>1412086187</v>
      </c>
      <c r="J801">
        <v>1409494187</v>
      </c>
      <c r="K801" t="b">
        <v>0</v>
      </c>
      <c r="L801">
        <v>87</v>
      </c>
      <c r="M801" t="b">
        <v>1</v>
      </c>
      <c r="N801" t="s">
        <v>8276</v>
      </c>
      <c r="O801" s="5">
        <f t="shared" si="72"/>
        <v>114.88571428571429</v>
      </c>
      <c r="P801">
        <f t="shared" si="75"/>
        <v>46.218390804597703</v>
      </c>
      <c r="Q801" t="str">
        <f t="shared" si="76"/>
        <v>music</v>
      </c>
      <c r="R801" t="str">
        <f t="shared" si="77"/>
        <v>rock</v>
      </c>
      <c r="S801" s="9">
        <f t="shared" si="73"/>
        <v>41882.590127314819</v>
      </c>
      <c r="T801" s="9">
        <f t="shared" si="74"/>
        <v>41912.590127314819</v>
      </c>
    </row>
    <row r="802" spans="1:20" ht="43.2" x14ac:dyDescent="0.3">
      <c r="A802">
        <v>799</v>
      </c>
      <c r="B802" s="3" t="s">
        <v>800</v>
      </c>
      <c r="C802" s="3" t="s">
        <v>4909</v>
      </c>
      <c r="D802">
        <v>5000</v>
      </c>
      <c r="E802">
        <v>5001</v>
      </c>
      <c r="F802" t="s">
        <v>8219</v>
      </c>
      <c r="G802" t="s">
        <v>8224</v>
      </c>
      <c r="H802" t="s">
        <v>8246</v>
      </c>
      <c r="I802">
        <v>1335542446</v>
      </c>
      <c r="J802">
        <v>1332950446</v>
      </c>
      <c r="K802" t="b">
        <v>0</v>
      </c>
      <c r="L802">
        <v>28</v>
      </c>
      <c r="M802" t="b">
        <v>1</v>
      </c>
      <c r="N802" t="s">
        <v>8276</v>
      </c>
      <c r="O802" s="5">
        <f t="shared" si="72"/>
        <v>100.02</v>
      </c>
      <c r="P802">
        <f t="shared" si="75"/>
        <v>178.60714285714286</v>
      </c>
      <c r="Q802" t="str">
        <f t="shared" si="76"/>
        <v>music</v>
      </c>
      <c r="R802" t="str">
        <f t="shared" si="77"/>
        <v>rock</v>
      </c>
      <c r="S802" s="9">
        <f t="shared" si="73"/>
        <v>40996.667199074072</v>
      </c>
      <c r="T802" s="9">
        <f t="shared" si="74"/>
        <v>41026.667199074072</v>
      </c>
    </row>
    <row r="803" spans="1:20" ht="28.8" x14ac:dyDescent="0.3">
      <c r="A803">
        <v>800</v>
      </c>
      <c r="B803" s="3" t="s">
        <v>801</v>
      </c>
      <c r="C803" s="3" t="s">
        <v>4910</v>
      </c>
      <c r="D803">
        <v>1500</v>
      </c>
      <c r="E803">
        <v>2282</v>
      </c>
      <c r="F803" t="s">
        <v>8219</v>
      </c>
      <c r="G803" t="s">
        <v>8225</v>
      </c>
      <c r="H803" t="s">
        <v>8247</v>
      </c>
      <c r="I803">
        <v>1410431054</v>
      </c>
      <c r="J803">
        <v>1407839054</v>
      </c>
      <c r="K803" t="b">
        <v>0</v>
      </c>
      <c r="L803">
        <v>56</v>
      </c>
      <c r="M803" t="b">
        <v>1</v>
      </c>
      <c r="N803" t="s">
        <v>8276</v>
      </c>
      <c r="O803" s="5">
        <f t="shared" si="72"/>
        <v>152.13333333333335</v>
      </c>
      <c r="P803">
        <f t="shared" si="75"/>
        <v>40.75</v>
      </c>
      <c r="Q803" t="str">
        <f t="shared" si="76"/>
        <v>music</v>
      </c>
      <c r="R803" t="str">
        <f t="shared" si="77"/>
        <v>rock</v>
      </c>
      <c r="S803" s="9">
        <f t="shared" si="73"/>
        <v>41863.433495370373</v>
      </c>
      <c r="T803" s="9">
        <f t="shared" si="74"/>
        <v>41893.433495370373</v>
      </c>
    </row>
    <row r="804" spans="1:20" ht="28.8" x14ac:dyDescent="0.3">
      <c r="A804">
        <v>801</v>
      </c>
      <c r="B804" s="3" t="s">
        <v>802</v>
      </c>
      <c r="C804" s="3" t="s">
        <v>4911</v>
      </c>
      <c r="D804">
        <v>2000</v>
      </c>
      <c r="E804">
        <v>2230.4299999999998</v>
      </c>
      <c r="F804" t="s">
        <v>8219</v>
      </c>
      <c r="G804" t="s">
        <v>8224</v>
      </c>
      <c r="H804" t="s">
        <v>8246</v>
      </c>
      <c r="I804">
        <v>1309547120</v>
      </c>
      <c r="J804">
        <v>1306955120</v>
      </c>
      <c r="K804" t="b">
        <v>0</v>
      </c>
      <c r="L804">
        <v>51</v>
      </c>
      <c r="M804" t="b">
        <v>1</v>
      </c>
      <c r="N804" t="s">
        <v>8276</v>
      </c>
      <c r="O804" s="5">
        <f t="shared" si="72"/>
        <v>111.52149999999999</v>
      </c>
      <c r="P804">
        <f t="shared" si="75"/>
        <v>43.733921568627444</v>
      </c>
      <c r="Q804" t="str">
        <f t="shared" si="76"/>
        <v>music</v>
      </c>
      <c r="R804" t="str">
        <f t="shared" si="77"/>
        <v>rock</v>
      </c>
      <c r="S804" s="9">
        <f t="shared" si="73"/>
        <v>40695.795370370368</v>
      </c>
      <c r="T804" s="9">
        <f t="shared" si="74"/>
        <v>40725.795370370368</v>
      </c>
    </row>
    <row r="805" spans="1:20" ht="43.2" x14ac:dyDescent="0.3">
      <c r="A805">
        <v>802</v>
      </c>
      <c r="B805" s="3" t="s">
        <v>803</v>
      </c>
      <c r="C805" s="3" t="s">
        <v>4912</v>
      </c>
      <c r="D805">
        <v>6000</v>
      </c>
      <c r="E805">
        <v>6080</v>
      </c>
      <c r="F805" t="s">
        <v>8219</v>
      </c>
      <c r="G805" t="s">
        <v>8224</v>
      </c>
      <c r="H805" t="s">
        <v>8246</v>
      </c>
      <c r="I805">
        <v>1347854700</v>
      </c>
      <c r="J805">
        <v>1343867524</v>
      </c>
      <c r="K805" t="b">
        <v>0</v>
      </c>
      <c r="L805">
        <v>75</v>
      </c>
      <c r="M805" t="b">
        <v>1</v>
      </c>
      <c r="N805" t="s">
        <v>8276</v>
      </c>
      <c r="O805" s="5">
        <f t="shared" si="72"/>
        <v>101.33333333333334</v>
      </c>
      <c r="P805">
        <f t="shared" si="75"/>
        <v>81.066666666666663</v>
      </c>
      <c r="Q805" t="str">
        <f t="shared" si="76"/>
        <v>music</v>
      </c>
      <c r="R805" t="str">
        <f t="shared" si="77"/>
        <v>rock</v>
      </c>
      <c r="S805" s="9">
        <f t="shared" si="73"/>
        <v>41123.022268518522</v>
      </c>
      <c r="T805" s="9">
        <f t="shared" si="74"/>
        <v>41169.170138888891</v>
      </c>
    </row>
    <row r="806" spans="1:20" ht="43.2" x14ac:dyDescent="0.3">
      <c r="A806">
        <v>803</v>
      </c>
      <c r="B806" s="3" t="s">
        <v>804</v>
      </c>
      <c r="C806" s="3" t="s">
        <v>4913</v>
      </c>
      <c r="D806">
        <v>2300</v>
      </c>
      <c r="E806">
        <v>2835</v>
      </c>
      <c r="F806" t="s">
        <v>8219</v>
      </c>
      <c r="G806" t="s">
        <v>8224</v>
      </c>
      <c r="H806" t="s">
        <v>8246</v>
      </c>
      <c r="I806">
        <v>1306630800</v>
      </c>
      <c r="J806">
        <v>1304376478</v>
      </c>
      <c r="K806" t="b">
        <v>0</v>
      </c>
      <c r="L806">
        <v>38</v>
      </c>
      <c r="M806" t="b">
        <v>1</v>
      </c>
      <c r="N806" t="s">
        <v>8276</v>
      </c>
      <c r="O806" s="5">
        <f t="shared" si="72"/>
        <v>123.2608695652174</v>
      </c>
      <c r="P806">
        <f t="shared" si="75"/>
        <v>74.60526315789474</v>
      </c>
      <c r="Q806" t="str">
        <f t="shared" si="76"/>
        <v>music</v>
      </c>
      <c r="R806" t="str">
        <f t="shared" si="77"/>
        <v>rock</v>
      </c>
      <c r="S806" s="9">
        <f t="shared" si="73"/>
        <v>40665.949976851851</v>
      </c>
      <c r="T806" s="9">
        <f t="shared" si="74"/>
        <v>40692.041666666664</v>
      </c>
    </row>
    <row r="807" spans="1:20" ht="43.2" x14ac:dyDescent="0.3">
      <c r="A807">
        <v>804</v>
      </c>
      <c r="B807" s="3" t="s">
        <v>805</v>
      </c>
      <c r="C807" s="3" t="s">
        <v>4914</v>
      </c>
      <c r="D807">
        <v>5500</v>
      </c>
      <c r="E807">
        <v>5500</v>
      </c>
      <c r="F807" t="s">
        <v>8219</v>
      </c>
      <c r="G807" t="s">
        <v>8224</v>
      </c>
      <c r="H807" t="s">
        <v>8246</v>
      </c>
      <c r="I807">
        <v>1311393540</v>
      </c>
      <c r="J807">
        <v>1309919526</v>
      </c>
      <c r="K807" t="b">
        <v>0</v>
      </c>
      <c r="L807">
        <v>18</v>
      </c>
      <c r="M807" t="b">
        <v>1</v>
      </c>
      <c r="N807" t="s">
        <v>8276</v>
      </c>
      <c r="O807" s="5">
        <f t="shared" si="72"/>
        <v>100</v>
      </c>
      <c r="P807">
        <f t="shared" si="75"/>
        <v>305.55555555555554</v>
      </c>
      <c r="Q807" t="str">
        <f t="shared" si="76"/>
        <v>music</v>
      </c>
      <c r="R807" t="str">
        <f t="shared" si="77"/>
        <v>rock</v>
      </c>
      <c r="S807" s="9">
        <f t="shared" si="73"/>
        <v>40730.105625000004</v>
      </c>
      <c r="T807" s="9">
        <f t="shared" si="74"/>
        <v>40747.165972222225</v>
      </c>
    </row>
    <row r="808" spans="1:20" ht="43.2" x14ac:dyDescent="0.3">
      <c r="A808">
        <v>805</v>
      </c>
      <c r="B808" s="3" t="s">
        <v>806</v>
      </c>
      <c r="C808" s="3" t="s">
        <v>4915</v>
      </c>
      <c r="D808">
        <v>3000</v>
      </c>
      <c r="E808">
        <v>3150</v>
      </c>
      <c r="F808" t="s">
        <v>8219</v>
      </c>
      <c r="G808" t="s">
        <v>8224</v>
      </c>
      <c r="H808" t="s">
        <v>8246</v>
      </c>
      <c r="I808">
        <v>1310857200</v>
      </c>
      <c r="J808">
        <v>1306525512</v>
      </c>
      <c r="K808" t="b">
        <v>0</v>
      </c>
      <c r="L808">
        <v>54</v>
      </c>
      <c r="M808" t="b">
        <v>1</v>
      </c>
      <c r="N808" t="s">
        <v>8276</v>
      </c>
      <c r="O808" s="5">
        <f t="shared" si="72"/>
        <v>105</v>
      </c>
      <c r="P808">
        <f t="shared" si="75"/>
        <v>58.333333333333336</v>
      </c>
      <c r="Q808" t="str">
        <f t="shared" si="76"/>
        <v>music</v>
      </c>
      <c r="R808" t="str">
        <f t="shared" si="77"/>
        <v>rock</v>
      </c>
      <c r="S808" s="9">
        <f t="shared" si="73"/>
        <v>40690.823055555556</v>
      </c>
      <c r="T808" s="9">
        <f t="shared" si="74"/>
        <v>40740.958333333336</v>
      </c>
    </row>
    <row r="809" spans="1:20" x14ac:dyDescent="0.3">
      <c r="A809">
        <v>806</v>
      </c>
      <c r="B809" s="3" t="s">
        <v>807</v>
      </c>
      <c r="C809" s="3" t="s">
        <v>4916</v>
      </c>
      <c r="D809">
        <v>8000</v>
      </c>
      <c r="E809">
        <v>8355</v>
      </c>
      <c r="F809" t="s">
        <v>8219</v>
      </c>
      <c r="G809" t="s">
        <v>8224</v>
      </c>
      <c r="H809" t="s">
        <v>8246</v>
      </c>
      <c r="I809">
        <v>1315413339</v>
      </c>
      <c r="J809">
        <v>1312821339</v>
      </c>
      <c r="K809" t="b">
        <v>0</v>
      </c>
      <c r="L809">
        <v>71</v>
      </c>
      <c r="M809" t="b">
        <v>1</v>
      </c>
      <c r="N809" t="s">
        <v>8276</v>
      </c>
      <c r="O809" s="5">
        <f t="shared" si="72"/>
        <v>104.4375</v>
      </c>
      <c r="P809">
        <f t="shared" si="75"/>
        <v>117.67605633802818</v>
      </c>
      <c r="Q809" t="str">
        <f t="shared" si="76"/>
        <v>music</v>
      </c>
      <c r="R809" t="str">
        <f t="shared" si="77"/>
        <v>rock</v>
      </c>
      <c r="S809" s="9">
        <f t="shared" si="73"/>
        <v>40763.691423611112</v>
      </c>
      <c r="T809" s="9">
        <f t="shared" si="74"/>
        <v>40793.691423611112</v>
      </c>
    </row>
    <row r="810" spans="1:20" ht="28.8" x14ac:dyDescent="0.3">
      <c r="A810">
        <v>807</v>
      </c>
      <c r="B810" s="3" t="s">
        <v>808</v>
      </c>
      <c r="C810" s="3" t="s">
        <v>4917</v>
      </c>
      <c r="D810">
        <v>4000</v>
      </c>
      <c r="E810">
        <v>4205</v>
      </c>
      <c r="F810" t="s">
        <v>8219</v>
      </c>
      <c r="G810" t="s">
        <v>8224</v>
      </c>
      <c r="H810" t="s">
        <v>8246</v>
      </c>
      <c r="I810">
        <v>1488333600</v>
      </c>
      <c r="J810">
        <v>1485270311</v>
      </c>
      <c r="K810" t="b">
        <v>0</v>
      </c>
      <c r="L810">
        <v>57</v>
      </c>
      <c r="M810" t="b">
        <v>1</v>
      </c>
      <c r="N810" t="s">
        <v>8276</v>
      </c>
      <c r="O810" s="5">
        <f t="shared" si="72"/>
        <v>105.125</v>
      </c>
      <c r="P810">
        <f t="shared" si="75"/>
        <v>73.771929824561397</v>
      </c>
      <c r="Q810" t="str">
        <f t="shared" si="76"/>
        <v>music</v>
      </c>
      <c r="R810" t="str">
        <f t="shared" si="77"/>
        <v>rock</v>
      </c>
      <c r="S810" s="9">
        <f t="shared" si="73"/>
        <v>42759.628599537042</v>
      </c>
      <c r="T810" s="9">
        <f t="shared" si="74"/>
        <v>42795.083333333328</v>
      </c>
    </row>
    <row r="811" spans="1:20" ht="43.2" x14ac:dyDescent="0.3">
      <c r="A811">
        <v>808</v>
      </c>
      <c r="B811" s="3" t="s">
        <v>809</v>
      </c>
      <c r="C811" s="3" t="s">
        <v>4918</v>
      </c>
      <c r="D811">
        <v>4500</v>
      </c>
      <c r="E811">
        <v>4500</v>
      </c>
      <c r="F811" t="s">
        <v>8219</v>
      </c>
      <c r="G811" t="s">
        <v>8229</v>
      </c>
      <c r="H811" t="s">
        <v>8251</v>
      </c>
      <c r="I811">
        <v>1419224340</v>
      </c>
      <c r="J811">
        <v>1416363886</v>
      </c>
      <c r="K811" t="b">
        <v>0</v>
      </c>
      <c r="L811">
        <v>43</v>
      </c>
      <c r="M811" t="b">
        <v>1</v>
      </c>
      <c r="N811" t="s">
        <v>8276</v>
      </c>
      <c r="O811" s="5">
        <f t="shared" si="72"/>
        <v>100</v>
      </c>
      <c r="P811">
        <f t="shared" si="75"/>
        <v>104.65116279069767</v>
      </c>
      <c r="Q811" t="str">
        <f t="shared" si="76"/>
        <v>music</v>
      </c>
      <c r="R811" t="str">
        <f t="shared" si="77"/>
        <v>rock</v>
      </c>
      <c r="S811" s="9">
        <f t="shared" si="73"/>
        <v>41962.100532407407</v>
      </c>
      <c r="T811" s="9">
        <f t="shared" si="74"/>
        <v>41995.207638888889</v>
      </c>
    </row>
    <row r="812" spans="1:20" ht="28.8" x14ac:dyDescent="0.3">
      <c r="A812">
        <v>809</v>
      </c>
      <c r="B812" s="3" t="s">
        <v>810</v>
      </c>
      <c r="C812" s="3" t="s">
        <v>4919</v>
      </c>
      <c r="D812">
        <v>4000</v>
      </c>
      <c r="E812">
        <v>4151</v>
      </c>
      <c r="F812" t="s">
        <v>8219</v>
      </c>
      <c r="G812" t="s">
        <v>8224</v>
      </c>
      <c r="H812" t="s">
        <v>8246</v>
      </c>
      <c r="I812">
        <v>1390161630</v>
      </c>
      <c r="J812">
        <v>1387569630</v>
      </c>
      <c r="K812" t="b">
        <v>0</v>
      </c>
      <c r="L812">
        <v>52</v>
      </c>
      <c r="M812" t="b">
        <v>1</v>
      </c>
      <c r="N812" t="s">
        <v>8276</v>
      </c>
      <c r="O812" s="5">
        <f t="shared" si="72"/>
        <v>103.77499999999999</v>
      </c>
      <c r="P812">
        <f t="shared" si="75"/>
        <v>79.82692307692308</v>
      </c>
      <c r="Q812" t="str">
        <f t="shared" si="76"/>
        <v>music</v>
      </c>
      <c r="R812" t="str">
        <f t="shared" si="77"/>
        <v>rock</v>
      </c>
      <c r="S812" s="9">
        <f t="shared" si="73"/>
        <v>41628.833680555559</v>
      </c>
      <c r="T812" s="9">
        <f t="shared" si="74"/>
        <v>41658.833680555559</v>
      </c>
    </row>
    <row r="813" spans="1:20" ht="43.2" x14ac:dyDescent="0.3">
      <c r="A813">
        <v>810</v>
      </c>
      <c r="B813" s="3" t="s">
        <v>811</v>
      </c>
      <c r="C813" s="3" t="s">
        <v>4920</v>
      </c>
      <c r="D813">
        <v>1500</v>
      </c>
      <c r="E813">
        <v>1575</v>
      </c>
      <c r="F813" t="s">
        <v>8219</v>
      </c>
      <c r="G813" t="s">
        <v>8224</v>
      </c>
      <c r="H813" t="s">
        <v>8246</v>
      </c>
      <c r="I813">
        <v>1346462462</v>
      </c>
      <c r="J813">
        <v>1343870462</v>
      </c>
      <c r="K813" t="b">
        <v>0</v>
      </c>
      <c r="L813">
        <v>27</v>
      </c>
      <c r="M813" t="b">
        <v>1</v>
      </c>
      <c r="N813" t="s">
        <v>8276</v>
      </c>
      <c r="O813" s="5">
        <f t="shared" si="72"/>
        <v>105</v>
      </c>
      <c r="P813">
        <f t="shared" si="75"/>
        <v>58.333333333333336</v>
      </c>
      <c r="Q813" t="str">
        <f t="shared" si="76"/>
        <v>music</v>
      </c>
      <c r="R813" t="str">
        <f t="shared" si="77"/>
        <v>rock</v>
      </c>
      <c r="S813" s="9">
        <f t="shared" si="73"/>
        <v>41123.056273148148</v>
      </c>
      <c r="T813" s="9">
        <f t="shared" si="74"/>
        <v>41153.056273148148</v>
      </c>
    </row>
    <row r="814" spans="1:20" ht="28.8" x14ac:dyDescent="0.3">
      <c r="A814">
        <v>811</v>
      </c>
      <c r="B814" s="3" t="s">
        <v>812</v>
      </c>
      <c r="C814" s="3" t="s">
        <v>4921</v>
      </c>
      <c r="D814">
        <v>1000</v>
      </c>
      <c r="E814">
        <v>1040</v>
      </c>
      <c r="F814" t="s">
        <v>8219</v>
      </c>
      <c r="G814" t="s">
        <v>8224</v>
      </c>
      <c r="H814" t="s">
        <v>8246</v>
      </c>
      <c r="I814">
        <v>1373475120</v>
      </c>
      <c r="J814">
        <v>1371569202</v>
      </c>
      <c r="K814" t="b">
        <v>0</v>
      </c>
      <c r="L814">
        <v>12</v>
      </c>
      <c r="M814" t="b">
        <v>1</v>
      </c>
      <c r="N814" t="s">
        <v>8276</v>
      </c>
      <c r="O814" s="5">
        <f t="shared" si="72"/>
        <v>104</v>
      </c>
      <c r="P814">
        <f t="shared" si="75"/>
        <v>86.666666666666671</v>
      </c>
      <c r="Q814" t="str">
        <f t="shared" si="76"/>
        <v>music</v>
      </c>
      <c r="R814" t="str">
        <f t="shared" si="77"/>
        <v>rock</v>
      </c>
      <c r="S814" s="9">
        <f t="shared" si="73"/>
        <v>41443.643541666665</v>
      </c>
      <c r="T814" s="9">
        <f t="shared" si="74"/>
        <v>41465.702777777777</v>
      </c>
    </row>
    <row r="815" spans="1:20" ht="43.2" x14ac:dyDescent="0.3">
      <c r="A815">
        <v>812</v>
      </c>
      <c r="B815" s="3" t="s">
        <v>813</v>
      </c>
      <c r="C815" s="3" t="s">
        <v>4922</v>
      </c>
      <c r="D815">
        <v>600</v>
      </c>
      <c r="E815">
        <v>911</v>
      </c>
      <c r="F815" t="s">
        <v>8219</v>
      </c>
      <c r="G815" t="s">
        <v>8224</v>
      </c>
      <c r="H815" t="s">
        <v>8246</v>
      </c>
      <c r="I815">
        <v>1362146280</v>
      </c>
      <c r="J815">
        <v>1357604752</v>
      </c>
      <c r="K815" t="b">
        <v>0</v>
      </c>
      <c r="L815">
        <v>33</v>
      </c>
      <c r="M815" t="b">
        <v>1</v>
      </c>
      <c r="N815" t="s">
        <v>8276</v>
      </c>
      <c r="O815" s="5">
        <f t="shared" si="72"/>
        <v>151.83333333333334</v>
      </c>
      <c r="P815">
        <f t="shared" si="75"/>
        <v>27.606060606060606</v>
      </c>
      <c r="Q815" t="str">
        <f t="shared" si="76"/>
        <v>music</v>
      </c>
      <c r="R815" t="str">
        <f t="shared" si="77"/>
        <v>rock</v>
      </c>
      <c r="S815" s="9">
        <f t="shared" si="73"/>
        <v>41282.017962962964</v>
      </c>
      <c r="T815" s="9">
        <f t="shared" si="74"/>
        <v>41334.581944444442</v>
      </c>
    </row>
    <row r="816" spans="1:20" ht="28.8" x14ac:dyDescent="0.3">
      <c r="A816">
        <v>813</v>
      </c>
      <c r="B816" s="3" t="s">
        <v>814</v>
      </c>
      <c r="C816" s="3" t="s">
        <v>4923</v>
      </c>
      <c r="D816">
        <v>1500</v>
      </c>
      <c r="E816">
        <v>2399.94</v>
      </c>
      <c r="F816" t="s">
        <v>8219</v>
      </c>
      <c r="G816" t="s">
        <v>8224</v>
      </c>
      <c r="H816" t="s">
        <v>8246</v>
      </c>
      <c r="I816">
        <v>1342825365</v>
      </c>
      <c r="J816">
        <v>1340233365</v>
      </c>
      <c r="K816" t="b">
        <v>0</v>
      </c>
      <c r="L816">
        <v>96</v>
      </c>
      <c r="M816" t="b">
        <v>1</v>
      </c>
      <c r="N816" t="s">
        <v>8276</v>
      </c>
      <c r="O816" s="5">
        <f t="shared" si="72"/>
        <v>159.99600000000001</v>
      </c>
      <c r="P816">
        <f t="shared" si="75"/>
        <v>24.999375000000001</v>
      </c>
      <c r="Q816" t="str">
        <f t="shared" si="76"/>
        <v>music</v>
      </c>
      <c r="R816" t="str">
        <f t="shared" si="77"/>
        <v>rock</v>
      </c>
      <c r="S816" s="9">
        <f t="shared" si="73"/>
        <v>41080.960243055553</v>
      </c>
      <c r="T816" s="9">
        <f t="shared" si="74"/>
        <v>41110.960243055553</v>
      </c>
    </row>
    <row r="817" spans="1:20" ht="43.2" x14ac:dyDescent="0.3">
      <c r="A817">
        <v>814</v>
      </c>
      <c r="B817" s="3" t="s">
        <v>815</v>
      </c>
      <c r="C817" s="3" t="s">
        <v>4924</v>
      </c>
      <c r="D817">
        <v>1000</v>
      </c>
      <c r="E817">
        <v>1273</v>
      </c>
      <c r="F817" t="s">
        <v>8219</v>
      </c>
      <c r="G817" t="s">
        <v>8224</v>
      </c>
      <c r="H817" t="s">
        <v>8246</v>
      </c>
      <c r="I817">
        <v>1306865040</v>
      </c>
      <c r="J817">
        <v>1305568201</v>
      </c>
      <c r="K817" t="b">
        <v>0</v>
      </c>
      <c r="L817">
        <v>28</v>
      </c>
      <c r="M817" t="b">
        <v>1</v>
      </c>
      <c r="N817" t="s">
        <v>8276</v>
      </c>
      <c r="O817" s="5">
        <f t="shared" si="72"/>
        <v>127.3</v>
      </c>
      <c r="P817">
        <f t="shared" si="75"/>
        <v>45.464285714285715</v>
      </c>
      <c r="Q817" t="str">
        <f t="shared" si="76"/>
        <v>music</v>
      </c>
      <c r="R817" t="str">
        <f t="shared" si="77"/>
        <v>rock</v>
      </c>
      <c r="S817" s="9">
        <f t="shared" si="73"/>
        <v>40679.743067129632</v>
      </c>
      <c r="T817" s="9">
        <f t="shared" si="74"/>
        <v>40694.75277777778</v>
      </c>
    </row>
    <row r="818" spans="1:20" ht="28.8" x14ac:dyDescent="0.3">
      <c r="A818">
        <v>815</v>
      </c>
      <c r="B818" s="3" t="s">
        <v>816</v>
      </c>
      <c r="C818" s="3" t="s">
        <v>4925</v>
      </c>
      <c r="D818">
        <v>4000</v>
      </c>
      <c r="E818">
        <v>4280</v>
      </c>
      <c r="F818" t="s">
        <v>8219</v>
      </c>
      <c r="G818" t="s">
        <v>8224</v>
      </c>
      <c r="H818" t="s">
        <v>8246</v>
      </c>
      <c r="I818">
        <v>1414879303</v>
      </c>
      <c r="J818">
        <v>1412287303</v>
      </c>
      <c r="K818" t="b">
        <v>0</v>
      </c>
      <c r="L818">
        <v>43</v>
      </c>
      <c r="M818" t="b">
        <v>1</v>
      </c>
      <c r="N818" t="s">
        <v>8276</v>
      </c>
      <c r="O818" s="5">
        <f t="shared" si="72"/>
        <v>107</v>
      </c>
      <c r="P818">
        <f t="shared" si="75"/>
        <v>99.534883720930239</v>
      </c>
      <c r="Q818" t="str">
        <f t="shared" si="76"/>
        <v>music</v>
      </c>
      <c r="R818" t="str">
        <f t="shared" si="77"/>
        <v>rock</v>
      </c>
      <c r="S818" s="9">
        <f t="shared" si="73"/>
        <v>41914.917858796296</v>
      </c>
      <c r="T818" s="9">
        <f t="shared" si="74"/>
        <v>41944.917858796296</v>
      </c>
    </row>
    <row r="819" spans="1:20" ht="28.8" x14ac:dyDescent="0.3">
      <c r="A819">
        <v>816</v>
      </c>
      <c r="B819" s="3" t="s">
        <v>817</v>
      </c>
      <c r="C819" s="3" t="s">
        <v>4926</v>
      </c>
      <c r="D819">
        <v>7000</v>
      </c>
      <c r="E819">
        <v>8058.55</v>
      </c>
      <c r="F819" t="s">
        <v>8219</v>
      </c>
      <c r="G819" t="s">
        <v>8224</v>
      </c>
      <c r="H819" t="s">
        <v>8246</v>
      </c>
      <c r="I819">
        <v>1365489000</v>
      </c>
      <c r="J819">
        <v>1362776043</v>
      </c>
      <c r="K819" t="b">
        <v>0</v>
      </c>
      <c r="L819">
        <v>205</v>
      </c>
      <c r="M819" t="b">
        <v>1</v>
      </c>
      <c r="N819" t="s">
        <v>8276</v>
      </c>
      <c r="O819" s="5">
        <f t="shared" si="72"/>
        <v>115.12214285714286</v>
      </c>
      <c r="P819">
        <f t="shared" si="75"/>
        <v>39.31</v>
      </c>
      <c r="Q819" t="str">
        <f t="shared" si="76"/>
        <v>music</v>
      </c>
      <c r="R819" t="str">
        <f t="shared" si="77"/>
        <v>rock</v>
      </c>
      <c r="S819" s="9">
        <f t="shared" si="73"/>
        <v>41341.870868055557</v>
      </c>
      <c r="T819" s="9">
        <f t="shared" si="74"/>
        <v>41373.270833333336</v>
      </c>
    </row>
    <row r="820" spans="1:20" ht="43.2" x14ac:dyDescent="0.3">
      <c r="A820">
        <v>817</v>
      </c>
      <c r="B820" s="3" t="s">
        <v>818</v>
      </c>
      <c r="C820" s="3" t="s">
        <v>4927</v>
      </c>
      <c r="D820">
        <v>1500</v>
      </c>
      <c r="E820">
        <v>2056.66</v>
      </c>
      <c r="F820" t="s">
        <v>8219</v>
      </c>
      <c r="G820" t="s">
        <v>8224</v>
      </c>
      <c r="H820" t="s">
        <v>8246</v>
      </c>
      <c r="I820">
        <v>1331441940</v>
      </c>
      <c r="J820">
        <v>1326810211</v>
      </c>
      <c r="K820" t="b">
        <v>0</v>
      </c>
      <c r="L820">
        <v>23</v>
      </c>
      <c r="M820" t="b">
        <v>1</v>
      </c>
      <c r="N820" t="s">
        <v>8276</v>
      </c>
      <c r="O820" s="5">
        <f t="shared" si="72"/>
        <v>137.11066666666665</v>
      </c>
      <c r="P820">
        <f t="shared" si="75"/>
        <v>89.419999999999987</v>
      </c>
      <c r="Q820" t="str">
        <f t="shared" si="76"/>
        <v>music</v>
      </c>
      <c r="R820" t="str">
        <f t="shared" si="77"/>
        <v>rock</v>
      </c>
      <c r="S820" s="9">
        <f t="shared" si="73"/>
        <v>40925.599664351852</v>
      </c>
      <c r="T820" s="9">
        <f t="shared" si="74"/>
        <v>40979.207638888889</v>
      </c>
    </row>
    <row r="821" spans="1:20" ht="43.2" x14ac:dyDescent="0.3">
      <c r="A821">
        <v>818</v>
      </c>
      <c r="B821" s="3" t="s">
        <v>819</v>
      </c>
      <c r="C821" s="3" t="s">
        <v>4928</v>
      </c>
      <c r="D821">
        <v>350</v>
      </c>
      <c r="E821">
        <v>545</v>
      </c>
      <c r="F821" t="s">
        <v>8219</v>
      </c>
      <c r="G821" t="s">
        <v>8224</v>
      </c>
      <c r="H821" t="s">
        <v>8246</v>
      </c>
      <c r="I821">
        <v>1344358860</v>
      </c>
      <c r="J821">
        <v>1343682681</v>
      </c>
      <c r="K821" t="b">
        <v>0</v>
      </c>
      <c r="L821">
        <v>19</v>
      </c>
      <c r="M821" t="b">
        <v>1</v>
      </c>
      <c r="N821" t="s">
        <v>8276</v>
      </c>
      <c r="O821" s="5">
        <f t="shared" si="72"/>
        <v>155.71428571428572</v>
      </c>
      <c r="P821">
        <f t="shared" si="75"/>
        <v>28.684210526315791</v>
      </c>
      <c r="Q821" t="str">
        <f t="shared" si="76"/>
        <v>music</v>
      </c>
      <c r="R821" t="str">
        <f t="shared" si="77"/>
        <v>rock</v>
      </c>
      <c r="S821" s="9">
        <f t="shared" si="73"/>
        <v>41120.882881944446</v>
      </c>
      <c r="T821" s="9">
        <f t="shared" si="74"/>
        <v>41128.709027777775</v>
      </c>
    </row>
    <row r="822" spans="1:20" x14ac:dyDescent="0.3">
      <c r="A822">
        <v>819</v>
      </c>
      <c r="B822" s="3" t="s">
        <v>820</v>
      </c>
      <c r="C822" s="3" t="s">
        <v>4929</v>
      </c>
      <c r="D822">
        <v>400</v>
      </c>
      <c r="E822">
        <v>435</v>
      </c>
      <c r="F822" t="s">
        <v>8219</v>
      </c>
      <c r="G822" t="s">
        <v>8224</v>
      </c>
      <c r="H822" t="s">
        <v>8246</v>
      </c>
      <c r="I822">
        <v>1387601040</v>
      </c>
      <c r="J822">
        <v>1386806254</v>
      </c>
      <c r="K822" t="b">
        <v>0</v>
      </c>
      <c r="L822">
        <v>14</v>
      </c>
      <c r="M822" t="b">
        <v>1</v>
      </c>
      <c r="N822" t="s">
        <v>8276</v>
      </c>
      <c r="O822" s="5">
        <f t="shared" si="72"/>
        <v>108.74999999999999</v>
      </c>
      <c r="P822">
        <f t="shared" si="75"/>
        <v>31.071428571428573</v>
      </c>
      <c r="Q822" t="str">
        <f t="shared" si="76"/>
        <v>music</v>
      </c>
      <c r="R822" t="str">
        <f t="shared" si="77"/>
        <v>rock</v>
      </c>
      <c r="S822" s="9">
        <f t="shared" si="73"/>
        <v>41619.998310185183</v>
      </c>
      <c r="T822" s="9">
        <f t="shared" si="74"/>
        <v>41629.197222222225</v>
      </c>
    </row>
    <row r="823" spans="1:20" ht="28.8" x14ac:dyDescent="0.3">
      <c r="A823">
        <v>820</v>
      </c>
      <c r="B823" s="3" t="s">
        <v>821</v>
      </c>
      <c r="C823" s="3" t="s">
        <v>4930</v>
      </c>
      <c r="D823">
        <v>2000</v>
      </c>
      <c r="E823">
        <v>2681</v>
      </c>
      <c r="F823" t="s">
        <v>8219</v>
      </c>
      <c r="G823" t="s">
        <v>8224</v>
      </c>
      <c r="H823" t="s">
        <v>8246</v>
      </c>
      <c r="I823">
        <v>1402290000</v>
      </c>
      <c r="J823">
        <v>1399666342</v>
      </c>
      <c r="K823" t="b">
        <v>0</v>
      </c>
      <c r="L823">
        <v>38</v>
      </c>
      <c r="M823" t="b">
        <v>1</v>
      </c>
      <c r="N823" t="s">
        <v>8276</v>
      </c>
      <c r="O823" s="5">
        <f t="shared" si="72"/>
        <v>134.05000000000001</v>
      </c>
      <c r="P823">
        <f t="shared" si="75"/>
        <v>70.55263157894737</v>
      </c>
      <c r="Q823" t="str">
        <f t="shared" si="76"/>
        <v>music</v>
      </c>
      <c r="R823" t="str">
        <f t="shared" si="77"/>
        <v>rock</v>
      </c>
      <c r="S823" s="9">
        <f t="shared" si="73"/>
        <v>41768.841921296298</v>
      </c>
      <c r="T823" s="9">
        <f t="shared" si="74"/>
        <v>41799.208333333336</v>
      </c>
    </row>
    <row r="824" spans="1:20" ht="28.8" x14ac:dyDescent="0.3">
      <c r="A824">
        <v>821</v>
      </c>
      <c r="B824" s="3" t="s">
        <v>822</v>
      </c>
      <c r="C824" s="3" t="s">
        <v>4931</v>
      </c>
      <c r="D824">
        <v>17482</v>
      </c>
      <c r="E824">
        <v>17482</v>
      </c>
      <c r="F824" t="s">
        <v>8219</v>
      </c>
      <c r="G824" t="s">
        <v>8224</v>
      </c>
      <c r="H824" t="s">
        <v>8246</v>
      </c>
      <c r="I824">
        <v>1430712060</v>
      </c>
      <c r="J824">
        <v>1427753265</v>
      </c>
      <c r="K824" t="b">
        <v>0</v>
      </c>
      <c r="L824">
        <v>78</v>
      </c>
      <c r="M824" t="b">
        <v>1</v>
      </c>
      <c r="N824" t="s">
        <v>8276</v>
      </c>
      <c r="O824" s="5">
        <f t="shared" si="72"/>
        <v>100</v>
      </c>
      <c r="P824">
        <f t="shared" si="75"/>
        <v>224.12820512820514</v>
      </c>
      <c r="Q824" t="str">
        <f t="shared" si="76"/>
        <v>music</v>
      </c>
      <c r="R824" t="str">
        <f t="shared" si="77"/>
        <v>rock</v>
      </c>
      <c r="S824" s="9">
        <f t="shared" si="73"/>
        <v>42093.922048611115</v>
      </c>
      <c r="T824" s="9">
        <f t="shared" si="74"/>
        <v>42128.167361111111</v>
      </c>
    </row>
    <row r="825" spans="1:20" ht="28.8" x14ac:dyDescent="0.3">
      <c r="A825">
        <v>822</v>
      </c>
      <c r="B825" s="3" t="s">
        <v>823</v>
      </c>
      <c r="C825" s="3" t="s">
        <v>4932</v>
      </c>
      <c r="D825">
        <v>3000</v>
      </c>
      <c r="E825">
        <v>3575</v>
      </c>
      <c r="F825" t="s">
        <v>8219</v>
      </c>
      <c r="G825" t="s">
        <v>8224</v>
      </c>
      <c r="H825" t="s">
        <v>8246</v>
      </c>
      <c r="I825">
        <v>1349477050</v>
      </c>
      <c r="J825">
        <v>1346885050</v>
      </c>
      <c r="K825" t="b">
        <v>0</v>
      </c>
      <c r="L825">
        <v>69</v>
      </c>
      <c r="M825" t="b">
        <v>1</v>
      </c>
      <c r="N825" t="s">
        <v>8276</v>
      </c>
      <c r="O825" s="5">
        <f t="shared" si="72"/>
        <v>119.16666666666667</v>
      </c>
      <c r="P825">
        <f t="shared" si="75"/>
        <v>51.811594202898547</v>
      </c>
      <c r="Q825" t="str">
        <f t="shared" si="76"/>
        <v>music</v>
      </c>
      <c r="R825" t="str">
        <f t="shared" si="77"/>
        <v>rock</v>
      </c>
      <c r="S825" s="9">
        <f t="shared" si="73"/>
        <v>41157.947337962964</v>
      </c>
      <c r="T825" s="9">
        <f t="shared" si="74"/>
        <v>41187.947337962964</v>
      </c>
    </row>
    <row r="826" spans="1:20" ht="28.8" x14ac:dyDescent="0.3">
      <c r="A826">
        <v>823</v>
      </c>
      <c r="B826" s="3" t="s">
        <v>824</v>
      </c>
      <c r="C826" s="3" t="s">
        <v>4933</v>
      </c>
      <c r="D826">
        <v>800</v>
      </c>
      <c r="E826">
        <v>1436</v>
      </c>
      <c r="F826" t="s">
        <v>8219</v>
      </c>
      <c r="G826" t="s">
        <v>8224</v>
      </c>
      <c r="H826" t="s">
        <v>8246</v>
      </c>
      <c r="I826">
        <v>1427062852</v>
      </c>
      <c r="J826">
        <v>1424474452</v>
      </c>
      <c r="K826" t="b">
        <v>0</v>
      </c>
      <c r="L826">
        <v>33</v>
      </c>
      <c r="M826" t="b">
        <v>1</v>
      </c>
      <c r="N826" t="s">
        <v>8276</v>
      </c>
      <c r="O826" s="5">
        <f t="shared" si="72"/>
        <v>179.5</v>
      </c>
      <c r="P826">
        <f t="shared" si="75"/>
        <v>43.515151515151516</v>
      </c>
      <c r="Q826" t="str">
        <f t="shared" si="76"/>
        <v>music</v>
      </c>
      <c r="R826" t="str">
        <f t="shared" si="77"/>
        <v>rock</v>
      </c>
      <c r="S826" s="9">
        <f t="shared" si="73"/>
        <v>42055.972824074073</v>
      </c>
      <c r="T826" s="9">
        <f t="shared" si="74"/>
        <v>42085.931157407409</v>
      </c>
    </row>
    <row r="827" spans="1:20" ht="43.2" x14ac:dyDescent="0.3">
      <c r="A827">
        <v>824</v>
      </c>
      <c r="B827" s="3" t="s">
        <v>825</v>
      </c>
      <c r="C827" s="3" t="s">
        <v>4934</v>
      </c>
      <c r="D827">
        <v>1600</v>
      </c>
      <c r="E827">
        <v>2150.1</v>
      </c>
      <c r="F827" t="s">
        <v>8219</v>
      </c>
      <c r="G827" t="s">
        <v>8224</v>
      </c>
      <c r="H827" t="s">
        <v>8246</v>
      </c>
      <c r="I827">
        <v>1271573940</v>
      </c>
      <c r="J827">
        <v>1268459318</v>
      </c>
      <c r="K827" t="b">
        <v>0</v>
      </c>
      <c r="L827">
        <v>54</v>
      </c>
      <c r="M827" t="b">
        <v>1</v>
      </c>
      <c r="N827" t="s">
        <v>8276</v>
      </c>
      <c r="O827" s="5">
        <f t="shared" si="72"/>
        <v>134.38124999999999</v>
      </c>
      <c r="P827">
        <f t="shared" si="75"/>
        <v>39.816666666666663</v>
      </c>
      <c r="Q827" t="str">
        <f t="shared" si="76"/>
        <v>music</v>
      </c>
      <c r="R827" t="str">
        <f t="shared" si="77"/>
        <v>rock</v>
      </c>
      <c r="S827" s="9">
        <f t="shared" si="73"/>
        <v>40250.242106481484</v>
      </c>
      <c r="T827" s="9">
        <f t="shared" si="74"/>
        <v>40286.290972222225</v>
      </c>
    </row>
    <row r="828" spans="1:20" ht="28.8" x14ac:dyDescent="0.3">
      <c r="A828">
        <v>825</v>
      </c>
      <c r="B828" s="3" t="s">
        <v>826</v>
      </c>
      <c r="C828" s="3" t="s">
        <v>4935</v>
      </c>
      <c r="D828">
        <v>12500</v>
      </c>
      <c r="E828">
        <v>12554</v>
      </c>
      <c r="F828" t="s">
        <v>8219</v>
      </c>
      <c r="G828" t="s">
        <v>8224</v>
      </c>
      <c r="H828" t="s">
        <v>8246</v>
      </c>
      <c r="I828">
        <v>1351495284</v>
      </c>
      <c r="J828">
        <v>1349335284</v>
      </c>
      <c r="K828" t="b">
        <v>0</v>
      </c>
      <c r="L828">
        <v>99</v>
      </c>
      <c r="M828" t="b">
        <v>1</v>
      </c>
      <c r="N828" t="s">
        <v>8276</v>
      </c>
      <c r="O828" s="5">
        <f t="shared" si="72"/>
        <v>100.43200000000002</v>
      </c>
      <c r="P828">
        <f t="shared" si="75"/>
        <v>126.8080808080808</v>
      </c>
      <c r="Q828" t="str">
        <f t="shared" si="76"/>
        <v>music</v>
      </c>
      <c r="R828" t="str">
        <f t="shared" si="77"/>
        <v>rock</v>
      </c>
      <c r="S828" s="9">
        <f t="shared" si="73"/>
        <v>41186.306527777779</v>
      </c>
      <c r="T828" s="9">
        <f t="shared" si="74"/>
        <v>41211.306527777779</v>
      </c>
    </row>
    <row r="829" spans="1:20" ht="28.8" x14ac:dyDescent="0.3">
      <c r="A829">
        <v>826</v>
      </c>
      <c r="B829" s="3" t="s">
        <v>827</v>
      </c>
      <c r="C829" s="3" t="s">
        <v>4936</v>
      </c>
      <c r="D829">
        <v>5500</v>
      </c>
      <c r="E829">
        <v>5580</v>
      </c>
      <c r="F829" t="s">
        <v>8219</v>
      </c>
      <c r="G829" t="s">
        <v>8224</v>
      </c>
      <c r="H829" t="s">
        <v>8246</v>
      </c>
      <c r="I829">
        <v>1332719730</v>
      </c>
      <c r="J829">
        <v>1330908930</v>
      </c>
      <c r="K829" t="b">
        <v>0</v>
      </c>
      <c r="L829">
        <v>49</v>
      </c>
      <c r="M829" t="b">
        <v>1</v>
      </c>
      <c r="N829" t="s">
        <v>8276</v>
      </c>
      <c r="O829" s="5">
        <f t="shared" si="72"/>
        <v>101.45454545454547</v>
      </c>
      <c r="P829">
        <f t="shared" si="75"/>
        <v>113.87755102040816</v>
      </c>
      <c r="Q829" t="str">
        <f t="shared" si="76"/>
        <v>music</v>
      </c>
      <c r="R829" t="str">
        <f t="shared" si="77"/>
        <v>rock</v>
      </c>
      <c r="S829" s="9">
        <f t="shared" si="73"/>
        <v>40973.038541666669</v>
      </c>
      <c r="T829" s="9">
        <f t="shared" si="74"/>
        <v>40993.996874999997</v>
      </c>
    </row>
    <row r="830" spans="1:20" ht="43.2" x14ac:dyDescent="0.3">
      <c r="A830">
        <v>827</v>
      </c>
      <c r="B830" s="3" t="s">
        <v>828</v>
      </c>
      <c r="C830" s="3" t="s">
        <v>4937</v>
      </c>
      <c r="D830">
        <v>300</v>
      </c>
      <c r="E830">
        <v>310</v>
      </c>
      <c r="F830" t="s">
        <v>8219</v>
      </c>
      <c r="G830" t="s">
        <v>8224</v>
      </c>
      <c r="H830" t="s">
        <v>8246</v>
      </c>
      <c r="I830">
        <v>1329248940</v>
      </c>
      <c r="J830">
        <v>1326972107</v>
      </c>
      <c r="K830" t="b">
        <v>0</v>
      </c>
      <c r="L830">
        <v>11</v>
      </c>
      <c r="M830" t="b">
        <v>1</v>
      </c>
      <c r="N830" t="s">
        <v>8276</v>
      </c>
      <c r="O830" s="5">
        <f t="shared" si="72"/>
        <v>103.33333333333334</v>
      </c>
      <c r="P830">
        <f t="shared" si="75"/>
        <v>28.181818181818183</v>
      </c>
      <c r="Q830" t="str">
        <f t="shared" si="76"/>
        <v>music</v>
      </c>
      <c r="R830" t="str">
        <f t="shared" si="77"/>
        <v>rock</v>
      </c>
      <c r="S830" s="9">
        <f t="shared" si="73"/>
        <v>40927.473460648151</v>
      </c>
      <c r="T830" s="9">
        <f t="shared" si="74"/>
        <v>40953.825694444444</v>
      </c>
    </row>
    <row r="831" spans="1:20" ht="43.2" x14ac:dyDescent="0.3">
      <c r="A831">
        <v>828</v>
      </c>
      <c r="B831" s="3" t="s">
        <v>829</v>
      </c>
      <c r="C831" s="3" t="s">
        <v>4938</v>
      </c>
      <c r="D831">
        <v>1300</v>
      </c>
      <c r="E831">
        <v>1391</v>
      </c>
      <c r="F831" t="s">
        <v>8219</v>
      </c>
      <c r="G831" t="s">
        <v>8224</v>
      </c>
      <c r="H831" t="s">
        <v>8246</v>
      </c>
      <c r="I831">
        <v>1340641440</v>
      </c>
      <c r="J831">
        <v>1339549982</v>
      </c>
      <c r="K831" t="b">
        <v>0</v>
      </c>
      <c r="L831">
        <v>38</v>
      </c>
      <c r="M831" t="b">
        <v>1</v>
      </c>
      <c r="N831" t="s">
        <v>8276</v>
      </c>
      <c r="O831" s="5">
        <f t="shared" si="72"/>
        <v>107</v>
      </c>
      <c r="P831">
        <f t="shared" si="75"/>
        <v>36.60526315789474</v>
      </c>
      <c r="Q831" t="str">
        <f t="shared" si="76"/>
        <v>music</v>
      </c>
      <c r="R831" t="str">
        <f t="shared" si="77"/>
        <v>rock</v>
      </c>
      <c r="S831" s="9">
        <f t="shared" si="73"/>
        <v>41073.050717592596</v>
      </c>
      <c r="T831" s="9">
        <f t="shared" si="74"/>
        <v>41085.683333333334</v>
      </c>
    </row>
    <row r="832" spans="1:20" ht="43.2" x14ac:dyDescent="0.3">
      <c r="A832">
        <v>829</v>
      </c>
      <c r="B832" s="3" t="s">
        <v>830</v>
      </c>
      <c r="C832" s="3" t="s">
        <v>4939</v>
      </c>
      <c r="D832">
        <v>500</v>
      </c>
      <c r="E832">
        <v>520</v>
      </c>
      <c r="F832" t="s">
        <v>8219</v>
      </c>
      <c r="G832" t="s">
        <v>8225</v>
      </c>
      <c r="H832" t="s">
        <v>8247</v>
      </c>
      <c r="I832">
        <v>1468437240</v>
      </c>
      <c r="J832">
        <v>1463253240</v>
      </c>
      <c r="K832" t="b">
        <v>0</v>
      </c>
      <c r="L832">
        <v>16</v>
      </c>
      <c r="M832" t="b">
        <v>1</v>
      </c>
      <c r="N832" t="s">
        <v>8276</v>
      </c>
      <c r="O832" s="5">
        <f t="shared" si="72"/>
        <v>104</v>
      </c>
      <c r="P832">
        <f t="shared" si="75"/>
        <v>32.5</v>
      </c>
      <c r="Q832" t="str">
        <f t="shared" si="76"/>
        <v>music</v>
      </c>
      <c r="R832" t="str">
        <f t="shared" si="77"/>
        <v>rock</v>
      </c>
      <c r="S832" s="9">
        <f t="shared" si="73"/>
        <v>42504.801388888889</v>
      </c>
      <c r="T832" s="9">
        <f t="shared" si="74"/>
        <v>42564.801388888889</v>
      </c>
    </row>
    <row r="833" spans="1:20" ht="43.2" x14ac:dyDescent="0.3">
      <c r="A833">
        <v>830</v>
      </c>
      <c r="B833" s="3" t="s">
        <v>831</v>
      </c>
      <c r="C833" s="3" t="s">
        <v>4940</v>
      </c>
      <c r="D833">
        <v>1800</v>
      </c>
      <c r="E833">
        <v>1941</v>
      </c>
      <c r="F833" t="s">
        <v>8219</v>
      </c>
      <c r="G833" t="s">
        <v>8224</v>
      </c>
      <c r="H833" t="s">
        <v>8246</v>
      </c>
      <c r="I833">
        <v>1363952225</v>
      </c>
      <c r="J833">
        <v>1361363825</v>
      </c>
      <c r="K833" t="b">
        <v>0</v>
      </c>
      <c r="L833">
        <v>32</v>
      </c>
      <c r="M833" t="b">
        <v>1</v>
      </c>
      <c r="N833" t="s">
        <v>8276</v>
      </c>
      <c r="O833" s="5">
        <f t="shared" si="72"/>
        <v>107.83333333333334</v>
      </c>
      <c r="P833">
        <f t="shared" si="75"/>
        <v>60.65625</v>
      </c>
      <c r="Q833" t="str">
        <f t="shared" si="76"/>
        <v>music</v>
      </c>
      <c r="R833" t="str">
        <f t="shared" si="77"/>
        <v>rock</v>
      </c>
      <c r="S833" s="9">
        <f t="shared" si="73"/>
        <v>41325.525752314818</v>
      </c>
      <c r="T833" s="9">
        <f t="shared" si="74"/>
        <v>41355.484085648146</v>
      </c>
    </row>
    <row r="834" spans="1:20" ht="28.8" x14ac:dyDescent="0.3">
      <c r="A834">
        <v>831</v>
      </c>
      <c r="B834" s="3" t="s">
        <v>832</v>
      </c>
      <c r="C834" s="3" t="s">
        <v>4941</v>
      </c>
      <c r="D834">
        <v>1500</v>
      </c>
      <c r="E834">
        <v>3500</v>
      </c>
      <c r="F834" t="s">
        <v>8219</v>
      </c>
      <c r="G834" t="s">
        <v>8224</v>
      </c>
      <c r="H834" t="s">
        <v>8246</v>
      </c>
      <c r="I834">
        <v>1335540694</v>
      </c>
      <c r="J834">
        <v>1332948694</v>
      </c>
      <c r="K834" t="b">
        <v>0</v>
      </c>
      <c r="L834">
        <v>20</v>
      </c>
      <c r="M834" t="b">
        <v>1</v>
      </c>
      <c r="N834" t="s">
        <v>8276</v>
      </c>
      <c r="O834" s="5">
        <f t="shared" si="72"/>
        <v>233.33333333333334</v>
      </c>
      <c r="P834">
        <f t="shared" si="75"/>
        <v>175</v>
      </c>
      <c r="Q834" t="str">
        <f t="shared" si="76"/>
        <v>music</v>
      </c>
      <c r="R834" t="str">
        <f t="shared" si="77"/>
        <v>rock</v>
      </c>
      <c r="S834" s="9">
        <f t="shared" si="73"/>
        <v>40996.646921296298</v>
      </c>
      <c r="T834" s="9">
        <f t="shared" si="74"/>
        <v>41026.646921296298</v>
      </c>
    </row>
    <row r="835" spans="1:20" ht="43.2" x14ac:dyDescent="0.3">
      <c r="A835">
        <v>832</v>
      </c>
      <c r="B835" s="3" t="s">
        <v>833</v>
      </c>
      <c r="C835" s="3" t="s">
        <v>4942</v>
      </c>
      <c r="D835">
        <v>15000</v>
      </c>
      <c r="E835">
        <v>15091.06</v>
      </c>
      <c r="F835" t="s">
        <v>8219</v>
      </c>
      <c r="G835" t="s">
        <v>8224</v>
      </c>
      <c r="H835" t="s">
        <v>8246</v>
      </c>
      <c r="I835">
        <v>1327133580</v>
      </c>
      <c r="J835">
        <v>1321978335</v>
      </c>
      <c r="K835" t="b">
        <v>0</v>
      </c>
      <c r="L835">
        <v>154</v>
      </c>
      <c r="M835" t="b">
        <v>1</v>
      </c>
      <c r="N835" t="s">
        <v>8276</v>
      </c>
      <c r="O835" s="5">
        <f t="shared" ref="O835:O898" si="78">E835/D835*100</f>
        <v>100.60706666666665</v>
      </c>
      <c r="P835">
        <f t="shared" si="75"/>
        <v>97.993896103896105</v>
      </c>
      <c r="Q835" t="str">
        <f t="shared" si="76"/>
        <v>music</v>
      </c>
      <c r="R835" t="str">
        <f t="shared" si="77"/>
        <v>rock</v>
      </c>
      <c r="S835" s="9">
        <f t="shared" ref="S835:S898" si="79">J835/60/60/24+DATE(1970, 1, 1)</f>
        <v>40869.675173611111</v>
      </c>
      <c r="T835" s="9">
        <f t="shared" ref="T835:T898" si="80">I835/60/60/24+DATE(1970, 1, 1)</f>
        <v>40929.342361111114</v>
      </c>
    </row>
    <row r="836" spans="1:20" x14ac:dyDescent="0.3">
      <c r="A836">
        <v>833</v>
      </c>
      <c r="B836" s="3" t="s">
        <v>834</v>
      </c>
      <c r="C836" s="3" t="s">
        <v>4943</v>
      </c>
      <c r="D836">
        <v>6000</v>
      </c>
      <c r="E836">
        <v>6100</v>
      </c>
      <c r="F836" t="s">
        <v>8219</v>
      </c>
      <c r="G836" t="s">
        <v>8224</v>
      </c>
      <c r="H836" t="s">
        <v>8246</v>
      </c>
      <c r="I836">
        <v>1397941475</v>
      </c>
      <c r="J836">
        <v>1395349475</v>
      </c>
      <c r="K836" t="b">
        <v>0</v>
      </c>
      <c r="L836">
        <v>41</v>
      </c>
      <c r="M836" t="b">
        <v>1</v>
      </c>
      <c r="N836" t="s">
        <v>8276</v>
      </c>
      <c r="O836" s="5">
        <f t="shared" si="78"/>
        <v>101.66666666666666</v>
      </c>
      <c r="P836">
        <f t="shared" ref="P836:P899" si="81">E836/L836</f>
        <v>148.78048780487805</v>
      </c>
      <c r="Q836" t="str">
        <f t="shared" ref="Q836:Q899" si="82">LEFT(N836, FIND("/", N836)-1)</f>
        <v>music</v>
      </c>
      <c r="R836" t="str">
        <f t="shared" ref="R836:R899" si="83">RIGHT(N836, LEN(N836)-FIND("/", N836))</f>
        <v>rock</v>
      </c>
      <c r="S836" s="9">
        <f t="shared" si="79"/>
        <v>41718.878182870372</v>
      </c>
      <c r="T836" s="9">
        <f t="shared" si="80"/>
        <v>41748.878182870372</v>
      </c>
    </row>
    <row r="837" spans="1:20" ht="43.2" x14ac:dyDescent="0.3">
      <c r="A837">
        <v>834</v>
      </c>
      <c r="B837" s="3" t="s">
        <v>835</v>
      </c>
      <c r="C837" s="3" t="s">
        <v>4944</v>
      </c>
      <c r="D837">
        <v>5500</v>
      </c>
      <c r="E837">
        <v>7206</v>
      </c>
      <c r="F837" t="s">
        <v>8219</v>
      </c>
      <c r="G837" t="s">
        <v>8224</v>
      </c>
      <c r="H837" t="s">
        <v>8246</v>
      </c>
      <c r="I837">
        <v>1372651140</v>
      </c>
      <c r="J837">
        <v>1369770292</v>
      </c>
      <c r="K837" t="b">
        <v>0</v>
      </c>
      <c r="L837">
        <v>75</v>
      </c>
      <c r="M837" t="b">
        <v>1</v>
      </c>
      <c r="N837" t="s">
        <v>8276</v>
      </c>
      <c r="O837" s="5">
        <f t="shared" si="78"/>
        <v>131.0181818181818</v>
      </c>
      <c r="P837">
        <f t="shared" si="81"/>
        <v>96.08</v>
      </c>
      <c r="Q837" t="str">
        <f t="shared" si="82"/>
        <v>music</v>
      </c>
      <c r="R837" t="str">
        <f t="shared" si="83"/>
        <v>rock</v>
      </c>
      <c r="S837" s="9">
        <f t="shared" si="79"/>
        <v>41422.822824074072</v>
      </c>
      <c r="T837" s="9">
        <f t="shared" si="80"/>
        <v>41456.165972222225</v>
      </c>
    </row>
    <row r="838" spans="1:20" ht="43.2" x14ac:dyDescent="0.3">
      <c r="A838">
        <v>835</v>
      </c>
      <c r="B838" s="3" t="s">
        <v>836</v>
      </c>
      <c r="C838" s="3" t="s">
        <v>4945</v>
      </c>
      <c r="D838">
        <v>2000</v>
      </c>
      <c r="E838">
        <v>2345</v>
      </c>
      <c r="F838" t="s">
        <v>8219</v>
      </c>
      <c r="G838" t="s">
        <v>8224</v>
      </c>
      <c r="H838" t="s">
        <v>8246</v>
      </c>
      <c r="I838">
        <v>1337396400</v>
      </c>
      <c r="J838">
        <v>1333709958</v>
      </c>
      <c r="K838" t="b">
        <v>0</v>
      </c>
      <c r="L838">
        <v>40</v>
      </c>
      <c r="M838" t="b">
        <v>1</v>
      </c>
      <c r="N838" t="s">
        <v>8276</v>
      </c>
      <c r="O838" s="5">
        <f t="shared" si="78"/>
        <v>117.25000000000001</v>
      </c>
      <c r="P838">
        <f t="shared" si="81"/>
        <v>58.625</v>
      </c>
      <c r="Q838" t="str">
        <f t="shared" si="82"/>
        <v>music</v>
      </c>
      <c r="R838" t="str">
        <f t="shared" si="83"/>
        <v>rock</v>
      </c>
      <c r="S838" s="9">
        <f t="shared" si="79"/>
        <v>41005.45784722222</v>
      </c>
      <c r="T838" s="9">
        <f t="shared" si="80"/>
        <v>41048.125</v>
      </c>
    </row>
    <row r="839" spans="1:20" x14ac:dyDescent="0.3">
      <c r="A839">
        <v>836</v>
      </c>
      <c r="B839" s="3" t="s">
        <v>837</v>
      </c>
      <c r="C839" s="3" t="s">
        <v>4946</v>
      </c>
      <c r="D839">
        <v>5000</v>
      </c>
      <c r="E839">
        <v>5046.5200000000004</v>
      </c>
      <c r="F839" t="s">
        <v>8219</v>
      </c>
      <c r="G839" t="s">
        <v>8224</v>
      </c>
      <c r="H839" t="s">
        <v>8246</v>
      </c>
      <c r="I839">
        <v>1381108918</v>
      </c>
      <c r="J839">
        <v>1378516918</v>
      </c>
      <c r="K839" t="b">
        <v>0</v>
      </c>
      <c r="L839">
        <v>46</v>
      </c>
      <c r="M839" t="b">
        <v>1</v>
      </c>
      <c r="N839" t="s">
        <v>8276</v>
      </c>
      <c r="O839" s="5">
        <f t="shared" si="78"/>
        <v>100.93039999999999</v>
      </c>
      <c r="P839">
        <f t="shared" si="81"/>
        <v>109.70695652173914</v>
      </c>
      <c r="Q839" t="str">
        <f t="shared" si="82"/>
        <v>music</v>
      </c>
      <c r="R839" t="str">
        <f t="shared" si="83"/>
        <v>rock</v>
      </c>
      <c r="S839" s="9">
        <f t="shared" si="79"/>
        <v>41524.056921296295</v>
      </c>
      <c r="T839" s="9">
        <f t="shared" si="80"/>
        <v>41554.056921296295</v>
      </c>
    </row>
    <row r="840" spans="1:20" ht="28.8" x14ac:dyDescent="0.3">
      <c r="A840">
        <v>837</v>
      </c>
      <c r="B840" s="3" t="s">
        <v>838</v>
      </c>
      <c r="C840" s="3" t="s">
        <v>4947</v>
      </c>
      <c r="D840">
        <v>2500</v>
      </c>
      <c r="E840">
        <v>3045</v>
      </c>
      <c r="F840" t="s">
        <v>8219</v>
      </c>
      <c r="G840" t="s">
        <v>8224</v>
      </c>
      <c r="H840" t="s">
        <v>8246</v>
      </c>
      <c r="I840">
        <v>1398988662</v>
      </c>
      <c r="J840">
        <v>1396396662</v>
      </c>
      <c r="K840" t="b">
        <v>0</v>
      </c>
      <c r="L840">
        <v>62</v>
      </c>
      <c r="M840" t="b">
        <v>1</v>
      </c>
      <c r="N840" t="s">
        <v>8276</v>
      </c>
      <c r="O840" s="5">
        <f t="shared" si="78"/>
        <v>121.8</v>
      </c>
      <c r="P840">
        <f t="shared" si="81"/>
        <v>49.112903225806448</v>
      </c>
      <c r="Q840" t="str">
        <f t="shared" si="82"/>
        <v>music</v>
      </c>
      <c r="R840" t="str">
        <f t="shared" si="83"/>
        <v>rock</v>
      </c>
      <c r="S840" s="9">
        <f t="shared" si="79"/>
        <v>41730.998402777775</v>
      </c>
      <c r="T840" s="9">
        <f t="shared" si="80"/>
        <v>41760.998402777775</v>
      </c>
    </row>
    <row r="841" spans="1:20" ht="43.2" x14ac:dyDescent="0.3">
      <c r="A841">
        <v>838</v>
      </c>
      <c r="B841" s="3" t="s">
        <v>839</v>
      </c>
      <c r="C841" s="3" t="s">
        <v>4948</v>
      </c>
      <c r="D841">
        <v>2000</v>
      </c>
      <c r="E841">
        <v>2908</v>
      </c>
      <c r="F841" t="s">
        <v>8219</v>
      </c>
      <c r="G841" t="s">
        <v>8224</v>
      </c>
      <c r="H841" t="s">
        <v>8246</v>
      </c>
      <c r="I841">
        <v>1326835985</v>
      </c>
      <c r="J841">
        <v>1324243985</v>
      </c>
      <c r="K841" t="b">
        <v>0</v>
      </c>
      <c r="L841">
        <v>61</v>
      </c>
      <c r="M841" t="b">
        <v>1</v>
      </c>
      <c r="N841" t="s">
        <v>8276</v>
      </c>
      <c r="O841" s="5">
        <f t="shared" si="78"/>
        <v>145.4</v>
      </c>
      <c r="P841">
        <f t="shared" si="81"/>
        <v>47.672131147540981</v>
      </c>
      <c r="Q841" t="str">
        <f t="shared" si="82"/>
        <v>music</v>
      </c>
      <c r="R841" t="str">
        <f t="shared" si="83"/>
        <v>rock</v>
      </c>
      <c r="S841" s="9">
        <f t="shared" si="79"/>
        <v>40895.897974537038</v>
      </c>
      <c r="T841" s="9">
        <f t="shared" si="80"/>
        <v>40925.897974537038</v>
      </c>
    </row>
    <row r="842" spans="1:20" ht="28.8" x14ac:dyDescent="0.3">
      <c r="A842">
        <v>839</v>
      </c>
      <c r="B842" s="3" t="s">
        <v>840</v>
      </c>
      <c r="C842" s="3" t="s">
        <v>4949</v>
      </c>
      <c r="D842">
        <v>5000</v>
      </c>
      <c r="E842">
        <v>5830.83</v>
      </c>
      <c r="F842" t="s">
        <v>8219</v>
      </c>
      <c r="G842" t="s">
        <v>8224</v>
      </c>
      <c r="H842" t="s">
        <v>8246</v>
      </c>
      <c r="I842">
        <v>1348337956</v>
      </c>
      <c r="J842">
        <v>1345745956</v>
      </c>
      <c r="K842" t="b">
        <v>0</v>
      </c>
      <c r="L842">
        <v>96</v>
      </c>
      <c r="M842" t="b">
        <v>1</v>
      </c>
      <c r="N842" t="s">
        <v>8276</v>
      </c>
      <c r="O842" s="5">
        <f t="shared" si="78"/>
        <v>116.61660000000001</v>
      </c>
      <c r="P842">
        <f t="shared" si="81"/>
        <v>60.737812499999997</v>
      </c>
      <c r="Q842" t="str">
        <f t="shared" si="82"/>
        <v>music</v>
      </c>
      <c r="R842" t="str">
        <f t="shared" si="83"/>
        <v>rock</v>
      </c>
      <c r="S842" s="9">
        <f t="shared" si="79"/>
        <v>41144.763379629629</v>
      </c>
      <c r="T842" s="9">
        <f t="shared" si="80"/>
        <v>41174.763379629629</v>
      </c>
    </row>
    <row r="843" spans="1:20" ht="28.8" x14ac:dyDescent="0.3">
      <c r="A843">
        <v>840</v>
      </c>
      <c r="B843" s="3" t="s">
        <v>841</v>
      </c>
      <c r="C843" s="3" t="s">
        <v>4950</v>
      </c>
      <c r="D843">
        <v>10000</v>
      </c>
      <c r="E843">
        <v>12041.66</v>
      </c>
      <c r="F843" t="s">
        <v>8219</v>
      </c>
      <c r="G843" t="s">
        <v>8224</v>
      </c>
      <c r="H843" t="s">
        <v>8246</v>
      </c>
      <c r="I843">
        <v>1474694787</v>
      </c>
      <c r="J843">
        <v>1472102787</v>
      </c>
      <c r="K843" t="b">
        <v>0</v>
      </c>
      <c r="L843">
        <v>190</v>
      </c>
      <c r="M843" t="b">
        <v>1</v>
      </c>
      <c r="N843" t="s">
        <v>8277</v>
      </c>
      <c r="O843" s="5">
        <f t="shared" si="78"/>
        <v>120.4166</v>
      </c>
      <c r="P843">
        <f t="shared" si="81"/>
        <v>63.37715789473684</v>
      </c>
      <c r="Q843" t="str">
        <f t="shared" si="82"/>
        <v>music</v>
      </c>
      <c r="R843" t="str">
        <f t="shared" si="83"/>
        <v>metal</v>
      </c>
      <c r="S843" s="9">
        <f t="shared" si="79"/>
        <v>42607.226701388892</v>
      </c>
      <c r="T843" s="9">
        <f t="shared" si="80"/>
        <v>42637.226701388892</v>
      </c>
    </row>
    <row r="844" spans="1:20" ht="43.2" x14ac:dyDescent="0.3">
      <c r="A844">
        <v>841</v>
      </c>
      <c r="B844" s="3" t="s">
        <v>842</v>
      </c>
      <c r="C844" s="3" t="s">
        <v>4951</v>
      </c>
      <c r="D844">
        <v>5000</v>
      </c>
      <c r="E844">
        <v>5066</v>
      </c>
      <c r="F844" t="s">
        <v>8219</v>
      </c>
      <c r="G844" t="s">
        <v>8224</v>
      </c>
      <c r="H844" t="s">
        <v>8246</v>
      </c>
      <c r="I844">
        <v>1415653663</v>
      </c>
      <c r="J844">
        <v>1413058063</v>
      </c>
      <c r="K844" t="b">
        <v>1</v>
      </c>
      <c r="L844">
        <v>94</v>
      </c>
      <c r="M844" t="b">
        <v>1</v>
      </c>
      <c r="N844" t="s">
        <v>8277</v>
      </c>
      <c r="O844" s="5">
        <f t="shared" si="78"/>
        <v>101.32000000000001</v>
      </c>
      <c r="P844">
        <f t="shared" si="81"/>
        <v>53.893617021276597</v>
      </c>
      <c r="Q844" t="str">
        <f t="shared" si="82"/>
        <v>music</v>
      </c>
      <c r="R844" t="str">
        <f t="shared" si="83"/>
        <v>metal</v>
      </c>
      <c r="S844" s="9">
        <f t="shared" si="79"/>
        <v>41923.838692129626</v>
      </c>
      <c r="T844" s="9">
        <f t="shared" si="80"/>
        <v>41953.88035879629</v>
      </c>
    </row>
    <row r="845" spans="1:20" ht="43.2" x14ac:dyDescent="0.3">
      <c r="A845">
        <v>842</v>
      </c>
      <c r="B845" s="3" t="s">
        <v>843</v>
      </c>
      <c r="C845" s="3" t="s">
        <v>4952</v>
      </c>
      <c r="D845">
        <v>2500</v>
      </c>
      <c r="E845">
        <v>2608</v>
      </c>
      <c r="F845" t="s">
        <v>8219</v>
      </c>
      <c r="G845" t="s">
        <v>8229</v>
      </c>
      <c r="H845" t="s">
        <v>8251</v>
      </c>
      <c r="I845">
        <v>1381723140</v>
      </c>
      <c r="J845">
        <v>1378735983</v>
      </c>
      <c r="K845" t="b">
        <v>1</v>
      </c>
      <c r="L845">
        <v>39</v>
      </c>
      <c r="M845" t="b">
        <v>1</v>
      </c>
      <c r="N845" t="s">
        <v>8277</v>
      </c>
      <c r="O845" s="5">
        <f t="shared" si="78"/>
        <v>104.32</v>
      </c>
      <c r="P845">
        <f t="shared" si="81"/>
        <v>66.871794871794876</v>
      </c>
      <c r="Q845" t="str">
        <f t="shared" si="82"/>
        <v>music</v>
      </c>
      <c r="R845" t="str">
        <f t="shared" si="83"/>
        <v>metal</v>
      </c>
      <c r="S845" s="9">
        <f t="shared" si="79"/>
        <v>41526.592395833337</v>
      </c>
      <c r="T845" s="9">
        <f t="shared" si="80"/>
        <v>41561.165972222225</v>
      </c>
    </row>
    <row r="846" spans="1:20" ht="43.2" x14ac:dyDescent="0.3">
      <c r="A846">
        <v>843</v>
      </c>
      <c r="B846" s="3" t="s">
        <v>844</v>
      </c>
      <c r="C846" s="3" t="s">
        <v>4953</v>
      </c>
      <c r="D846">
        <v>3000</v>
      </c>
      <c r="E846">
        <v>8014</v>
      </c>
      <c r="F846" t="s">
        <v>8219</v>
      </c>
      <c r="G846" t="s">
        <v>8224</v>
      </c>
      <c r="H846" t="s">
        <v>8246</v>
      </c>
      <c r="I846">
        <v>1481184000</v>
      </c>
      <c r="J846">
        <v>1479708680</v>
      </c>
      <c r="K846" t="b">
        <v>0</v>
      </c>
      <c r="L846">
        <v>127</v>
      </c>
      <c r="M846" t="b">
        <v>1</v>
      </c>
      <c r="N846" t="s">
        <v>8277</v>
      </c>
      <c r="O846" s="5">
        <f t="shared" si="78"/>
        <v>267.13333333333333</v>
      </c>
      <c r="P846">
        <f t="shared" si="81"/>
        <v>63.102362204724407</v>
      </c>
      <c r="Q846" t="str">
        <f t="shared" si="82"/>
        <v>music</v>
      </c>
      <c r="R846" t="str">
        <f t="shared" si="83"/>
        <v>metal</v>
      </c>
      <c r="S846" s="9">
        <f t="shared" si="79"/>
        <v>42695.257870370369</v>
      </c>
      <c r="T846" s="9">
        <f t="shared" si="80"/>
        <v>42712.333333333328</v>
      </c>
    </row>
    <row r="847" spans="1:20" ht="43.2" x14ac:dyDescent="0.3">
      <c r="A847">
        <v>844</v>
      </c>
      <c r="B847" s="3" t="s">
        <v>845</v>
      </c>
      <c r="C847" s="3" t="s">
        <v>4954</v>
      </c>
      <c r="D847">
        <v>3000</v>
      </c>
      <c r="E847">
        <v>5824</v>
      </c>
      <c r="F847" t="s">
        <v>8219</v>
      </c>
      <c r="G847" t="s">
        <v>8224</v>
      </c>
      <c r="H847" t="s">
        <v>8246</v>
      </c>
      <c r="I847">
        <v>1414817940</v>
      </c>
      <c r="J847">
        <v>1411489552</v>
      </c>
      <c r="K847" t="b">
        <v>1</v>
      </c>
      <c r="L847">
        <v>159</v>
      </c>
      <c r="M847" t="b">
        <v>1</v>
      </c>
      <c r="N847" t="s">
        <v>8277</v>
      </c>
      <c r="O847" s="5">
        <f t="shared" si="78"/>
        <v>194.13333333333333</v>
      </c>
      <c r="P847">
        <f t="shared" si="81"/>
        <v>36.628930817610062</v>
      </c>
      <c r="Q847" t="str">
        <f t="shared" si="82"/>
        <v>music</v>
      </c>
      <c r="R847" t="str">
        <f t="shared" si="83"/>
        <v>metal</v>
      </c>
      <c r="S847" s="9">
        <f t="shared" si="79"/>
        <v>41905.684629629628</v>
      </c>
      <c r="T847" s="9">
        <f t="shared" si="80"/>
        <v>41944.207638888889</v>
      </c>
    </row>
    <row r="848" spans="1:20" ht="28.8" x14ac:dyDescent="0.3">
      <c r="A848">
        <v>845</v>
      </c>
      <c r="B848" s="3" t="s">
        <v>846</v>
      </c>
      <c r="C848" s="3" t="s">
        <v>4955</v>
      </c>
      <c r="D848">
        <v>5000</v>
      </c>
      <c r="E848">
        <v>6019.01</v>
      </c>
      <c r="F848" t="s">
        <v>8219</v>
      </c>
      <c r="G848" t="s">
        <v>8224</v>
      </c>
      <c r="H848" t="s">
        <v>8246</v>
      </c>
      <c r="I848">
        <v>1473047940</v>
      </c>
      <c r="J848">
        <v>1469595396</v>
      </c>
      <c r="K848" t="b">
        <v>0</v>
      </c>
      <c r="L848">
        <v>177</v>
      </c>
      <c r="M848" t="b">
        <v>1</v>
      </c>
      <c r="N848" t="s">
        <v>8277</v>
      </c>
      <c r="O848" s="5">
        <f t="shared" si="78"/>
        <v>120.3802</v>
      </c>
      <c r="P848">
        <f t="shared" si="81"/>
        <v>34.005706214689269</v>
      </c>
      <c r="Q848" t="str">
        <f t="shared" si="82"/>
        <v>music</v>
      </c>
      <c r="R848" t="str">
        <f t="shared" si="83"/>
        <v>metal</v>
      </c>
      <c r="S848" s="9">
        <f t="shared" si="79"/>
        <v>42578.205972222218</v>
      </c>
      <c r="T848" s="9">
        <f t="shared" si="80"/>
        <v>42618.165972222225</v>
      </c>
    </row>
    <row r="849" spans="1:20" ht="28.8" x14ac:dyDescent="0.3">
      <c r="A849">
        <v>846</v>
      </c>
      <c r="B849" s="3" t="s">
        <v>847</v>
      </c>
      <c r="C849" s="3" t="s">
        <v>4956</v>
      </c>
      <c r="D849">
        <v>1100</v>
      </c>
      <c r="E849">
        <v>1342.01</v>
      </c>
      <c r="F849" t="s">
        <v>8219</v>
      </c>
      <c r="G849" t="s">
        <v>8225</v>
      </c>
      <c r="H849" t="s">
        <v>8247</v>
      </c>
      <c r="I849">
        <v>1394460000</v>
      </c>
      <c r="J849">
        <v>1393233855</v>
      </c>
      <c r="K849" t="b">
        <v>0</v>
      </c>
      <c r="L849">
        <v>47</v>
      </c>
      <c r="M849" t="b">
        <v>1</v>
      </c>
      <c r="N849" t="s">
        <v>8277</v>
      </c>
      <c r="O849" s="5">
        <f t="shared" si="78"/>
        <v>122.00090909090908</v>
      </c>
      <c r="P849">
        <f t="shared" si="81"/>
        <v>28.553404255319148</v>
      </c>
      <c r="Q849" t="str">
        <f t="shared" si="82"/>
        <v>music</v>
      </c>
      <c r="R849" t="str">
        <f t="shared" si="83"/>
        <v>metal</v>
      </c>
      <c r="S849" s="9">
        <f t="shared" si="79"/>
        <v>41694.391840277778</v>
      </c>
      <c r="T849" s="9">
        <f t="shared" si="80"/>
        <v>41708.583333333336</v>
      </c>
    </row>
    <row r="850" spans="1:20" x14ac:dyDescent="0.3">
      <c r="A850">
        <v>847</v>
      </c>
      <c r="B850" s="3" t="s">
        <v>848</v>
      </c>
      <c r="C850" s="3" t="s">
        <v>4957</v>
      </c>
      <c r="D850">
        <v>10</v>
      </c>
      <c r="E850">
        <v>10</v>
      </c>
      <c r="F850" t="s">
        <v>8219</v>
      </c>
      <c r="G850" t="s">
        <v>8224</v>
      </c>
      <c r="H850" t="s">
        <v>8246</v>
      </c>
      <c r="I850">
        <v>1436555376</v>
      </c>
      <c r="J850">
        <v>1433963376</v>
      </c>
      <c r="K850" t="b">
        <v>0</v>
      </c>
      <c r="L850">
        <v>1</v>
      </c>
      <c r="M850" t="b">
        <v>1</v>
      </c>
      <c r="N850" t="s">
        <v>8277</v>
      </c>
      <c r="O850" s="5">
        <f t="shared" si="78"/>
        <v>100</v>
      </c>
      <c r="P850">
        <f t="shared" si="81"/>
        <v>10</v>
      </c>
      <c r="Q850" t="str">
        <f t="shared" si="82"/>
        <v>music</v>
      </c>
      <c r="R850" t="str">
        <f t="shared" si="83"/>
        <v>metal</v>
      </c>
      <c r="S850" s="9">
        <f t="shared" si="79"/>
        <v>42165.79833333334</v>
      </c>
      <c r="T850" s="9">
        <f t="shared" si="80"/>
        <v>42195.79833333334</v>
      </c>
    </row>
    <row r="851" spans="1:20" ht="43.2" x14ac:dyDescent="0.3">
      <c r="A851">
        <v>848</v>
      </c>
      <c r="B851" s="3" t="s">
        <v>849</v>
      </c>
      <c r="C851" s="3" t="s">
        <v>4958</v>
      </c>
      <c r="D851">
        <v>300</v>
      </c>
      <c r="E851">
        <v>300</v>
      </c>
      <c r="F851" t="s">
        <v>8219</v>
      </c>
      <c r="G851" t="s">
        <v>8224</v>
      </c>
      <c r="H851" t="s">
        <v>8246</v>
      </c>
      <c r="I851">
        <v>1429038033</v>
      </c>
      <c r="J851">
        <v>1426446033</v>
      </c>
      <c r="K851" t="b">
        <v>0</v>
      </c>
      <c r="L851">
        <v>16</v>
      </c>
      <c r="M851" t="b">
        <v>1</v>
      </c>
      <c r="N851" t="s">
        <v>8277</v>
      </c>
      <c r="O851" s="5">
        <f t="shared" si="78"/>
        <v>100</v>
      </c>
      <c r="P851">
        <f t="shared" si="81"/>
        <v>18.75</v>
      </c>
      <c r="Q851" t="str">
        <f t="shared" si="82"/>
        <v>music</v>
      </c>
      <c r="R851" t="str">
        <f t="shared" si="83"/>
        <v>metal</v>
      </c>
      <c r="S851" s="9">
        <f t="shared" si="79"/>
        <v>42078.792048611111</v>
      </c>
      <c r="T851" s="9">
        <f t="shared" si="80"/>
        <v>42108.792048611111</v>
      </c>
    </row>
    <row r="852" spans="1:20" ht="43.2" x14ac:dyDescent="0.3">
      <c r="A852">
        <v>849</v>
      </c>
      <c r="B852" s="3" t="s">
        <v>850</v>
      </c>
      <c r="C852" s="3" t="s">
        <v>4959</v>
      </c>
      <c r="D852">
        <v>4000</v>
      </c>
      <c r="E852">
        <v>4796</v>
      </c>
      <c r="F852" t="s">
        <v>8219</v>
      </c>
      <c r="G852" t="s">
        <v>8224</v>
      </c>
      <c r="H852" t="s">
        <v>8246</v>
      </c>
      <c r="I852">
        <v>1426473264</v>
      </c>
      <c r="J852">
        <v>1424057664</v>
      </c>
      <c r="K852" t="b">
        <v>0</v>
      </c>
      <c r="L852">
        <v>115</v>
      </c>
      <c r="M852" t="b">
        <v>1</v>
      </c>
      <c r="N852" t="s">
        <v>8277</v>
      </c>
      <c r="O852" s="5">
        <f t="shared" si="78"/>
        <v>119.9</v>
      </c>
      <c r="P852">
        <f t="shared" si="81"/>
        <v>41.704347826086959</v>
      </c>
      <c r="Q852" t="str">
        <f t="shared" si="82"/>
        <v>music</v>
      </c>
      <c r="R852" t="str">
        <f t="shared" si="83"/>
        <v>metal</v>
      </c>
      <c r="S852" s="9">
        <f t="shared" si="79"/>
        <v>42051.148888888885</v>
      </c>
      <c r="T852" s="9">
        <f t="shared" si="80"/>
        <v>42079.107222222221</v>
      </c>
    </row>
    <row r="853" spans="1:20" ht="28.8" x14ac:dyDescent="0.3">
      <c r="A853">
        <v>850</v>
      </c>
      <c r="B853" s="3" t="s">
        <v>851</v>
      </c>
      <c r="C853" s="3" t="s">
        <v>4960</v>
      </c>
      <c r="D853">
        <v>4000</v>
      </c>
      <c r="E853">
        <v>6207</v>
      </c>
      <c r="F853" t="s">
        <v>8219</v>
      </c>
      <c r="G853" t="s">
        <v>8224</v>
      </c>
      <c r="H853" t="s">
        <v>8246</v>
      </c>
      <c r="I853">
        <v>1461560340</v>
      </c>
      <c r="J853">
        <v>1458762717</v>
      </c>
      <c r="K853" t="b">
        <v>0</v>
      </c>
      <c r="L853">
        <v>133</v>
      </c>
      <c r="M853" t="b">
        <v>1</v>
      </c>
      <c r="N853" t="s">
        <v>8277</v>
      </c>
      <c r="O853" s="5">
        <f t="shared" si="78"/>
        <v>155.17499999999998</v>
      </c>
      <c r="P853">
        <f t="shared" si="81"/>
        <v>46.669172932330824</v>
      </c>
      <c r="Q853" t="str">
        <f t="shared" si="82"/>
        <v>music</v>
      </c>
      <c r="R853" t="str">
        <f t="shared" si="83"/>
        <v>metal</v>
      </c>
      <c r="S853" s="9">
        <f t="shared" si="79"/>
        <v>42452.827743055561</v>
      </c>
      <c r="T853" s="9">
        <f t="shared" si="80"/>
        <v>42485.207638888889</v>
      </c>
    </row>
    <row r="854" spans="1:20" ht="28.8" x14ac:dyDescent="0.3">
      <c r="A854">
        <v>851</v>
      </c>
      <c r="B854" s="3" t="s">
        <v>852</v>
      </c>
      <c r="C854" s="3" t="s">
        <v>4961</v>
      </c>
      <c r="D854">
        <v>2000</v>
      </c>
      <c r="E854">
        <v>2609</v>
      </c>
      <c r="F854" t="s">
        <v>8219</v>
      </c>
      <c r="G854" t="s">
        <v>8230</v>
      </c>
      <c r="H854" t="s">
        <v>8249</v>
      </c>
      <c r="I854">
        <v>1469994300</v>
      </c>
      <c r="J854">
        <v>1464815253</v>
      </c>
      <c r="K854" t="b">
        <v>0</v>
      </c>
      <c r="L854">
        <v>70</v>
      </c>
      <c r="M854" t="b">
        <v>1</v>
      </c>
      <c r="N854" t="s">
        <v>8277</v>
      </c>
      <c r="O854" s="5">
        <f t="shared" si="78"/>
        <v>130.44999999999999</v>
      </c>
      <c r="P854">
        <f t="shared" si="81"/>
        <v>37.271428571428572</v>
      </c>
      <c r="Q854" t="str">
        <f t="shared" si="82"/>
        <v>music</v>
      </c>
      <c r="R854" t="str">
        <f t="shared" si="83"/>
        <v>metal</v>
      </c>
      <c r="S854" s="9">
        <f t="shared" si="79"/>
        <v>42522.880243055552</v>
      </c>
      <c r="T854" s="9">
        <f t="shared" si="80"/>
        <v>42582.822916666672</v>
      </c>
    </row>
    <row r="855" spans="1:20" ht="28.8" x14ac:dyDescent="0.3">
      <c r="A855">
        <v>852</v>
      </c>
      <c r="B855" s="3" t="s">
        <v>853</v>
      </c>
      <c r="C855" s="3" t="s">
        <v>4962</v>
      </c>
      <c r="D855">
        <v>3500</v>
      </c>
      <c r="E855">
        <v>3674</v>
      </c>
      <c r="F855" t="s">
        <v>8219</v>
      </c>
      <c r="G855" t="s">
        <v>8224</v>
      </c>
      <c r="H855" t="s">
        <v>8246</v>
      </c>
      <c r="I855">
        <v>1477342800</v>
      </c>
      <c r="J855">
        <v>1476386395</v>
      </c>
      <c r="K855" t="b">
        <v>0</v>
      </c>
      <c r="L855">
        <v>62</v>
      </c>
      <c r="M855" t="b">
        <v>1</v>
      </c>
      <c r="N855" t="s">
        <v>8277</v>
      </c>
      <c r="O855" s="5">
        <f t="shared" si="78"/>
        <v>104.97142857142859</v>
      </c>
      <c r="P855">
        <f t="shared" si="81"/>
        <v>59.258064516129032</v>
      </c>
      <c r="Q855" t="str">
        <f t="shared" si="82"/>
        <v>music</v>
      </c>
      <c r="R855" t="str">
        <f t="shared" si="83"/>
        <v>metal</v>
      </c>
      <c r="S855" s="9">
        <f t="shared" si="79"/>
        <v>42656.805497685185</v>
      </c>
      <c r="T855" s="9">
        <f t="shared" si="80"/>
        <v>42667.875</v>
      </c>
    </row>
    <row r="856" spans="1:20" ht="28.8" x14ac:dyDescent="0.3">
      <c r="A856">
        <v>853</v>
      </c>
      <c r="B856" s="3" t="s">
        <v>854</v>
      </c>
      <c r="C856" s="3" t="s">
        <v>4963</v>
      </c>
      <c r="D856">
        <v>300</v>
      </c>
      <c r="E856">
        <v>300</v>
      </c>
      <c r="F856" t="s">
        <v>8219</v>
      </c>
      <c r="G856" t="s">
        <v>8224</v>
      </c>
      <c r="H856" t="s">
        <v>8246</v>
      </c>
      <c r="I856">
        <v>1424116709</v>
      </c>
      <c r="J856">
        <v>1421524709</v>
      </c>
      <c r="K856" t="b">
        <v>0</v>
      </c>
      <c r="L856">
        <v>10</v>
      </c>
      <c r="M856" t="b">
        <v>1</v>
      </c>
      <c r="N856" t="s">
        <v>8277</v>
      </c>
      <c r="O856" s="5">
        <f t="shared" si="78"/>
        <v>100</v>
      </c>
      <c r="P856">
        <f t="shared" si="81"/>
        <v>30</v>
      </c>
      <c r="Q856" t="str">
        <f t="shared" si="82"/>
        <v>music</v>
      </c>
      <c r="R856" t="str">
        <f t="shared" si="83"/>
        <v>metal</v>
      </c>
      <c r="S856" s="9">
        <f t="shared" si="79"/>
        <v>42021.832280092596</v>
      </c>
      <c r="T856" s="9">
        <f t="shared" si="80"/>
        <v>42051.832280092596</v>
      </c>
    </row>
    <row r="857" spans="1:20" ht="28.8" x14ac:dyDescent="0.3">
      <c r="A857">
        <v>854</v>
      </c>
      <c r="B857" s="3" t="s">
        <v>855</v>
      </c>
      <c r="C857" s="3" t="s">
        <v>4964</v>
      </c>
      <c r="D857">
        <v>27800</v>
      </c>
      <c r="E857">
        <v>32865.300000000003</v>
      </c>
      <c r="F857" t="s">
        <v>8219</v>
      </c>
      <c r="G857" t="s">
        <v>8224</v>
      </c>
      <c r="H857" t="s">
        <v>8246</v>
      </c>
      <c r="I857">
        <v>1482901546</v>
      </c>
      <c r="J857">
        <v>1480309546</v>
      </c>
      <c r="K857" t="b">
        <v>0</v>
      </c>
      <c r="L857">
        <v>499</v>
      </c>
      <c r="M857" t="b">
        <v>1</v>
      </c>
      <c r="N857" t="s">
        <v>8277</v>
      </c>
      <c r="O857" s="5">
        <f t="shared" si="78"/>
        <v>118.2205035971223</v>
      </c>
      <c r="P857">
        <f t="shared" si="81"/>
        <v>65.8623246492986</v>
      </c>
      <c r="Q857" t="str">
        <f t="shared" si="82"/>
        <v>music</v>
      </c>
      <c r="R857" t="str">
        <f t="shared" si="83"/>
        <v>metal</v>
      </c>
      <c r="S857" s="9">
        <f t="shared" si="79"/>
        <v>42702.212337962963</v>
      </c>
      <c r="T857" s="9">
        <f t="shared" si="80"/>
        <v>42732.212337962963</v>
      </c>
    </row>
    <row r="858" spans="1:20" ht="28.8" x14ac:dyDescent="0.3">
      <c r="A858">
        <v>855</v>
      </c>
      <c r="B858" s="3" t="s">
        <v>856</v>
      </c>
      <c r="C858" s="3" t="s">
        <v>4965</v>
      </c>
      <c r="D858">
        <v>1450</v>
      </c>
      <c r="E858">
        <v>1500</v>
      </c>
      <c r="F858" t="s">
        <v>8219</v>
      </c>
      <c r="G858" t="s">
        <v>8224</v>
      </c>
      <c r="H858" t="s">
        <v>8246</v>
      </c>
      <c r="I858">
        <v>1469329217</v>
      </c>
      <c r="J858">
        <v>1466737217</v>
      </c>
      <c r="K858" t="b">
        <v>0</v>
      </c>
      <c r="L858">
        <v>47</v>
      </c>
      <c r="M858" t="b">
        <v>1</v>
      </c>
      <c r="N858" t="s">
        <v>8277</v>
      </c>
      <c r="O858" s="5">
        <f t="shared" si="78"/>
        <v>103.44827586206897</v>
      </c>
      <c r="P858">
        <f t="shared" si="81"/>
        <v>31.914893617021278</v>
      </c>
      <c r="Q858" t="str">
        <f t="shared" si="82"/>
        <v>music</v>
      </c>
      <c r="R858" t="str">
        <f t="shared" si="83"/>
        <v>metal</v>
      </c>
      <c r="S858" s="9">
        <f t="shared" si="79"/>
        <v>42545.125196759262</v>
      </c>
      <c r="T858" s="9">
        <f t="shared" si="80"/>
        <v>42575.125196759262</v>
      </c>
    </row>
    <row r="859" spans="1:20" ht="43.2" x14ac:dyDescent="0.3">
      <c r="A859">
        <v>856</v>
      </c>
      <c r="B859" s="3" t="s">
        <v>857</v>
      </c>
      <c r="C859" s="3" t="s">
        <v>4966</v>
      </c>
      <c r="D859">
        <v>250</v>
      </c>
      <c r="E859">
        <v>545</v>
      </c>
      <c r="F859" t="s">
        <v>8219</v>
      </c>
      <c r="G859" t="s">
        <v>8236</v>
      </c>
      <c r="H859" t="s">
        <v>8249</v>
      </c>
      <c r="I859">
        <v>1477422000</v>
      </c>
      <c r="J859">
        <v>1472282956</v>
      </c>
      <c r="K859" t="b">
        <v>0</v>
      </c>
      <c r="L859">
        <v>28</v>
      </c>
      <c r="M859" t="b">
        <v>1</v>
      </c>
      <c r="N859" t="s">
        <v>8277</v>
      </c>
      <c r="O859" s="5">
        <f t="shared" si="78"/>
        <v>218.00000000000003</v>
      </c>
      <c r="P859">
        <f t="shared" si="81"/>
        <v>19.464285714285715</v>
      </c>
      <c r="Q859" t="str">
        <f t="shared" si="82"/>
        <v>music</v>
      </c>
      <c r="R859" t="str">
        <f t="shared" si="83"/>
        <v>metal</v>
      </c>
      <c r="S859" s="9">
        <f t="shared" si="79"/>
        <v>42609.311990740738</v>
      </c>
      <c r="T859" s="9">
        <f t="shared" si="80"/>
        <v>42668.791666666672</v>
      </c>
    </row>
    <row r="860" spans="1:20" ht="28.8" x14ac:dyDescent="0.3">
      <c r="A860">
        <v>857</v>
      </c>
      <c r="B860" s="3" t="s">
        <v>858</v>
      </c>
      <c r="C860" s="3" t="s">
        <v>4967</v>
      </c>
      <c r="D860">
        <v>1200</v>
      </c>
      <c r="E860">
        <v>1200</v>
      </c>
      <c r="F860" t="s">
        <v>8219</v>
      </c>
      <c r="G860" t="s">
        <v>8227</v>
      </c>
      <c r="H860" t="s">
        <v>8249</v>
      </c>
      <c r="I860">
        <v>1448463431</v>
      </c>
      <c r="J860">
        <v>1444831031</v>
      </c>
      <c r="K860" t="b">
        <v>0</v>
      </c>
      <c r="L860">
        <v>24</v>
      </c>
      <c r="M860" t="b">
        <v>1</v>
      </c>
      <c r="N860" t="s">
        <v>8277</v>
      </c>
      <c r="O860" s="5">
        <f t="shared" si="78"/>
        <v>100</v>
      </c>
      <c r="P860">
        <f t="shared" si="81"/>
        <v>50</v>
      </c>
      <c r="Q860" t="str">
        <f t="shared" si="82"/>
        <v>music</v>
      </c>
      <c r="R860" t="str">
        <f t="shared" si="83"/>
        <v>metal</v>
      </c>
      <c r="S860" s="9">
        <f t="shared" si="79"/>
        <v>42291.581377314811</v>
      </c>
      <c r="T860" s="9">
        <f t="shared" si="80"/>
        <v>42333.623043981483</v>
      </c>
    </row>
    <row r="861" spans="1:20" ht="43.2" x14ac:dyDescent="0.3">
      <c r="A861">
        <v>858</v>
      </c>
      <c r="B861" s="3" t="s">
        <v>859</v>
      </c>
      <c r="C861" s="3" t="s">
        <v>4968</v>
      </c>
      <c r="D861">
        <v>1200</v>
      </c>
      <c r="E861">
        <v>1728.07</v>
      </c>
      <c r="F861" t="s">
        <v>8219</v>
      </c>
      <c r="G861" t="s">
        <v>8225</v>
      </c>
      <c r="H861" t="s">
        <v>8247</v>
      </c>
      <c r="I861">
        <v>1429138740</v>
      </c>
      <c r="J861">
        <v>1426528418</v>
      </c>
      <c r="K861" t="b">
        <v>0</v>
      </c>
      <c r="L861">
        <v>76</v>
      </c>
      <c r="M861" t="b">
        <v>1</v>
      </c>
      <c r="N861" t="s">
        <v>8277</v>
      </c>
      <c r="O861" s="5">
        <f t="shared" si="78"/>
        <v>144.00583333333333</v>
      </c>
      <c r="P861">
        <f t="shared" si="81"/>
        <v>22.737763157894737</v>
      </c>
      <c r="Q861" t="str">
        <f t="shared" si="82"/>
        <v>music</v>
      </c>
      <c r="R861" t="str">
        <f t="shared" si="83"/>
        <v>metal</v>
      </c>
      <c r="S861" s="9">
        <f t="shared" si="79"/>
        <v>42079.745578703703</v>
      </c>
      <c r="T861" s="9">
        <f t="shared" si="80"/>
        <v>42109.957638888889</v>
      </c>
    </row>
    <row r="862" spans="1:20" ht="28.8" x14ac:dyDescent="0.3">
      <c r="A862">
        <v>859</v>
      </c>
      <c r="B862" s="3" t="s">
        <v>860</v>
      </c>
      <c r="C862" s="3" t="s">
        <v>4969</v>
      </c>
      <c r="D862">
        <v>4000</v>
      </c>
      <c r="E862">
        <v>4187</v>
      </c>
      <c r="F862" t="s">
        <v>8219</v>
      </c>
      <c r="G862" t="s">
        <v>8224</v>
      </c>
      <c r="H862" t="s">
        <v>8246</v>
      </c>
      <c r="I862">
        <v>1433376000</v>
      </c>
      <c r="J862">
        <v>1430768468</v>
      </c>
      <c r="K862" t="b">
        <v>0</v>
      </c>
      <c r="L862">
        <v>98</v>
      </c>
      <c r="M862" t="b">
        <v>1</v>
      </c>
      <c r="N862" t="s">
        <v>8277</v>
      </c>
      <c r="O862" s="5">
        <f t="shared" si="78"/>
        <v>104.67500000000001</v>
      </c>
      <c r="P862">
        <f t="shared" si="81"/>
        <v>42.724489795918366</v>
      </c>
      <c r="Q862" t="str">
        <f t="shared" si="82"/>
        <v>music</v>
      </c>
      <c r="R862" t="str">
        <f t="shared" si="83"/>
        <v>metal</v>
      </c>
      <c r="S862" s="9">
        <f t="shared" si="79"/>
        <v>42128.820231481484</v>
      </c>
      <c r="T862" s="9">
        <f t="shared" si="80"/>
        <v>42159</v>
      </c>
    </row>
    <row r="863" spans="1:20" ht="43.2" x14ac:dyDescent="0.3">
      <c r="A863">
        <v>860</v>
      </c>
      <c r="B863" s="3" t="s">
        <v>861</v>
      </c>
      <c r="C863" s="3" t="s">
        <v>4970</v>
      </c>
      <c r="D863">
        <v>14000</v>
      </c>
      <c r="E863">
        <v>2540</v>
      </c>
      <c r="F863" t="s">
        <v>8221</v>
      </c>
      <c r="G863" t="s">
        <v>8224</v>
      </c>
      <c r="H863" t="s">
        <v>8246</v>
      </c>
      <c r="I863">
        <v>1385123713</v>
      </c>
      <c r="J863">
        <v>1382528113</v>
      </c>
      <c r="K863" t="b">
        <v>0</v>
      </c>
      <c r="L863">
        <v>48</v>
      </c>
      <c r="M863" t="b">
        <v>0</v>
      </c>
      <c r="N863" t="s">
        <v>8278</v>
      </c>
      <c r="O863" s="5">
        <f t="shared" si="78"/>
        <v>18.142857142857142</v>
      </c>
      <c r="P863">
        <f t="shared" si="81"/>
        <v>52.916666666666664</v>
      </c>
      <c r="Q863" t="str">
        <f t="shared" si="82"/>
        <v>music</v>
      </c>
      <c r="R863" t="str">
        <f t="shared" si="83"/>
        <v>jazz</v>
      </c>
      <c r="S863" s="9">
        <f t="shared" si="79"/>
        <v>41570.482789351852</v>
      </c>
      <c r="T863" s="9">
        <f t="shared" si="80"/>
        <v>41600.524456018517</v>
      </c>
    </row>
    <row r="864" spans="1:20" ht="43.2" x14ac:dyDescent="0.3">
      <c r="A864">
        <v>861</v>
      </c>
      <c r="B864" s="3" t="s">
        <v>862</v>
      </c>
      <c r="C864" s="3" t="s">
        <v>4971</v>
      </c>
      <c r="D864">
        <v>4500</v>
      </c>
      <c r="E864">
        <v>101</v>
      </c>
      <c r="F864" t="s">
        <v>8221</v>
      </c>
      <c r="G864" t="s">
        <v>8224</v>
      </c>
      <c r="H864" t="s">
        <v>8246</v>
      </c>
      <c r="I864">
        <v>1474067404</v>
      </c>
      <c r="J864">
        <v>1471475404</v>
      </c>
      <c r="K864" t="b">
        <v>0</v>
      </c>
      <c r="L864">
        <v>2</v>
      </c>
      <c r="M864" t="b">
        <v>0</v>
      </c>
      <c r="N864" t="s">
        <v>8278</v>
      </c>
      <c r="O864" s="5">
        <f t="shared" si="78"/>
        <v>2.2444444444444445</v>
      </c>
      <c r="P864">
        <f t="shared" si="81"/>
        <v>50.5</v>
      </c>
      <c r="Q864" t="str">
        <f t="shared" si="82"/>
        <v>music</v>
      </c>
      <c r="R864" t="str">
        <f t="shared" si="83"/>
        <v>jazz</v>
      </c>
      <c r="S864" s="9">
        <f t="shared" si="79"/>
        <v>42599.965324074074</v>
      </c>
      <c r="T864" s="9">
        <f t="shared" si="80"/>
        <v>42629.965324074074</v>
      </c>
    </row>
    <row r="865" spans="1:20" ht="28.8" x14ac:dyDescent="0.3">
      <c r="A865">
        <v>862</v>
      </c>
      <c r="B865" s="3" t="s">
        <v>863</v>
      </c>
      <c r="C865" s="3" t="s">
        <v>4972</v>
      </c>
      <c r="D865">
        <v>50000</v>
      </c>
      <c r="E865">
        <v>170</v>
      </c>
      <c r="F865" t="s">
        <v>8221</v>
      </c>
      <c r="G865" t="s">
        <v>8225</v>
      </c>
      <c r="H865" t="s">
        <v>8247</v>
      </c>
      <c r="I865">
        <v>1384179548</v>
      </c>
      <c r="J865">
        <v>1381583948</v>
      </c>
      <c r="K865" t="b">
        <v>0</v>
      </c>
      <c r="L865">
        <v>4</v>
      </c>
      <c r="M865" t="b">
        <v>0</v>
      </c>
      <c r="N865" t="s">
        <v>8278</v>
      </c>
      <c r="O865" s="5">
        <f t="shared" si="78"/>
        <v>0.33999999999999997</v>
      </c>
      <c r="P865">
        <f t="shared" si="81"/>
        <v>42.5</v>
      </c>
      <c r="Q865" t="str">
        <f t="shared" si="82"/>
        <v>music</v>
      </c>
      <c r="R865" t="str">
        <f t="shared" si="83"/>
        <v>jazz</v>
      </c>
      <c r="S865" s="9">
        <f t="shared" si="79"/>
        <v>41559.5549537037</v>
      </c>
      <c r="T865" s="9">
        <f t="shared" si="80"/>
        <v>41589.596620370372</v>
      </c>
    </row>
    <row r="866" spans="1:20" ht="28.8" x14ac:dyDescent="0.3">
      <c r="A866">
        <v>863</v>
      </c>
      <c r="B866" s="3" t="s">
        <v>864</v>
      </c>
      <c r="C866" s="3" t="s">
        <v>4973</v>
      </c>
      <c r="D866">
        <v>2000</v>
      </c>
      <c r="E866">
        <v>90</v>
      </c>
      <c r="F866" t="s">
        <v>8221</v>
      </c>
      <c r="G866" t="s">
        <v>8224</v>
      </c>
      <c r="H866" t="s">
        <v>8246</v>
      </c>
      <c r="I866">
        <v>1329014966</v>
      </c>
      <c r="J866">
        <v>1326422966</v>
      </c>
      <c r="K866" t="b">
        <v>0</v>
      </c>
      <c r="L866">
        <v>5</v>
      </c>
      <c r="M866" t="b">
        <v>0</v>
      </c>
      <c r="N866" t="s">
        <v>8278</v>
      </c>
      <c r="O866" s="5">
        <f t="shared" si="78"/>
        <v>4.5</v>
      </c>
      <c r="P866">
        <f t="shared" si="81"/>
        <v>18</v>
      </c>
      <c r="Q866" t="str">
        <f t="shared" si="82"/>
        <v>music</v>
      </c>
      <c r="R866" t="str">
        <f t="shared" si="83"/>
        <v>jazz</v>
      </c>
      <c r="S866" s="9">
        <f t="shared" si="79"/>
        <v>40921.117662037039</v>
      </c>
      <c r="T866" s="9">
        <f t="shared" si="80"/>
        <v>40951.117662037039</v>
      </c>
    </row>
    <row r="867" spans="1:20" ht="43.2" x14ac:dyDescent="0.3">
      <c r="A867">
        <v>864</v>
      </c>
      <c r="B867" s="3" t="s">
        <v>865</v>
      </c>
      <c r="C867" s="3" t="s">
        <v>4974</v>
      </c>
      <c r="D867">
        <v>6500</v>
      </c>
      <c r="E867">
        <v>2700</v>
      </c>
      <c r="F867" t="s">
        <v>8221</v>
      </c>
      <c r="G867" t="s">
        <v>8224</v>
      </c>
      <c r="H867" t="s">
        <v>8246</v>
      </c>
      <c r="I867">
        <v>1381917540</v>
      </c>
      <c r="J867">
        <v>1379990038</v>
      </c>
      <c r="K867" t="b">
        <v>0</v>
      </c>
      <c r="L867">
        <v>79</v>
      </c>
      <c r="M867" t="b">
        <v>0</v>
      </c>
      <c r="N867" t="s">
        <v>8278</v>
      </c>
      <c r="O867" s="5">
        <f t="shared" si="78"/>
        <v>41.53846153846154</v>
      </c>
      <c r="P867">
        <f t="shared" si="81"/>
        <v>34.177215189873415</v>
      </c>
      <c r="Q867" t="str">
        <f t="shared" si="82"/>
        <v>music</v>
      </c>
      <c r="R867" t="str">
        <f t="shared" si="83"/>
        <v>jazz</v>
      </c>
      <c r="S867" s="9">
        <f t="shared" si="79"/>
        <v>41541.106921296298</v>
      </c>
      <c r="T867" s="9">
        <f t="shared" si="80"/>
        <v>41563.415972222225</v>
      </c>
    </row>
    <row r="868" spans="1:20" ht="43.2" x14ac:dyDescent="0.3">
      <c r="A868">
        <v>865</v>
      </c>
      <c r="B868" s="3" t="s">
        <v>866</v>
      </c>
      <c r="C868" s="3" t="s">
        <v>4975</v>
      </c>
      <c r="D868">
        <v>2200</v>
      </c>
      <c r="E868">
        <v>45</v>
      </c>
      <c r="F868" t="s">
        <v>8221</v>
      </c>
      <c r="G868" t="s">
        <v>8224</v>
      </c>
      <c r="H868" t="s">
        <v>8246</v>
      </c>
      <c r="I868">
        <v>1358361197</v>
      </c>
      <c r="J868">
        <v>1353177197</v>
      </c>
      <c r="K868" t="b">
        <v>0</v>
      </c>
      <c r="L868">
        <v>2</v>
      </c>
      <c r="M868" t="b">
        <v>0</v>
      </c>
      <c r="N868" t="s">
        <v>8278</v>
      </c>
      <c r="O868" s="5">
        <f t="shared" si="78"/>
        <v>2.0454545454545454</v>
      </c>
      <c r="P868">
        <f t="shared" si="81"/>
        <v>22.5</v>
      </c>
      <c r="Q868" t="str">
        <f t="shared" si="82"/>
        <v>music</v>
      </c>
      <c r="R868" t="str">
        <f t="shared" si="83"/>
        <v>jazz</v>
      </c>
      <c r="S868" s="9">
        <f t="shared" si="79"/>
        <v>41230.77311342593</v>
      </c>
      <c r="T868" s="9">
        <f t="shared" si="80"/>
        <v>41290.77311342593</v>
      </c>
    </row>
    <row r="869" spans="1:20" ht="28.8" x14ac:dyDescent="0.3">
      <c r="A869">
        <v>866</v>
      </c>
      <c r="B869" s="3" t="s">
        <v>867</v>
      </c>
      <c r="C869" s="3" t="s">
        <v>4976</v>
      </c>
      <c r="D869">
        <v>3500</v>
      </c>
      <c r="E869">
        <v>640</v>
      </c>
      <c r="F869" t="s">
        <v>8221</v>
      </c>
      <c r="G869" t="s">
        <v>8224</v>
      </c>
      <c r="H869" t="s">
        <v>8246</v>
      </c>
      <c r="I869">
        <v>1425136200</v>
      </c>
      <c r="J869">
        <v>1421853518</v>
      </c>
      <c r="K869" t="b">
        <v>0</v>
      </c>
      <c r="L869">
        <v>11</v>
      </c>
      <c r="M869" t="b">
        <v>0</v>
      </c>
      <c r="N869" t="s">
        <v>8278</v>
      </c>
      <c r="O869" s="5">
        <f t="shared" si="78"/>
        <v>18.285714285714285</v>
      </c>
      <c r="P869">
        <f t="shared" si="81"/>
        <v>58.18181818181818</v>
      </c>
      <c r="Q869" t="str">
        <f t="shared" si="82"/>
        <v>music</v>
      </c>
      <c r="R869" t="str">
        <f t="shared" si="83"/>
        <v>jazz</v>
      </c>
      <c r="S869" s="9">
        <f t="shared" si="79"/>
        <v>42025.637939814813</v>
      </c>
      <c r="T869" s="9">
        <f t="shared" si="80"/>
        <v>42063.631944444445</v>
      </c>
    </row>
    <row r="870" spans="1:20" ht="43.2" x14ac:dyDescent="0.3">
      <c r="A870">
        <v>867</v>
      </c>
      <c r="B870" s="3" t="s">
        <v>868</v>
      </c>
      <c r="C870" s="3" t="s">
        <v>4977</v>
      </c>
      <c r="D870">
        <v>5000</v>
      </c>
      <c r="E870">
        <v>1201</v>
      </c>
      <c r="F870" t="s">
        <v>8221</v>
      </c>
      <c r="G870" t="s">
        <v>8224</v>
      </c>
      <c r="H870" t="s">
        <v>8246</v>
      </c>
      <c r="I870">
        <v>1259643540</v>
      </c>
      <c r="J870">
        <v>1254450706</v>
      </c>
      <c r="K870" t="b">
        <v>0</v>
      </c>
      <c r="L870">
        <v>11</v>
      </c>
      <c r="M870" t="b">
        <v>0</v>
      </c>
      <c r="N870" t="s">
        <v>8278</v>
      </c>
      <c r="O870" s="5">
        <f t="shared" si="78"/>
        <v>24.02</v>
      </c>
      <c r="P870">
        <f t="shared" si="81"/>
        <v>109.18181818181819</v>
      </c>
      <c r="Q870" t="str">
        <f t="shared" si="82"/>
        <v>music</v>
      </c>
      <c r="R870" t="str">
        <f t="shared" si="83"/>
        <v>jazz</v>
      </c>
      <c r="S870" s="9">
        <f t="shared" si="79"/>
        <v>40088.105393518519</v>
      </c>
      <c r="T870" s="9">
        <f t="shared" si="80"/>
        <v>40148.207638888889</v>
      </c>
    </row>
    <row r="871" spans="1:20" ht="43.2" x14ac:dyDescent="0.3">
      <c r="A871">
        <v>868</v>
      </c>
      <c r="B871" s="3" t="s">
        <v>869</v>
      </c>
      <c r="C871" s="3" t="s">
        <v>4978</v>
      </c>
      <c r="D871">
        <v>45000</v>
      </c>
      <c r="E871">
        <v>50</v>
      </c>
      <c r="F871" t="s">
        <v>8221</v>
      </c>
      <c r="G871" t="s">
        <v>8224</v>
      </c>
      <c r="H871" t="s">
        <v>8246</v>
      </c>
      <c r="I871">
        <v>1389055198</v>
      </c>
      <c r="J871">
        <v>1386463198</v>
      </c>
      <c r="K871" t="b">
        <v>0</v>
      </c>
      <c r="L871">
        <v>1</v>
      </c>
      <c r="M871" t="b">
        <v>0</v>
      </c>
      <c r="N871" t="s">
        <v>8278</v>
      </c>
      <c r="O871" s="5">
        <f t="shared" si="78"/>
        <v>0.1111111111111111</v>
      </c>
      <c r="P871">
        <f t="shared" si="81"/>
        <v>50</v>
      </c>
      <c r="Q871" t="str">
        <f t="shared" si="82"/>
        <v>music</v>
      </c>
      <c r="R871" t="str">
        <f t="shared" si="83"/>
        <v>jazz</v>
      </c>
      <c r="S871" s="9">
        <f t="shared" si="79"/>
        <v>41616.027754629627</v>
      </c>
      <c r="T871" s="9">
        <f t="shared" si="80"/>
        <v>41646.027754629627</v>
      </c>
    </row>
    <row r="872" spans="1:20" ht="43.2" x14ac:dyDescent="0.3">
      <c r="A872">
        <v>869</v>
      </c>
      <c r="B872" s="3" t="s">
        <v>870</v>
      </c>
      <c r="C872" s="3" t="s">
        <v>4979</v>
      </c>
      <c r="D872">
        <v>8800</v>
      </c>
      <c r="E872">
        <v>1040</v>
      </c>
      <c r="F872" t="s">
        <v>8221</v>
      </c>
      <c r="G872" t="s">
        <v>8224</v>
      </c>
      <c r="H872" t="s">
        <v>8246</v>
      </c>
      <c r="I872">
        <v>1365448657</v>
      </c>
      <c r="J872">
        <v>1362860257</v>
      </c>
      <c r="K872" t="b">
        <v>0</v>
      </c>
      <c r="L872">
        <v>3</v>
      </c>
      <c r="M872" t="b">
        <v>0</v>
      </c>
      <c r="N872" t="s">
        <v>8278</v>
      </c>
      <c r="O872" s="5">
        <f t="shared" si="78"/>
        <v>11.818181818181818</v>
      </c>
      <c r="P872">
        <f t="shared" si="81"/>
        <v>346.66666666666669</v>
      </c>
      <c r="Q872" t="str">
        <f t="shared" si="82"/>
        <v>music</v>
      </c>
      <c r="R872" t="str">
        <f t="shared" si="83"/>
        <v>jazz</v>
      </c>
      <c r="S872" s="9">
        <f t="shared" si="79"/>
        <v>41342.845567129632</v>
      </c>
      <c r="T872" s="9">
        <f t="shared" si="80"/>
        <v>41372.803900462961</v>
      </c>
    </row>
    <row r="873" spans="1:20" ht="43.2" x14ac:dyDescent="0.3">
      <c r="A873">
        <v>870</v>
      </c>
      <c r="B873" s="3" t="s">
        <v>871</v>
      </c>
      <c r="C873" s="3" t="s">
        <v>4980</v>
      </c>
      <c r="D873">
        <v>20000</v>
      </c>
      <c r="E873">
        <v>62</v>
      </c>
      <c r="F873" t="s">
        <v>8221</v>
      </c>
      <c r="G873" t="s">
        <v>8225</v>
      </c>
      <c r="H873" t="s">
        <v>8247</v>
      </c>
      <c r="I873">
        <v>1377995523</v>
      </c>
      <c r="J873">
        <v>1375403523</v>
      </c>
      <c r="K873" t="b">
        <v>0</v>
      </c>
      <c r="L873">
        <v>5</v>
      </c>
      <c r="M873" t="b">
        <v>0</v>
      </c>
      <c r="N873" t="s">
        <v>8278</v>
      </c>
      <c r="O873" s="5">
        <f t="shared" si="78"/>
        <v>0.31</v>
      </c>
      <c r="P873">
        <f t="shared" si="81"/>
        <v>12.4</v>
      </c>
      <c r="Q873" t="str">
        <f t="shared" si="82"/>
        <v>music</v>
      </c>
      <c r="R873" t="str">
        <f t="shared" si="83"/>
        <v>jazz</v>
      </c>
      <c r="S873" s="9">
        <f t="shared" si="79"/>
        <v>41488.022256944445</v>
      </c>
      <c r="T873" s="9">
        <f t="shared" si="80"/>
        <v>41518.022256944445</v>
      </c>
    </row>
    <row r="874" spans="1:20" ht="43.2" x14ac:dyDescent="0.3">
      <c r="A874">
        <v>871</v>
      </c>
      <c r="B874" s="3" t="s">
        <v>872</v>
      </c>
      <c r="C874" s="3" t="s">
        <v>4981</v>
      </c>
      <c r="D874">
        <v>6000</v>
      </c>
      <c r="E874">
        <v>325</v>
      </c>
      <c r="F874" t="s">
        <v>8221</v>
      </c>
      <c r="G874" t="s">
        <v>8224</v>
      </c>
      <c r="H874" t="s">
        <v>8246</v>
      </c>
      <c r="I874">
        <v>1385735295</v>
      </c>
      <c r="J874">
        <v>1383139695</v>
      </c>
      <c r="K874" t="b">
        <v>0</v>
      </c>
      <c r="L874">
        <v>12</v>
      </c>
      <c r="M874" t="b">
        <v>0</v>
      </c>
      <c r="N874" t="s">
        <v>8278</v>
      </c>
      <c r="O874" s="5">
        <f t="shared" si="78"/>
        <v>5.416666666666667</v>
      </c>
      <c r="P874">
        <f t="shared" si="81"/>
        <v>27.083333333333332</v>
      </c>
      <c r="Q874" t="str">
        <f t="shared" si="82"/>
        <v>music</v>
      </c>
      <c r="R874" t="str">
        <f t="shared" si="83"/>
        <v>jazz</v>
      </c>
      <c r="S874" s="9">
        <f t="shared" si="79"/>
        <v>41577.561284722222</v>
      </c>
      <c r="T874" s="9">
        <f t="shared" si="80"/>
        <v>41607.602951388886</v>
      </c>
    </row>
    <row r="875" spans="1:20" ht="28.8" x14ac:dyDescent="0.3">
      <c r="A875">
        <v>872</v>
      </c>
      <c r="B875" s="3" t="s">
        <v>873</v>
      </c>
      <c r="C875" s="3" t="s">
        <v>4982</v>
      </c>
      <c r="D875">
        <v>8000</v>
      </c>
      <c r="E875">
        <v>65</v>
      </c>
      <c r="F875" t="s">
        <v>8221</v>
      </c>
      <c r="G875" t="s">
        <v>8224</v>
      </c>
      <c r="H875" t="s">
        <v>8246</v>
      </c>
      <c r="I875">
        <v>1299786527</v>
      </c>
      <c r="J875">
        <v>1295898527</v>
      </c>
      <c r="K875" t="b">
        <v>0</v>
      </c>
      <c r="L875">
        <v>2</v>
      </c>
      <c r="M875" t="b">
        <v>0</v>
      </c>
      <c r="N875" t="s">
        <v>8278</v>
      </c>
      <c r="O875" s="5">
        <f t="shared" si="78"/>
        <v>0.8125</v>
      </c>
      <c r="P875">
        <f t="shared" si="81"/>
        <v>32.5</v>
      </c>
      <c r="Q875" t="str">
        <f t="shared" si="82"/>
        <v>music</v>
      </c>
      <c r="R875" t="str">
        <f t="shared" si="83"/>
        <v>jazz</v>
      </c>
      <c r="S875" s="9">
        <f t="shared" si="79"/>
        <v>40567.825543981482</v>
      </c>
      <c r="T875" s="9">
        <f t="shared" si="80"/>
        <v>40612.825543981482</v>
      </c>
    </row>
    <row r="876" spans="1:20" ht="28.8" x14ac:dyDescent="0.3">
      <c r="A876">
        <v>873</v>
      </c>
      <c r="B876" s="3" t="s">
        <v>874</v>
      </c>
      <c r="C876" s="3" t="s">
        <v>4983</v>
      </c>
      <c r="D876">
        <v>3500</v>
      </c>
      <c r="E876">
        <v>45</v>
      </c>
      <c r="F876" t="s">
        <v>8221</v>
      </c>
      <c r="G876" t="s">
        <v>8224</v>
      </c>
      <c r="H876" t="s">
        <v>8246</v>
      </c>
      <c r="I876">
        <v>1352610040</v>
      </c>
      <c r="J876">
        <v>1349150440</v>
      </c>
      <c r="K876" t="b">
        <v>0</v>
      </c>
      <c r="L876">
        <v>5</v>
      </c>
      <c r="M876" t="b">
        <v>0</v>
      </c>
      <c r="N876" t="s">
        <v>8278</v>
      </c>
      <c r="O876" s="5">
        <f t="shared" si="78"/>
        <v>1.2857142857142856</v>
      </c>
      <c r="P876">
        <f t="shared" si="81"/>
        <v>9</v>
      </c>
      <c r="Q876" t="str">
        <f t="shared" si="82"/>
        <v>music</v>
      </c>
      <c r="R876" t="str">
        <f t="shared" si="83"/>
        <v>jazz</v>
      </c>
      <c r="S876" s="9">
        <f t="shared" si="79"/>
        <v>41184.167129629634</v>
      </c>
      <c r="T876" s="9">
        <f t="shared" si="80"/>
        <v>41224.208796296298</v>
      </c>
    </row>
    <row r="877" spans="1:20" ht="43.2" x14ac:dyDescent="0.3">
      <c r="A877">
        <v>874</v>
      </c>
      <c r="B877" s="3" t="s">
        <v>875</v>
      </c>
      <c r="C877" s="3" t="s">
        <v>4984</v>
      </c>
      <c r="D877">
        <v>3000</v>
      </c>
      <c r="E877">
        <v>730</v>
      </c>
      <c r="F877" t="s">
        <v>8221</v>
      </c>
      <c r="G877" t="s">
        <v>8224</v>
      </c>
      <c r="H877" t="s">
        <v>8246</v>
      </c>
      <c r="I877">
        <v>1367676034</v>
      </c>
      <c r="J877">
        <v>1365084034</v>
      </c>
      <c r="K877" t="b">
        <v>0</v>
      </c>
      <c r="L877">
        <v>21</v>
      </c>
      <c r="M877" t="b">
        <v>0</v>
      </c>
      <c r="N877" t="s">
        <v>8278</v>
      </c>
      <c r="O877" s="5">
        <f t="shared" si="78"/>
        <v>24.333333333333336</v>
      </c>
      <c r="P877">
        <f t="shared" si="81"/>
        <v>34.761904761904759</v>
      </c>
      <c r="Q877" t="str">
        <f t="shared" si="82"/>
        <v>music</v>
      </c>
      <c r="R877" t="str">
        <f t="shared" si="83"/>
        <v>jazz</v>
      </c>
      <c r="S877" s="9">
        <f t="shared" si="79"/>
        <v>41368.583726851852</v>
      </c>
      <c r="T877" s="9">
        <f t="shared" si="80"/>
        <v>41398.583726851852</v>
      </c>
    </row>
    <row r="878" spans="1:20" ht="43.2" x14ac:dyDescent="0.3">
      <c r="A878">
        <v>875</v>
      </c>
      <c r="B878" s="3" t="s">
        <v>876</v>
      </c>
      <c r="C878" s="3" t="s">
        <v>4985</v>
      </c>
      <c r="D878">
        <v>5000</v>
      </c>
      <c r="E878">
        <v>0</v>
      </c>
      <c r="F878" t="s">
        <v>8221</v>
      </c>
      <c r="G878" t="s">
        <v>8224</v>
      </c>
      <c r="H878" t="s">
        <v>8246</v>
      </c>
      <c r="I878">
        <v>1442856131</v>
      </c>
      <c r="J878">
        <v>1441128131</v>
      </c>
      <c r="K878" t="b">
        <v>0</v>
      </c>
      <c r="L878">
        <v>0</v>
      </c>
      <c r="M878" t="b">
        <v>0</v>
      </c>
      <c r="N878" t="s">
        <v>8278</v>
      </c>
      <c r="O878" s="5">
        <f t="shared" si="78"/>
        <v>0</v>
      </c>
      <c r="P878" t="e">
        <f t="shared" si="81"/>
        <v>#DIV/0!</v>
      </c>
      <c r="Q878" t="str">
        <f t="shared" si="82"/>
        <v>music</v>
      </c>
      <c r="R878" t="str">
        <f t="shared" si="83"/>
        <v>jazz</v>
      </c>
      <c r="S878" s="9">
        <f t="shared" si="79"/>
        <v>42248.723738425921</v>
      </c>
      <c r="T878" s="9">
        <f t="shared" si="80"/>
        <v>42268.723738425921</v>
      </c>
    </row>
    <row r="879" spans="1:20" x14ac:dyDescent="0.3">
      <c r="A879">
        <v>876</v>
      </c>
      <c r="B879" s="3" t="s">
        <v>877</v>
      </c>
      <c r="C879" s="3" t="s">
        <v>4986</v>
      </c>
      <c r="D879">
        <v>3152</v>
      </c>
      <c r="E879">
        <v>1286</v>
      </c>
      <c r="F879" t="s">
        <v>8221</v>
      </c>
      <c r="G879" t="s">
        <v>8225</v>
      </c>
      <c r="H879" t="s">
        <v>8247</v>
      </c>
      <c r="I879">
        <v>1359978927</v>
      </c>
      <c r="J879">
        <v>1357127727</v>
      </c>
      <c r="K879" t="b">
        <v>0</v>
      </c>
      <c r="L879">
        <v>45</v>
      </c>
      <c r="M879" t="b">
        <v>0</v>
      </c>
      <c r="N879" t="s">
        <v>8278</v>
      </c>
      <c r="O879" s="5">
        <f t="shared" si="78"/>
        <v>40.799492385786799</v>
      </c>
      <c r="P879">
        <f t="shared" si="81"/>
        <v>28.577777777777779</v>
      </c>
      <c r="Q879" t="str">
        <f t="shared" si="82"/>
        <v>music</v>
      </c>
      <c r="R879" t="str">
        <f t="shared" si="83"/>
        <v>jazz</v>
      </c>
      <c r="S879" s="9">
        <f t="shared" si="79"/>
        <v>41276.496840277774</v>
      </c>
      <c r="T879" s="9">
        <f t="shared" si="80"/>
        <v>41309.496840277774</v>
      </c>
    </row>
    <row r="880" spans="1:20" ht="43.2" x14ac:dyDescent="0.3">
      <c r="A880">
        <v>877</v>
      </c>
      <c r="B880" s="3" t="s">
        <v>878</v>
      </c>
      <c r="C880" s="3" t="s">
        <v>4987</v>
      </c>
      <c r="D880">
        <v>2000</v>
      </c>
      <c r="E880">
        <v>1351</v>
      </c>
      <c r="F880" t="s">
        <v>8221</v>
      </c>
      <c r="G880" t="s">
        <v>8224</v>
      </c>
      <c r="H880" t="s">
        <v>8246</v>
      </c>
      <c r="I880">
        <v>1387479360</v>
      </c>
      <c r="J880">
        <v>1384887360</v>
      </c>
      <c r="K880" t="b">
        <v>0</v>
      </c>
      <c r="L880">
        <v>29</v>
      </c>
      <c r="M880" t="b">
        <v>0</v>
      </c>
      <c r="N880" t="s">
        <v>8278</v>
      </c>
      <c r="O880" s="5">
        <f t="shared" si="78"/>
        <v>67.55</v>
      </c>
      <c r="P880">
        <f t="shared" si="81"/>
        <v>46.586206896551722</v>
      </c>
      <c r="Q880" t="str">
        <f t="shared" si="82"/>
        <v>music</v>
      </c>
      <c r="R880" t="str">
        <f t="shared" si="83"/>
        <v>jazz</v>
      </c>
      <c r="S880" s="9">
        <f t="shared" si="79"/>
        <v>41597.788888888892</v>
      </c>
      <c r="T880" s="9">
        <f t="shared" si="80"/>
        <v>41627.788888888892</v>
      </c>
    </row>
    <row r="881" spans="1:20" ht="43.2" x14ac:dyDescent="0.3">
      <c r="A881">
        <v>878</v>
      </c>
      <c r="B881" s="3" t="s">
        <v>879</v>
      </c>
      <c r="C881" s="3" t="s">
        <v>4988</v>
      </c>
      <c r="D881">
        <v>5000</v>
      </c>
      <c r="E881">
        <v>65</v>
      </c>
      <c r="F881" t="s">
        <v>8221</v>
      </c>
      <c r="G881" t="s">
        <v>8224</v>
      </c>
      <c r="H881" t="s">
        <v>8246</v>
      </c>
      <c r="I881">
        <v>1293082524</v>
      </c>
      <c r="J881">
        <v>1290490524</v>
      </c>
      <c r="K881" t="b">
        <v>0</v>
      </c>
      <c r="L881">
        <v>2</v>
      </c>
      <c r="M881" t="b">
        <v>0</v>
      </c>
      <c r="N881" t="s">
        <v>8278</v>
      </c>
      <c r="O881" s="5">
        <f t="shared" si="78"/>
        <v>1.3</v>
      </c>
      <c r="P881">
        <f t="shared" si="81"/>
        <v>32.5</v>
      </c>
      <c r="Q881" t="str">
        <f t="shared" si="82"/>
        <v>music</v>
      </c>
      <c r="R881" t="str">
        <f t="shared" si="83"/>
        <v>jazz</v>
      </c>
      <c r="S881" s="9">
        <f t="shared" si="79"/>
        <v>40505.232916666668</v>
      </c>
      <c r="T881" s="9">
        <f t="shared" si="80"/>
        <v>40535.232916666668</v>
      </c>
    </row>
    <row r="882" spans="1:20" ht="43.2" x14ac:dyDescent="0.3">
      <c r="A882">
        <v>879</v>
      </c>
      <c r="B882" s="3" t="s">
        <v>880</v>
      </c>
      <c r="C882" s="3" t="s">
        <v>4989</v>
      </c>
      <c r="D882">
        <v>2100</v>
      </c>
      <c r="E882">
        <v>644</v>
      </c>
      <c r="F882" t="s">
        <v>8221</v>
      </c>
      <c r="G882" t="s">
        <v>8224</v>
      </c>
      <c r="H882" t="s">
        <v>8246</v>
      </c>
      <c r="I882">
        <v>1338321305</v>
      </c>
      <c r="J882">
        <v>1336506905</v>
      </c>
      <c r="K882" t="b">
        <v>0</v>
      </c>
      <c r="L882">
        <v>30</v>
      </c>
      <c r="M882" t="b">
        <v>0</v>
      </c>
      <c r="N882" t="s">
        <v>8278</v>
      </c>
      <c r="O882" s="5">
        <f t="shared" si="78"/>
        <v>30.666666666666664</v>
      </c>
      <c r="P882">
        <f t="shared" si="81"/>
        <v>21.466666666666665</v>
      </c>
      <c r="Q882" t="str">
        <f t="shared" si="82"/>
        <v>music</v>
      </c>
      <c r="R882" t="str">
        <f t="shared" si="83"/>
        <v>jazz</v>
      </c>
      <c r="S882" s="9">
        <f t="shared" si="79"/>
        <v>41037.829918981479</v>
      </c>
      <c r="T882" s="9">
        <f t="shared" si="80"/>
        <v>41058.829918981479</v>
      </c>
    </row>
    <row r="883" spans="1:20" ht="43.2" x14ac:dyDescent="0.3">
      <c r="A883">
        <v>880</v>
      </c>
      <c r="B883" s="3" t="s">
        <v>881</v>
      </c>
      <c r="C883" s="3" t="s">
        <v>4990</v>
      </c>
      <c r="D883">
        <v>3780</v>
      </c>
      <c r="E883">
        <v>113</v>
      </c>
      <c r="F883" t="s">
        <v>8221</v>
      </c>
      <c r="G883" t="s">
        <v>8224</v>
      </c>
      <c r="H883" t="s">
        <v>8246</v>
      </c>
      <c r="I883">
        <v>1351582938</v>
      </c>
      <c r="J883">
        <v>1348731738</v>
      </c>
      <c r="K883" t="b">
        <v>0</v>
      </c>
      <c r="L883">
        <v>8</v>
      </c>
      <c r="M883" t="b">
        <v>0</v>
      </c>
      <c r="N883" t="s">
        <v>8279</v>
      </c>
      <c r="O883" s="5">
        <f t="shared" si="78"/>
        <v>2.9894179894179893</v>
      </c>
      <c r="P883">
        <f t="shared" si="81"/>
        <v>14.125</v>
      </c>
      <c r="Q883" t="str">
        <f t="shared" si="82"/>
        <v>music</v>
      </c>
      <c r="R883" t="str">
        <f t="shared" si="83"/>
        <v>indie rock</v>
      </c>
      <c r="S883" s="9">
        <f t="shared" si="79"/>
        <v>41179.32104166667</v>
      </c>
      <c r="T883" s="9">
        <f t="shared" si="80"/>
        <v>41212.32104166667</v>
      </c>
    </row>
    <row r="884" spans="1:20" ht="28.8" x14ac:dyDescent="0.3">
      <c r="A884">
        <v>881</v>
      </c>
      <c r="B884" s="3" t="s">
        <v>882</v>
      </c>
      <c r="C884" s="3" t="s">
        <v>4991</v>
      </c>
      <c r="D884">
        <v>3750</v>
      </c>
      <c r="E884">
        <v>30</v>
      </c>
      <c r="F884" t="s">
        <v>8221</v>
      </c>
      <c r="G884" t="s">
        <v>8224</v>
      </c>
      <c r="H884" t="s">
        <v>8246</v>
      </c>
      <c r="I884">
        <v>1326520886</v>
      </c>
      <c r="J884">
        <v>1322632886</v>
      </c>
      <c r="K884" t="b">
        <v>0</v>
      </c>
      <c r="L884">
        <v>1</v>
      </c>
      <c r="M884" t="b">
        <v>0</v>
      </c>
      <c r="N884" t="s">
        <v>8279</v>
      </c>
      <c r="O884" s="5">
        <f t="shared" si="78"/>
        <v>0.8</v>
      </c>
      <c r="P884">
        <f t="shared" si="81"/>
        <v>30</v>
      </c>
      <c r="Q884" t="str">
        <f t="shared" si="82"/>
        <v>music</v>
      </c>
      <c r="R884" t="str">
        <f t="shared" si="83"/>
        <v>indie rock</v>
      </c>
      <c r="S884" s="9">
        <f t="shared" si="79"/>
        <v>40877.25099537037</v>
      </c>
      <c r="T884" s="9">
        <f t="shared" si="80"/>
        <v>40922.25099537037</v>
      </c>
    </row>
    <row r="885" spans="1:20" ht="43.2" x14ac:dyDescent="0.3">
      <c r="A885">
        <v>882</v>
      </c>
      <c r="B885" s="3" t="s">
        <v>883</v>
      </c>
      <c r="C885" s="3" t="s">
        <v>4992</v>
      </c>
      <c r="D885">
        <v>1500</v>
      </c>
      <c r="E885">
        <v>302</v>
      </c>
      <c r="F885" t="s">
        <v>8221</v>
      </c>
      <c r="G885" t="s">
        <v>8224</v>
      </c>
      <c r="H885" t="s">
        <v>8246</v>
      </c>
      <c r="I885">
        <v>1315341550</v>
      </c>
      <c r="J885">
        <v>1312490350</v>
      </c>
      <c r="K885" t="b">
        <v>0</v>
      </c>
      <c r="L885">
        <v>14</v>
      </c>
      <c r="M885" t="b">
        <v>0</v>
      </c>
      <c r="N885" t="s">
        <v>8279</v>
      </c>
      <c r="O885" s="5">
        <f t="shared" si="78"/>
        <v>20.133333333333333</v>
      </c>
      <c r="P885">
        <f t="shared" si="81"/>
        <v>21.571428571428573</v>
      </c>
      <c r="Q885" t="str">
        <f t="shared" si="82"/>
        <v>music</v>
      </c>
      <c r="R885" t="str">
        <f t="shared" si="83"/>
        <v>indie rock</v>
      </c>
      <c r="S885" s="9">
        <f t="shared" si="79"/>
        <v>40759.860532407409</v>
      </c>
      <c r="T885" s="9">
        <f t="shared" si="80"/>
        <v>40792.860532407409</v>
      </c>
    </row>
    <row r="886" spans="1:20" ht="43.2" x14ac:dyDescent="0.3">
      <c r="A886">
        <v>883</v>
      </c>
      <c r="B886" s="3" t="s">
        <v>884</v>
      </c>
      <c r="C886" s="3" t="s">
        <v>4993</v>
      </c>
      <c r="D886">
        <v>5000</v>
      </c>
      <c r="E886">
        <v>2001</v>
      </c>
      <c r="F886" t="s">
        <v>8221</v>
      </c>
      <c r="G886" t="s">
        <v>8224</v>
      </c>
      <c r="H886" t="s">
        <v>8246</v>
      </c>
      <c r="I886">
        <v>1456957635</v>
      </c>
      <c r="J886">
        <v>1451773635</v>
      </c>
      <c r="K886" t="b">
        <v>0</v>
      </c>
      <c r="L886">
        <v>24</v>
      </c>
      <c r="M886" t="b">
        <v>0</v>
      </c>
      <c r="N886" t="s">
        <v>8279</v>
      </c>
      <c r="O886" s="5">
        <f t="shared" si="78"/>
        <v>40.020000000000003</v>
      </c>
      <c r="P886">
        <f t="shared" si="81"/>
        <v>83.375</v>
      </c>
      <c r="Q886" t="str">
        <f t="shared" si="82"/>
        <v>music</v>
      </c>
      <c r="R886" t="str">
        <f t="shared" si="83"/>
        <v>indie rock</v>
      </c>
      <c r="S886" s="9">
        <f t="shared" si="79"/>
        <v>42371.935590277775</v>
      </c>
      <c r="T886" s="9">
        <f t="shared" si="80"/>
        <v>42431.935590277775</v>
      </c>
    </row>
    <row r="887" spans="1:20" ht="28.8" x14ac:dyDescent="0.3">
      <c r="A887">
        <v>884</v>
      </c>
      <c r="B887" s="3" t="s">
        <v>885</v>
      </c>
      <c r="C887" s="3" t="s">
        <v>4994</v>
      </c>
      <c r="D887">
        <v>2000</v>
      </c>
      <c r="E887">
        <v>20</v>
      </c>
      <c r="F887" t="s">
        <v>8221</v>
      </c>
      <c r="G887" t="s">
        <v>8224</v>
      </c>
      <c r="H887" t="s">
        <v>8246</v>
      </c>
      <c r="I887">
        <v>1336789860</v>
      </c>
      <c r="J887">
        <v>1331666146</v>
      </c>
      <c r="K887" t="b">
        <v>0</v>
      </c>
      <c r="L887">
        <v>2</v>
      </c>
      <c r="M887" t="b">
        <v>0</v>
      </c>
      <c r="N887" t="s">
        <v>8279</v>
      </c>
      <c r="O887" s="5">
        <f t="shared" si="78"/>
        <v>1</v>
      </c>
      <c r="P887">
        <f t="shared" si="81"/>
        <v>10</v>
      </c>
      <c r="Q887" t="str">
        <f t="shared" si="82"/>
        <v>music</v>
      </c>
      <c r="R887" t="str">
        <f t="shared" si="83"/>
        <v>indie rock</v>
      </c>
      <c r="S887" s="9">
        <f t="shared" si="79"/>
        <v>40981.802615740737</v>
      </c>
      <c r="T887" s="9">
        <f t="shared" si="80"/>
        <v>41041.104861111111</v>
      </c>
    </row>
    <row r="888" spans="1:20" ht="43.2" x14ac:dyDescent="0.3">
      <c r="A888">
        <v>885</v>
      </c>
      <c r="B888" s="3" t="s">
        <v>886</v>
      </c>
      <c r="C888" s="3" t="s">
        <v>4995</v>
      </c>
      <c r="D888">
        <v>1000</v>
      </c>
      <c r="E888">
        <v>750</v>
      </c>
      <c r="F888" t="s">
        <v>8221</v>
      </c>
      <c r="G888" t="s">
        <v>8224</v>
      </c>
      <c r="H888" t="s">
        <v>8246</v>
      </c>
      <c r="I888">
        <v>1483137311</v>
      </c>
      <c r="J888">
        <v>1481322911</v>
      </c>
      <c r="K888" t="b">
        <v>0</v>
      </c>
      <c r="L888">
        <v>21</v>
      </c>
      <c r="M888" t="b">
        <v>0</v>
      </c>
      <c r="N888" t="s">
        <v>8279</v>
      </c>
      <c r="O888" s="5">
        <f t="shared" si="78"/>
        <v>75</v>
      </c>
      <c r="P888">
        <f t="shared" si="81"/>
        <v>35.714285714285715</v>
      </c>
      <c r="Q888" t="str">
        <f t="shared" si="82"/>
        <v>music</v>
      </c>
      <c r="R888" t="str">
        <f t="shared" si="83"/>
        <v>indie rock</v>
      </c>
      <c r="S888" s="9">
        <f t="shared" si="79"/>
        <v>42713.941099537042</v>
      </c>
      <c r="T888" s="9">
        <f t="shared" si="80"/>
        <v>42734.941099537042</v>
      </c>
    </row>
    <row r="889" spans="1:20" ht="43.2" x14ac:dyDescent="0.3">
      <c r="A889">
        <v>886</v>
      </c>
      <c r="B889" s="3" t="s">
        <v>887</v>
      </c>
      <c r="C889" s="3" t="s">
        <v>4996</v>
      </c>
      <c r="D889">
        <v>500</v>
      </c>
      <c r="E889">
        <v>205</v>
      </c>
      <c r="F889" t="s">
        <v>8221</v>
      </c>
      <c r="G889" t="s">
        <v>8224</v>
      </c>
      <c r="H889" t="s">
        <v>8246</v>
      </c>
      <c r="I889">
        <v>1473972813</v>
      </c>
      <c r="J889">
        <v>1471812813</v>
      </c>
      <c r="K889" t="b">
        <v>0</v>
      </c>
      <c r="L889">
        <v>7</v>
      </c>
      <c r="M889" t="b">
        <v>0</v>
      </c>
      <c r="N889" t="s">
        <v>8279</v>
      </c>
      <c r="O889" s="5">
        <f t="shared" si="78"/>
        <v>41</v>
      </c>
      <c r="P889">
        <f t="shared" si="81"/>
        <v>29.285714285714285</v>
      </c>
      <c r="Q889" t="str">
        <f t="shared" si="82"/>
        <v>music</v>
      </c>
      <c r="R889" t="str">
        <f t="shared" si="83"/>
        <v>indie rock</v>
      </c>
      <c r="S889" s="9">
        <f t="shared" si="79"/>
        <v>42603.870520833334</v>
      </c>
      <c r="T889" s="9">
        <f t="shared" si="80"/>
        <v>42628.870520833334</v>
      </c>
    </row>
    <row r="890" spans="1:20" ht="43.2" x14ac:dyDescent="0.3">
      <c r="A890">
        <v>887</v>
      </c>
      <c r="B890" s="3" t="s">
        <v>888</v>
      </c>
      <c r="C890" s="3" t="s">
        <v>4997</v>
      </c>
      <c r="D890">
        <v>1000</v>
      </c>
      <c r="E890">
        <v>0</v>
      </c>
      <c r="F890" t="s">
        <v>8221</v>
      </c>
      <c r="G890" t="s">
        <v>8224</v>
      </c>
      <c r="H890" t="s">
        <v>8246</v>
      </c>
      <c r="I890">
        <v>1338159655</v>
      </c>
      <c r="J890">
        <v>1335567655</v>
      </c>
      <c r="K890" t="b">
        <v>0</v>
      </c>
      <c r="L890">
        <v>0</v>
      </c>
      <c r="M890" t="b">
        <v>0</v>
      </c>
      <c r="N890" t="s">
        <v>8279</v>
      </c>
      <c r="O890" s="5">
        <f t="shared" si="78"/>
        <v>0</v>
      </c>
      <c r="P890" t="e">
        <f t="shared" si="81"/>
        <v>#DIV/0!</v>
      </c>
      <c r="Q890" t="str">
        <f t="shared" si="82"/>
        <v>music</v>
      </c>
      <c r="R890" t="str">
        <f t="shared" si="83"/>
        <v>indie rock</v>
      </c>
      <c r="S890" s="9">
        <f t="shared" si="79"/>
        <v>41026.958969907406</v>
      </c>
      <c r="T890" s="9">
        <f t="shared" si="80"/>
        <v>41056.958969907406</v>
      </c>
    </row>
    <row r="891" spans="1:20" ht="43.2" x14ac:dyDescent="0.3">
      <c r="A891">
        <v>888</v>
      </c>
      <c r="B891" s="3" t="s">
        <v>889</v>
      </c>
      <c r="C891" s="3" t="s">
        <v>4998</v>
      </c>
      <c r="D891">
        <v>1000</v>
      </c>
      <c r="E891">
        <v>72</v>
      </c>
      <c r="F891" t="s">
        <v>8221</v>
      </c>
      <c r="G891" t="s">
        <v>8224</v>
      </c>
      <c r="H891" t="s">
        <v>8246</v>
      </c>
      <c r="I891">
        <v>1314856800</v>
      </c>
      <c r="J891">
        <v>1311789885</v>
      </c>
      <c r="K891" t="b">
        <v>0</v>
      </c>
      <c r="L891">
        <v>4</v>
      </c>
      <c r="M891" t="b">
        <v>0</v>
      </c>
      <c r="N891" t="s">
        <v>8279</v>
      </c>
      <c r="O891" s="5">
        <f t="shared" si="78"/>
        <v>7.1999999999999993</v>
      </c>
      <c r="P891">
        <f t="shared" si="81"/>
        <v>18</v>
      </c>
      <c r="Q891" t="str">
        <f t="shared" si="82"/>
        <v>music</v>
      </c>
      <c r="R891" t="str">
        <f t="shared" si="83"/>
        <v>indie rock</v>
      </c>
      <c r="S891" s="9">
        <f t="shared" si="79"/>
        <v>40751.753298611111</v>
      </c>
      <c r="T891" s="9">
        <f t="shared" si="80"/>
        <v>40787.25</v>
      </c>
    </row>
    <row r="892" spans="1:20" ht="43.2" x14ac:dyDescent="0.3">
      <c r="A892">
        <v>889</v>
      </c>
      <c r="B892" s="3" t="s">
        <v>890</v>
      </c>
      <c r="C892" s="3" t="s">
        <v>4999</v>
      </c>
      <c r="D892">
        <v>25000</v>
      </c>
      <c r="E892">
        <v>2360.3200000000002</v>
      </c>
      <c r="F892" t="s">
        <v>8221</v>
      </c>
      <c r="G892" t="s">
        <v>8224</v>
      </c>
      <c r="H892" t="s">
        <v>8246</v>
      </c>
      <c r="I892">
        <v>1412534943</v>
      </c>
      <c r="J892">
        <v>1409942943</v>
      </c>
      <c r="K892" t="b">
        <v>0</v>
      </c>
      <c r="L892">
        <v>32</v>
      </c>
      <c r="M892" t="b">
        <v>0</v>
      </c>
      <c r="N892" t="s">
        <v>8279</v>
      </c>
      <c r="O892" s="5">
        <f t="shared" si="78"/>
        <v>9.4412800000000008</v>
      </c>
      <c r="P892">
        <f t="shared" si="81"/>
        <v>73.760000000000005</v>
      </c>
      <c r="Q892" t="str">
        <f t="shared" si="82"/>
        <v>music</v>
      </c>
      <c r="R892" t="str">
        <f t="shared" si="83"/>
        <v>indie rock</v>
      </c>
      <c r="S892" s="9">
        <f t="shared" si="79"/>
        <v>41887.784062500003</v>
      </c>
      <c r="T892" s="9">
        <f t="shared" si="80"/>
        <v>41917.784062500003</v>
      </c>
    </row>
    <row r="893" spans="1:20" ht="43.2" x14ac:dyDescent="0.3">
      <c r="A893">
        <v>890</v>
      </c>
      <c r="B893" s="3" t="s">
        <v>891</v>
      </c>
      <c r="C893" s="3" t="s">
        <v>5000</v>
      </c>
      <c r="D893">
        <v>3000</v>
      </c>
      <c r="E893">
        <v>125</v>
      </c>
      <c r="F893" t="s">
        <v>8221</v>
      </c>
      <c r="G893" t="s">
        <v>8224</v>
      </c>
      <c r="H893" t="s">
        <v>8246</v>
      </c>
      <c r="I893">
        <v>1385055979</v>
      </c>
      <c r="J893">
        <v>1382460379</v>
      </c>
      <c r="K893" t="b">
        <v>0</v>
      </c>
      <c r="L893">
        <v>4</v>
      </c>
      <c r="M893" t="b">
        <v>0</v>
      </c>
      <c r="N893" t="s">
        <v>8279</v>
      </c>
      <c r="O893" s="5">
        <f t="shared" si="78"/>
        <v>4.1666666666666661</v>
      </c>
      <c r="P893">
        <f t="shared" si="81"/>
        <v>31.25</v>
      </c>
      <c r="Q893" t="str">
        <f t="shared" si="82"/>
        <v>music</v>
      </c>
      <c r="R893" t="str">
        <f t="shared" si="83"/>
        <v>indie rock</v>
      </c>
      <c r="S893" s="9">
        <f t="shared" si="79"/>
        <v>41569.698831018519</v>
      </c>
      <c r="T893" s="9">
        <f t="shared" si="80"/>
        <v>41599.740497685183</v>
      </c>
    </row>
    <row r="894" spans="1:20" ht="43.2" x14ac:dyDescent="0.3">
      <c r="A894">
        <v>891</v>
      </c>
      <c r="B894" s="3" t="s">
        <v>892</v>
      </c>
      <c r="C894" s="3" t="s">
        <v>5001</v>
      </c>
      <c r="D894">
        <v>8000</v>
      </c>
      <c r="E894">
        <v>260</v>
      </c>
      <c r="F894" t="s">
        <v>8221</v>
      </c>
      <c r="G894" t="s">
        <v>8224</v>
      </c>
      <c r="H894" t="s">
        <v>8246</v>
      </c>
      <c r="I894">
        <v>1408581930</v>
      </c>
      <c r="J894">
        <v>1405989930</v>
      </c>
      <c r="K894" t="b">
        <v>0</v>
      </c>
      <c r="L894">
        <v>9</v>
      </c>
      <c r="M894" t="b">
        <v>0</v>
      </c>
      <c r="N894" t="s">
        <v>8279</v>
      </c>
      <c r="O894" s="5">
        <f t="shared" si="78"/>
        <v>3.25</v>
      </c>
      <c r="P894">
        <f t="shared" si="81"/>
        <v>28.888888888888889</v>
      </c>
      <c r="Q894" t="str">
        <f t="shared" si="82"/>
        <v>music</v>
      </c>
      <c r="R894" t="str">
        <f t="shared" si="83"/>
        <v>indie rock</v>
      </c>
      <c r="S894" s="9">
        <f t="shared" si="79"/>
        <v>41842.031597222223</v>
      </c>
      <c r="T894" s="9">
        <f t="shared" si="80"/>
        <v>41872.031597222223</v>
      </c>
    </row>
    <row r="895" spans="1:20" ht="43.2" x14ac:dyDescent="0.3">
      <c r="A895">
        <v>892</v>
      </c>
      <c r="B895" s="3" t="s">
        <v>893</v>
      </c>
      <c r="C895" s="3" t="s">
        <v>5002</v>
      </c>
      <c r="D895">
        <v>6000</v>
      </c>
      <c r="E895">
        <v>2445</v>
      </c>
      <c r="F895" t="s">
        <v>8221</v>
      </c>
      <c r="G895" t="s">
        <v>8224</v>
      </c>
      <c r="H895" t="s">
        <v>8246</v>
      </c>
      <c r="I895">
        <v>1280635200</v>
      </c>
      <c r="J895">
        <v>1273121283</v>
      </c>
      <c r="K895" t="b">
        <v>0</v>
      </c>
      <c r="L895">
        <v>17</v>
      </c>
      <c r="M895" t="b">
        <v>0</v>
      </c>
      <c r="N895" t="s">
        <v>8279</v>
      </c>
      <c r="O895" s="5">
        <f t="shared" si="78"/>
        <v>40.75</v>
      </c>
      <c r="P895">
        <f t="shared" si="81"/>
        <v>143.8235294117647</v>
      </c>
      <c r="Q895" t="str">
        <f t="shared" si="82"/>
        <v>music</v>
      </c>
      <c r="R895" t="str">
        <f t="shared" si="83"/>
        <v>indie rock</v>
      </c>
      <c r="S895" s="9">
        <f t="shared" si="79"/>
        <v>40304.20003472222</v>
      </c>
      <c r="T895" s="9">
        <f t="shared" si="80"/>
        <v>40391.166666666664</v>
      </c>
    </row>
    <row r="896" spans="1:20" ht="28.8" x14ac:dyDescent="0.3">
      <c r="A896">
        <v>893</v>
      </c>
      <c r="B896" s="3" t="s">
        <v>894</v>
      </c>
      <c r="C896" s="3" t="s">
        <v>5003</v>
      </c>
      <c r="D896">
        <v>2000</v>
      </c>
      <c r="E896">
        <v>200</v>
      </c>
      <c r="F896" t="s">
        <v>8221</v>
      </c>
      <c r="G896" t="s">
        <v>8224</v>
      </c>
      <c r="H896" t="s">
        <v>8246</v>
      </c>
      <c r="I896">
        <v>1427920363</v>
      </c>
      <c r="J896">
        <v>1425331963</v>
      </c>
      <c r="K896" t="b">
        <v>0</v>
      </c>
      <c r="L896">
        <v>5</v>
      </c>
      <c r="M896" t="b">
        <v>0</v>
      </c>
      <c r="N896" t="s">
        <v>8279</v>
      </c>
      <c r="O896" s="5">
        <f t="shared" si="78"/>
        <v>10</v>
      </c>
      <c r="P896">
        <f t="shared" si="81"/>
        <v>40</v>
      </c>
      <c r="Q896" t="str">
        <f t="shared" si="82"/>
        <v>music</v>
      </c>
      <c r="R896" t="str">
        <f t="shared" si="83"/>
        <v>indie rock</v>
      </c>
      <c r="S896" s="9">
        <f t="shared" si="79"/>
        <v>42065.897719907407</v>
      </c>
      <c r="T896" s="9">
        <f t="shared" si="80"/>
        <v>42095.856053240743</v>
      </c>
    </row>
    <row r="897" spans="1:20" ht="43.2" x14ac:dyDescent="0.3">
      <c r="A897">
        <v>894</v>
      </c>
      <c r="B897" s="3" t="s">
        <v>895</v>
      </c>
      <c r="C897" s="3" t="s">
        <v>5004</v>
      </c>
      <c r="D897">
        <v>20000</v>
      </c>
      <c r="E897">
        <v>7834</v>
      </c>
      <c r="F897" t="s">
        <v>8221</v>
      </c>
      <c r="G897" t="s">
        <v>8224</v>
      </c>
      <c r="H897" t="s">
        <v>8246</v>
      </c>
      <c r="I897">
        <v>1465169610</v>
      </c>
      <c r="J897">
        <v>1462577610</v>
      </c>
      <c r="K897" t="b">
        <v>0</v>
      </c>
      <c r="L897">
        <v>53</v>
      </c>
      <c r="M897" t="b">
        <v>0</v>
      </c>
      <c r="N897" t="s">
        <v>8279</v>
      </c>
      <c r="O897" s="5">
        <f t="shared" si="78"/>
        <v>39.17</v>
      </c>
      <c r="P897">
        <f t="shared" si="81"/>
        <v>147.81132075471697</v>
      </c>
      <c r="Q897" t="str">
        <f t="shared" si="82"/>
        <v>music</v>
      </c>
      <c r="R897" t="str">
        <f t="shared" si="83"/>
        <v>indie rock</v>
      </c>
      <c r="S897" s="9">
        <f t="shared" si="79"/>
        <v>42496.981597222228</v>
      </c>
      <c r="T897" s="9">
        <f t="shared" si="80"/>
        <v>42526.981597222228</v>
      </c>
    </row>
    <row r="898" spans="1:20" ht="43.2" x14ac:dyDescent="0.3">
      <c r="A898">
        <v>895</v>
      </c>
      <c r="B898" s="3" t="s">
        <v>896</v>
      </c>
      <c r="C898" s="3" t="s">
        <v>5005</v>
      </c>
      <c r="D898">
        <v>8000</v>
      </c>
      <c r="E898">
        <v>195</v>
      </c>
      <c r="F898" t="s">
        <v>8221</v>
      </c>
      <c r="G898" t="s">
        <v>8224</v>
      </c>
      <c r="H898" t="s">
        <v>8246</v>
      </c>
      <c r="I898">
        <v>1287975829</v>
      </c>
      <c r="J898">
        <v>1284087829</v>
      </c>
      <c r="K898" t="b">
        <v>0</v>
      </c>
      <c r="L898">
        <v>7</v>
      </c>
      <c r="M898" t="b">
        <v>0</v>
      </c>
      <c r="N898" t="s">
        <v>8279</v>
      </c>
      <c r="O898" s="5">
        <f t="shared" si="78"/>
        <v>2.4375</v>
      </c>
      <c r="P898">
        <f t="shared" si="81"/>
        <v>27.857142857142858</v>
      </c>
      <c r="Q898" t="str">
        <f t="shared" si="82"/>
        <v>music</v>
      </c>
      <c r="R898" t="str">
        <f t="shared" si="83"/>
        <v>indie rock</v>
      </c>
      <c r="S898" s="9">
        <f t="shared" si="79"/>
        <v>40431.127650462964</v>
      </c>
      <c r="T898" s="9">
        <f t="shared" si="80"/>
        <v>40476.127650462964</v>
      </c>
    </row>
    <row r="899" spans="1:20" ht="43.2" x14ac:dyDescent="0.3">
      <c r="A899">
        <v>896</v>
      </c>
      <c r="B899" s="3" t="s">
        <v>897</v>
      </c>
      <c r="C899" s="3" t="s">
        <v>5006</v>
      </c>
      <c r="D899">
        <v>8000</v>
      </c>
      <c r="E899">
        <v>3200</v>
      </c>
      <c r="F899" t="s">
        <v>8221</v>
      </c>
      <c r="G899" t="s">
        <v>8224</v>
      </c>
      <c r="H899" t="s">
        <v>8246</v>
      </c>
      <c r="I899">
        <v>1440734400</v>
      </c>
      <c r="J899">
        <v>1438549026</v>
      </c>
      <c r="K899" t="b">
        <v>0</v>
      </c>
      <c r="L899">
        <v>72</v>
      </c>
      <c r="M899" t="b">
        <v>0</v>
      </c>
      <c r="N899" t="s">
        <v>8279</v>
      </c>
      <c r="O899" s="5">
        <f t="shared" ref="O899:O962" si="84">E899/D899*100</f>
        <v>40</v>
      </c>
      <c r="P899">
        <f t="shared" si="81"/>
        <v>44.444444444444443</v>
      </c>
      <c r="Q899" t="str">
        <f t="shared" si="82"/>
        <v>music</v>
      </c>
      <c r="R899" t="str">
        <f t="shared" si="83"/>
        <v>indie rock</v>
      </c>
      <c r="S899" s="9">
        <f t="shared" ref="S899:S962" si="85">J899/60/60/24+DATE(1970, 1, 1)</f>
        <v>42218.872986111113</v>
      </c>
      <c r="T899" s="9">
        <f t="shared" ref="T899:T962" si="86">I899/60/60/24+DATE(1970, 1, 1)</f>
        <v>42244.166666666672</v>
      </c>
    </row>
    <row r="900" spans="1:20" ht="43.2" x14ac:dyDescent="0.3">
      <c r="A900">
        <v>897</v>
      </c>
      <c r="B900" s="3" t="s">
        <v>898</v>
      </c>
      <c r="C900" s="3" t="s">
        <v>5007</v>
      </c>
      <c r="D900">
        <v>3000</v>
      </c>
      <c r="E900">
        <v>0</v>
      </c>
      <c r="F900" t="s">
        <v>8221</v>
      </c>
      <c r="G900" t="s">
        <v>8224</v>
      </c>
      <c r="H900" t="s">
        <v>8246</v>
      </c>
      <c r="I900">
        <v>1354123908</v>
      </c>
      <c r="J900">
        <v>1351528308</v>
      </c>
      <c r="K900" t="b">
        <v>0</v>
      </c>
      <c r="L900">
        <v>0</v>
      </c>
      <c r="M900" t="b">
        <v>0</v>
      </c>
      <c r="N900" t="s">
        <v>8279</v>
      </c>
      <c r="O900" s="5">
        <f t="shared" si="84"/>
        <v>0</v>
      </c>
      <c r="P900" t="e">
        <f t="shared" ref="P900:P963" si="87">E900/L900</f>
        <v>#DIV/0!</v>
      </c>
      <c r="Q900" t="str">
        <f t="shared" ref="Q900:Q963" si="88">LEFT(N900, FIND("/", N900)-1)</f>
        <v>music</v>
      </c>
      <c r="R900" t="str">
        <f t="shared" ref="R900:R963" si="89">RIGHT(N900, LEN(N900)-FIND("/", N900))</f>
        <v>indie rock</v>
      </c>
      <c r="S900" s="9">
        <f t="shared" si="85"/>
        <v>41211.688750000001</v>
      </c>
      <c r="T900" s="9">
        <f t="shared" si="86"/>
        <v>41241.730416666665</v>
      </c>
    </row>
    <row r="901" spans="1:20" ht="43.2" x14ac:dyDescent="0.3">
      <c r="A901">
        <v>898</v>
      </c>
      <c r="B901" s="3" t="s">
        <v>899</v>
      </c>
      <c r="C901" s="3" t="s">
        <v>5008</v>
      </c>
      <c r="D901">
        <v>2500</v>
      </c>
      <c r="E901">
        <v>70</v>
      </c>
      <c r="F901" t="s">
        <v>8221</v>
      </c>
      <c r="G901" t="s">
        <v>8224</v>
      </c>
      <c r="H901" t="s">
        <v>8246</v>
      </c>
      <c r="I901">
        <v>1326651110</v>
      </c>
      <c r="J901">
        <v>1322763110</v>
      </c>
      <c r="K901" t="b">
        <v>0</v>
      </c>
      <c r="L901">
        <v>2</v>
      </c>
      <c r="M901" t="b">
        <v>0</v>
      </c>
      <c r="N901" t="s">
        <v>8279</v>
      </c>
      <c r="O901" s="5">
        <f t="shared" si="84"/>
        <v>2.8000000000000003</v>
      </c>
      <c r="P901">
        <f t="shared" si="87"/>
        <v>35</v>
      </c>
      <c r="Q901" t="str">
        <f t="shared" si="88"/>
        <v>music</v>
      </c>
      <c r="R901" t="str">
        <f t="shared" si="89"/>
        <v>indie rock</v>
      </c>
      <c r="S901" s="9">
        <f t="shared" si="85"/>
        <v>40878.758217592593</v>
      </c>
      <c r="T901" s="9">
        <f t="shared" si="86"/>
        <v>40923.758217592593</v>
      </c>
    </row>
    <row r="902" spans="1:20" ht="28.8" x14ac:dyDescent="0.3">
      <c r="A902">
        <v>899</v>
      </c>
      <c r="B902" s="3" t="s">
        <v>900</v>
      </c>
      <c r="C902" s="3" t="s">
        <v>5009</v>
      </c>
      <c r="D902">
        <v>750</v>
      </c>
      <c r="E902">
        <v>280</v>
      </c>
      <c r="F902" t="s">
        <v>8221</v>
      </c>
      <c r="G902" t="s">
        <v>8224</v>
      </c>
      <c r="H902" t="s">
        <v>8246</v>
      </c>
      <c r="I902">
        <v>1306549362</v>
      </c>
      <c r="J902">
        <v>1302661362</v>
      </c>
      <c r="K902" t="b">
        <v>0</v>
      </c>
      <c r="L902">
        <v>8</v>
      </c>
      <c r="M902" t="b">
        <v>0</v>
      </c>
      <c r="N902" t="s">
        <v>8279</v>
      </c>
      <c r="O902" s="5">
        <f t="shared" si="84"/>
        <v>37.333333333333336</v>
      </c>
      <c r="P902">
        <f t="shared" si="87"/>
        <v>35</v>
      </c>
      <c r="Q902" t="str">
        <f t="shared" si="88"/>
        <v>music</v>
      </c>
      <c r="R902" t="str">
        <f t="shared" si="89"/>
        <v>indie rock</v>
      </c>
      <c r="S902" s="9">
        <f t="shared" si="85"/>
        <v>40646.099097222221</v>
      </c>
      <c r="T902" s="9">
        <f t="shared" si="86"/>
        <v>40691.099097222221</v>
      </c>
    </row>
    <row r="903" spans="1:20" ht="28.8" x14ac:dyDescent="0.3">
      <c r="A903">
        <v>900</v>
      </c>
      <c r="B903" s="3" t="s">
        <v>901</v>
      </c>
      <c r="C903" s="3" t="s">
        <v>5010</v>
      </c>
      <c r="D903">
        <v>5000</v>
      </c>
      <c r="E903">
        <v>21</v>
      </c>
      <c r="F903" t="s">
        <v>8221</v>
      </c>
      <c r="G903" t="s">
        <v>8224</v>
      </c>
      <c r="H903" t="s">
        <v>8246</v>
      </c>
      <c r="I903">
        <v>1459365802</v>
      </c>
      <c r="J903">
        <v>1456777402</v>
      </c>
      <c r="K903" t="b">
        <v>0</v>
      </c>
      <c r="L903">
        <v>2</v>
      </c>
      <c r="M903" t="b">
        <v>0</v>
      </c>
      <c r="N903" t="s">
        <v>8278</v>
      </c>
      <c r="O903" s="5">
        <f t="shared" si="84"/>
        <v>0.42</v>
      </c>
      <c r="P903">
        <f t="shared" si="87"/>
        <v>10.5</v>
      </c>
      <c r="Q903" t="str">
        <f t="shared" si="88"/>
        <v>music</v>
      </c>
      <c r="R903" t="str">
        <f t="shared" si="89"/>
        <v>jazz</v>
      </c>
      <c r="S903" s="9">
        <f t="shared" si="85"/>
        <v>42429.84956018519</v>
      </c>
      <c r="T903" s="9">
        <f t="shared" si="86"/>
        <v>42459.807893518519</v>
      </c>
    </row>
    <row r="904" spans="1:20" ht="43.2" x14ac:dyDescent="0.3">
      <c r="A904">
        <v>901</v>
      </c>
      <c r="B904" s="3" t="s">
        <v>902</v>
      </c>
      <c r="C904" s="3" t="s">
        <v>5011</v>
      </c>
      <c r="D904">
        <v>6500</v>
      </c>
      <c r="E904">
        <v>0</v>
      </c>
      <c r="F904" t="s">
        <v>8221</v>
      </c>
      <c r="G904" t="s">
        <v>8224</v>
      </c>
      <c r="H904" t="s">
        <v>8246</v>
      </c>
      <c r="I904">
        <v>1276024260</v>
      </c>
      <c r="J904">
        <v>1272050914</v>
      </c>
      <c r="K904" t="b">
        <v>0</v>
      </c>
      <c r="L904">
        <v>0</v>
      </c>
      <c r="M904" t="b">
        <v>0</v>
      </c>
      <c r="N904" t="s">
        <v>8278</v>
      </c>
      <c r="O904" s="5">
        <f t="shared" si="84"/>
        <v>0</v>
      </c>
      <c r="P904" t="e">
        <f t="shared" si="87"/>
        <v>#DIV/0!</v>
      </c>
      <c r="Q904" t="str">
        <f t="shared" si="88"/>
        <v>music</v>
      </c>
      <c r="R904" t="str">
        <f t="shared" si="89"/>
        <v>jazz</v>
      </c>
      <c r="S904" s="9">
        <f t="shared" si="85"/>
        <v>40291.81150462963</v>
      </c>
      <c r="T904" s="9">
        <f t="shared" si="86"/>
        <v>40337.799305555556</v>
      </c>
    </row>
    <row r="905" spans="1:20" ht="43.2" x14ac:dyDescent="0.3">
      <c r="A905">
        <v>902</v>
      </c>
      <c r="B905" s="3" t="s">
        <v>903</v>
      </c>
      <c r="C905" s="3" t="s">
        <v>5012</v>
      </c>
      <c r="D905">
        <v>30000</v>
      </c>
      <c r="E905">
        <v>90</v>
      </c>
      <c r="F905" t="s">
        <v>8221</v>
      </c>
      <c r="G905" t="s">
        <v>8224</v>
      </c>
      <c r="H905" t="s">
        <v>8246</v>
      </c>
      <c r="I905">
        <v>1409412600</v>
      </c>
      <c r="J905">
        <v>1404947422</v>
      </c>
      <c r="K905" t="b">
        <v>0</v>
      </c>
      <c r="L905">
        <v>3</v>
      </c>
      <c r="M905" t="b">
        <v>0</v>
      </c>
      <c r="N905" t="s">
        <v>8278</v>
      </c>
      <c r="O905" s="5">
        <f t="shared" si="84"/>
        <v>0.3</v>
      </c>
      <c r="P905">
        <f t="shared" si="87"/>
        <v>30</v>
      </c>
      <c r="Q905" t="str">
        <f t="shared" si="88"/>
        <v>music</v>
      </c>
      <c r="R905" t="str">
        <f t="shared" si="89"/>
        <v>jazz</v>
      </c>
      <c r="S905" s="9">
        <f t="shared" si="85"/>
        <v>41829.965532407405</v>
      </c>
      <c r="T905" s="9">
        <f t="shared" si="86"/>
        <v>41881.645833333336</v>
      </c>
    </row>
    <row r="906" spans="1:20" ht="28.8" x14ac:dyDescent="0.3">
      <c r="A906">
        <v>903</v>
      </c>
      <c r="B906" s="3" t="s">
        <v>904</v>
      </c>
      <c r="C906" s="3" t="s">
        <v>5013</v>
      </c>
      <c r="D906">
        <v>5000</v>
      </c>
      <c r="E906">
        <v>160</v>
      </c>
      <c r="F906" t="s">
        <v>8221</v>
      </c>
      <c r="G906" t="s">
        <v>8224</v>
      </c>
      <c r="H906" t="s">
        <v>8246</v>
      </c>
      <c r="I906">
        <v>1348367100</v>
      </c>
      <c r="J906">
        <v>1346180780</v>
      </c>
      <c r="K906" t="b">
        <v>0</v>
      </c>
      <c r="L906">
        <v>4</v>
      </c>
      <c r="M906" t="b">
        <v>0</v>
      </c>
      <c r="N906" t="s">
        <v>8278</v>
      </c>
      <c r="O906" s="5">
        <f t="shared" si="84"/>
        <v>3.2</v>
      </c>
      <c r="P906">
        <f t="shared" si="87"/>
        <v>40</v>
      </c>
      <c r="Q906" t="str">
        <f t="shared" si="88"/>
        <v>music</v>
      </c>
      <c r="R906" t="str">
        <f t="shared" si="89"/>
        <v>jazz</v>
      </c>
      <c r="S906" s="9">
        <f t="shared" si="85"/>
        <v>41149.796064814815</v>
      </c>
      <c r="T906" s="9">
        <f t="shared" si="86"/>
        <v>41175.100694444445</v>
      </c>
    </row>
    <row r="907" spans="1:20" ht="43.2" x14ac:dyDescent="0.3">
      <c r="A907">
        <v>904</v>
      </c>
      <c r="B907" s="3" t="s">
        <v>905</v>
      </c>
      <c r="C907" s="3" t="s">
        <v>5014</v>
      </c>
      <c r="D907">
        <v>50000</v>
      </c>
      <c r="E907">
        <v>151</v>
      </c>
      <c r="F907" t="s">
        <v>8221</v>
      </c>
      <c r="G907" t="s">
        <v>8224</v>
      </c>
      <c r="H907" t="s">
        <v>8246</v>
      </c>
      <c r="I907">
        <v>1451786137</v>
      </c>
      <c r="J907">
        <v>1449194137</v>
      </c>
      <c r="K907" t="b">
        <v>0</v>
      </c>
      <c r="L907">
        <v>3</v>
      </c>
      <c r="M907" t="b">
        <v>0</v>
      </c>
      <c r="N907" t="s">
        <v>8278</v>
      </c>
      <c r="O907" s="5">
        <f t="shared" si="84"/>
        <v>0.30199999999999999</v>
      </c>
      <c r="P907">
        <f t="shared" si="87"/>
        <v>50.333333333333336</v>
      </c>
      <c r="Q907" t="str">
        <f t="shared" si="88"/>
        <v>music</v>
      </c>
      <c r="R907" t="str">
        <f t="shared" si="89"/>
        <v>jazz</v>
      </c>
      <c r="S907" s="9">
        <f t="shared" si="85"/>
        <v>42342.080289351856</v>
      </c>
      <c r="T907" s="9">
        <f t="shared" si="86"/>
        <v>42372.080289351856</v>
      </c>
    </row>
    <row r="908" spans="1:20" ht="28.8" x14ac:dyDescent="0.3">
      <c r="A908">
        <v>905</v>
      </c>
      <c r="B908" s="3" t="s">
        <v>906</v>
      </c>
      <c r="C908" s="3" t="s">
        <v>5015</v>
      </c>
      <c r="D908">
        <v>6500</v>
      </c>
      <c r="E908">
        <v>196</v>
      </c>
      <c r="F908" t="s">
        <v>8221</v>
      </c>
      <c r="G908" t="s">
        <v>8224</v>
      </c>
      <c r="H908" t="s">
        <v>8246</v>
      </c>
      <c r="I908">
        <v>1295847926</v>
      </c>
      <c r="J908">
        <v>1290663926</v>
      </c>
      <c r="K908" t="b">
        <v>0</v>
      </c>
      <c r="L908">
        <v>6</v>
      </c>
      <c r="M908" t="b">
        <v>0</v>
      </c>
      <c r="N908" t="s">
        <v>8278</v>
      </c>
      <c r="O908" s="5">
        <f t="shared" si="84"/>
        <v>3.0153846153846153</v>
      </c>
      <c r="P908">
        <f t="shared" si="87"/>
        <v>32.666666666666664</v>
      </c>
      <c r="Q908" t="str">
        <f t="shared" si="88"/>
        <v>music</v>
      </c>
      <c r="R908" t="str">
        <f t="shared" si="89"/>
        <v>jazz</v>
      </c>
      <c r="S908" s="9">
        <f t="shared" si="85"/>
        <v>40507.239884259259</v>
      </c>
      <c r="T908" s="9">
        <f t="shared" si="86"/>
        <v>40567.239884259259</v>
      </c>
    </row>
    <row r="909" spans="1:20" ht="28.8" x14ac:dyDescent="0.3">
      <c r="A909">
        <v>906</v>
      </c>
      <c r="B909" s="3" t="s">
        <v>907</v>
      </c>
      <c r="C909" s="3" t="s">
        <v>5016</v>
      </c>
      <c r="D909">
        <v>15000</v>
      </c>
      <c r="E909">
        <v>0</v>
      </c>
      <c r="F909" t="s">
        <v>8221</v>
      </c>
      <c r="G909" t="s">
        <v>8224</v>
      </c>
      <c r="H909" t="s">
        <v>8246</v>
      </c>
      <c r="I909">
        <v>1394681590</v>
      </c>
      <c r="J909">
        <v>1392093190</v>
      </c>
      <c r="K909" t="b">
        <v>0</v>
      </c>
      <c r="L909">
        <v>0</v>
      </c>
      <c r="M909" t="b">
        <v>0</v>
      </c>
      <c r="N909" t="s">
        <v>8278</v>
      </c>
      <c r="O909" s="5">
        <f t="shared" si="84"/>
        <v>0</v>
      </c>
      <c r="P909" t="e">
        <f t="shared" si="87"/>
        <v>#DIV/0!</v>
      </c>
      <c r="Q909" t="str">
        <f t="shared" si="88"/>
        <v>music</v>
      </c>
      <c r="R909" t="str">
        <f t="shared" si="89"/>
        <v>jazz</v>
      </c>
      <c r="S909" s="9">
        <f t="shared" si="85"/>
        <v>41681.189699074072</v>
      </c>
      <c r="T909" s="9">
        <f t="shared" si="86"/>
        <v>41711.148032407407</v>
      </c>
    </row>
    <row r="910" spans="1:20" ht="28.8" x14ac:dyDescent="0.3">
      <c r="A910">
        <v>907</v>
      </c>
      <c r="B910" s="3" t="s">
        <v>908</v>
      </c>
      <c r="C910" s="3" t="s">
        <v>5017</v>
      </c>
      <c r="D910">
        <v>2900</v>
      </c>
      <c r="E910">
        <v>0</v>
      </c>
      <c r="F910" t="s">
        <v>8221</v>
      </c>
      <c r="G910" t="s">
        <v>8224</v>
      </c>
      <c r="H910" t="s">
        <v>8246</v>
      </c>
      <c r="I910">
        <v>1315715823</v>
      </c>
      <c r="J910">
        <v>1313123823</v>
      </c>
      <c r="K910" t="b">
        <v>0</v>
      </c>
      <c r="L910">
        <v>0</v>
      </c>
      <c r="M910" t="b">
        <v>0</v>
      </c>
      <c r="N910" t="s">
        <v>8278</v>
      </c>
      <c r="O910" s="5">
        <f t="shared" si="84"/>
        <v>0</v>
      </c>
      <c r="P910" t="e">
        <f t="shared" si="87"/>
        <v>#DIV/0!</v>
      </c>
      <c r="Q910" t="str">
        <f t="shared" si="88"/>
        <v>music</v>
      </c>
      <c r="R910" t="str">
        <f t="shared" si="89"/>
        <v>jazz</v>
      </c>
      <c r="S910" s="9">
        <f t="shared" si="85"/>
        <v>40767.192395833335</v>
      </c>
      <c r="T910" s="9">
        <f t="shared" si="86"/>
        <v>40797.192395833335</v>
      </c>
    </row>
    <row r="911" spans="1:20" ht="28.8" x14ac:dyDescent="0.3">
      <c r="A911">
        <v>908</v>
      </c>
      <c r="B911" s="3" t="s">
        <v>909</v>
      </c>
      <c r="C911" s="3" t="s">
        <v>5018</v>
      </c>
      <c r="D911">
        <v>2500</v>
      </c>
      <c r="E911">
        <v>0</v>
      </c>
      <c r="F911" t="s">
        <v>8221</v>
      </c>
      <c r="G911" t="s">
        <v>8224</v>
      </c>
      <c r="H911" t="s">
        <v>8246</v>
      </c>
      <c r="I911">
        <v>1280206740</v>
      </c>
      <c r="J911">
        <v>1276283655</v>
      </c>
      <c r="K911" t="b">
        <v>0</v>
      </c>
      <c r="L911">
        <v>0</v>
      </c>
      <c r="M911" t="b">
        <v>0</v>
      </c>
      <c r="N911" t="s">
        <v>8278</v>
      </c>
      <c r="O911" s="5">
        <f t="shared" si="84"/>
        <v>0</v>
      </c>
      <c r="P911" t="e">
        <f t="shared" si="87"/>
        <v>#DIV/0!</v>
      </c>
      <c r="Q911" t="str">
        <f t="shared" si="88"/>
        <v>music</v>
      </c>
      <c r="R911" t="str">
        <f t="shared" si="89"/>
        <v>jazz</v>
      </c>
      <c r="S911" s="9">
        <f t="shared" si="85"/>
        <v>40340.801562499997</v>
      </c>
      <c r="T911" s="9">
        <f t="shared" si="86"/>
        <v>40386.207638888889</v>
      </c>
    </row>
    <row r="912" spans="1:20" ht="43.2" x14ac:dyDescent="0.3">
      <c r="A912">
        <v>909</v>
      </c>
      <c r="B912" s="3" t="s">
        <v>910</v>
      </c>
      <c r="C912" s="3" t="s">
        <v>5019</v>
      </c>
      <c r="D912">
        <v>16000</v>
      </c>
      <c r="E912">
        <v>520</v>
      </c>
      <c r="F912" t="s">
        <v>8221</v>
      </c>
      <c r="G912" t="s">
        <v>8224</v>
      </c>
      <c r="H912" t="s">
        <v>8246</v>
      </c>
      <c r="I912">
        <v>1343016000</v>
      </c>
      <c r="J912">
        <v>1340296440</v>
      </c>
      <c r="K912" t="b">
        <v>0</v>
      </c>
      <c r="L912">
        <v>8</v>
      </c>
      <c r="M912" t="b">
        <v>0</v>
      </c>
      <c r="N912" t="s">
        <v>8278</v>
      </c>
      <c r="O912" s="5">
        <f t="shared" si="84"/>
        <v>3.25</v>
      </c>
      <c r="P912">
        <f t="shared" si="87"/>
        <v>65</v>
      </c>
      <c r="Q912" t="str">
        <f t="shared" si="88"/>
        <v>music</v>
      </c>
      <c r="R912" t="str">
        <f t="shared" si="89"/>
        <v>jazz</v>
      </c>
      <c r="S912" s="9">
        <f t="shared" si="85"/>
        <v>41081.69027777778</v>
      </c>
      <c r="T912" s="9">
        <f t="shared" si="86"/>
        <v>41113.166666666664</v>
      </c>
    </row>
    <row r="913" spans="1:20" ht="43.2" x14ac:dyDescent="0.3">
      <c r="A913">
        <v>910</v>
      </c>
      <c r="B913" s="3" t="s">
        <v>911</v>
      </c>
      <c r="C913" s="3" t="s">
        <v>5020</v>
      </c>
      <c r="D913">
        <v>550</v>
      </c>
      <c r="E913">
        <v>123</v>
      </c>
      <c r="F913" t="s">
        <v>8221</v>
      </c>
      <c r="G913" t="s">
        <v>8225</v>
      </c>
      <c r="H913" t="s">
        <v>8247</v>
      </c>
      <c r="I913">
        <v>1488546319</v>
      </c>
      <c r="J913">
        <v>1483362319</v>
      </c>
      <c r="K913" t="b">
        <v>0</v>
      </c>
      <c r="L913">
        <v>5</v>
      </c>
      <c r="M913" t="b">
        <v>0</v>
      </c>
      <c r="N913" t="s">
        <v>8278</v>
      </c>
      <c r="O913" s="5">
        <f t="shared" si="84"/>
        <v>22.363636363636363</v>
      </c>
      <c r="P913">
        <f t="shared" si="87"/>
        <v>24.6</v>
      </c>
      <c r="Q913" t="str">
        <f t="shared" si="88"/>
        <v>music</v>
      </c>
      <c r="R913" t="str">
        <f t="shared" si="89"/>
        <v>jazz</v>
      </c>
      <c r="S913" s="9">
        <f t="shared" si="85"/>
        <v>42737.545358796298</v>
      </c>
      <c r="T913" s="9">
        <f t="shared" si="86"/>
        <v>42797.545358796298</v>
      </c>
    </row>
    <row r="914" spans="1:20" ht="43.2" x14ac:dyDescent="0.3">
      <c r="A914">
        <v>911</v>
      </c>
      <c r="B914" s="3" t="s">
        <v>912</v>
      </c>
      <c r="C914" s="3" t="s">
        <v>5021</v>
      </c>
      <c r="D914">
        <v>100000</v>
      </c>
      <c r="E914">
        <v>0</v>
      </c>
      <c r="F914" t="s">
        <v>8221</v>
      </c>
      <c r="G914" t="s">
        <v>8224</v>
      </c>
      <c r="H914" t="s">
        <v>8246</v>
      </c>
      <c r="I914">
        <v>1390522045</v>
      </c>
      <c r="J914">
        <v>1388707645</v>
      </c>
      <c r="K914" t="b">
        <v>0</v>
      </c>
      <c r="L914">
        <v>0</v>
      </c>
      <c r="M914" t="b">
        <v>0</v>
      </c>
      <c r="N914" t="s">
        <v>8278</v>
      </c>
      <c r="O914" s="5">
        <f t="shared" si="84"/>
        <v>0</v>
      </c>
      <c r="P914" t="e">
        <f t="shared" si="87"/>
        <v>#DIV/0!</v>
      </c>
      <c r="Q914" t="str">
        <f t="shared" si="88"/>
        <v>music</v>
      </c>
      <c r="R914" t="str">
        <f t="shared" si="89"/>
        <v>jazz</v>
      </c>
      <c r="S914" s="9">
        <f t="shared" si="85"/>
        <v>41642.005150462966</v>
      </c>
      <c r="T914" s="9">
        <f t="shared" si="86"/>
        <v>41663.005150462966</v>
      </c>
    </row>
    <row r="915" spans="1:20" ht="28.8" x14ac:dyDescent="0.3">
      <c r="A915">
        <v>912</v>
      </c>
      <c r="B915" s="3" t="s">
        <v>913</v>
      </c>
      <c r="C915" s="3" t="s">
        <v>5022</v>
      </c>
      <c r="D915">
        <v>3500</v>
      </c>
      <c r="E915">
        <v>30</v>
      </c>
      <c r="F915" t="s">
        <v>8221</v>
      </c>
      <c r="G915" t="s">
        <v>8224</v>
      </c>
      <c r="H915" t="s">
        <v>8246</v>
      </c>
      <c r="I915">
        <v>1355197047</v>
      </c>
      <c r="J915">
        <v>1350009447</v>
      </c>
      <c r="K915" t="b">
        <v>0</v>
      </c>
      <c r="L915">
        <v>2</v>
      </c>
      <c r="M915" t="b">
        <v>0</v>
      </c>
      <c r="N915" t="s">
        <v>8278</v>
      </c>
      <c r="O915" s="5">
        <f t="shared" si="84"/>
        <v>0.85714285714285721</v>
      </c>
      <c r="P915">
        <f t="shared" si="87"/>
        <v>15</v>
      </c>
      <c r="Q915" t="str">
        <f t="shared" si="88"/>
        <v>music</v>
      </c>
      <c r="R915" t="str">
        <f t="shared" si="89"/>
        <v>jazz</v>
      </c>
      <c r="S915" s="9">
        <f t="shared" si="85"/>
        <v>41194.109340277777</v>
      </c>
      <c r="T915" s="9">
        <f t="shared" si="86"/>
        <v>41254.151006944441</v>
      </c>
    </row>
    <row r="916" spans="1:20" ht="43.2" x14ac:dyDescent="0.3">
      <c r="A916">
        <v>913</v>
      </c>
      <c r="B916" s="3" t="s">
        <v>914</v>
      </c>
      <c r="C916" s="3" t="s">
        <v>5023</v>
      </c>
      <c r="D916">
        <v>30000</v>
      </c>
      <c r="E916">
        <v>1982</v>
      </c>
      <c r="F916" t="s">
        <v>8221</v>
      </c>
      <c r="G916" t="s">
        <v>8224</v>
      </c>
      <c r="H916" t="s">
        <v>8246</v>
      </c>
      <c r="I916">
        <v>1336188019</v>
      </c>
      <c r="J916">
        <v>1333596019</v>
      </c>
      <c r="K916" t="b">
        <v>0</v>
      </c>
      <c r="L916">
        <v>24</v>
      </c>
      <c r="M916" t="b">
        <v>0</v>
      </c>
      <c r="N916" t="s">
        <v>8278</v>
      </c>
      <c r="O916" s="5">
        <f t="shared" si="84"/>
        <v>6.6066666666666665</v>
      </c>
      <c r="P916">
        <f t="shared" si="87"/>
        <v>82.583333333333329</v>
      </c>
      <c r="Q916" t="str">
        <f t="shared" si="88"/>
        <v>music</v>
      </c>
      <c r="R916" t="str">
        <f t="shared" si="89"/>
        <v>jazz</v>
      </c>
      <c r="S916" s="9">
        <f t="shared" si="85"/>
        <v>41004.139108796298</v>
      </c>
      <c r="T916" s="9">
        <f t="shared" si="86"/>
        <v>41034.139108796298</v>
      </c>
    </row>
    <row r="917" spans="1:20" ht="28.8" x14ac:dyDescent="0.3">
      <c r="A917">
        <v>914</v>
      </c>
      <c r="B917" s="3" t="s">
        <v>915</v>
      </c>
      <c r="C917" s="3" t="s">
        <v>5024</v>
      </c>
      <c r="D917">
        <v>1500</v>
      </c>
      <c r="E917">
        <v>0</v>
      </c>
      <c r="F917" t="s">
        <v>8221</v>
      </c>
      <c r="G917" t="s">
        <v>8224</v>
      </c>
      <c r="H917" t="s">
        <v>8246</v>
      </c>
      <c r="I917">
        <v>1345918747</v>
      </c>
      <c r="J917">
        <v>1343326747</v>
      </c>
      <c r="K917" t="b">
        <v>0</v>
      </c>
      <c r="L917">
        <v>0</v>
      </c>
      <c r="M917" t="b">
        <v>0</v>
      </c>
      <c r="N917" t="s">
        <v>8278</v>
      </c>
      <c r="O917" s="5">
        <f t="shared" si="84"/>
        <v>0</v>
      </c>
      <c r="P917" t="e">
        <f t="shared" si="87"/>
        <v>#DIV/0!</v>
      </c>
      <c r="Q917" t="str">
        <f t="shared" si="88"/>
        <v>music</v>
      </c>
      <c r="R917" t="str">
        <f t="shared" si="89"/>
        <v>jazz</v>
      </c>
      <c r="S917" s="9">
        <f t="shared" si="85"/>
        <v>41116.763275462967</v>
      </c>
      <c r="T917" s="9">
        <f t="shared" si="86"/>
        <v>41146.763275462967</v>
      </c>
    </row>
    <row r="918" spans="1:20" ht="28.8" x14ac:dyDescent="0.3">
      <c r="A918">
        <v>915</v>
      </c>
      <c r="B918" s="3" t="s">
        <v>916</v>
      </c>
      <c r="C918" s="3" t="s">
        <v>5025</v>
      </c>
      <c r="D918">
        <v>6500</v>
      </c>
      <c r="E918">
        <v>375</v>
      </c>
      <c r="F918" t="s">
        <v>8221</v>
      </c>
      <c r="G918" t="s">
        <v>8224</v>
      </c>
      <c r="H918" t="s">
        <v>8246</v>
      </c>
      <c r="I918">
        <v>1330577940</v>
      </c>
      <c r="J918">
        <v>1327853914</v>
      </c>
      <c r="K918" t="b">
        <v>0</v>
      </c>
      <c r="L918">
        <v>9</v>
      </c>
      <c r="M918" t="b">
        <v>0</v>
      </c>
      <c r="N918" t="s">
        <v>8278</v>
      </c>
      <c r="O918" s="5">
        <f t="shared" si="84"/>
        <v>5.7692307692307692</v>
      </c>
      <c r="P918">
        <f t="shared" si="87"/>
        <v>41.666666666666664</v>
      </c>
      <c r="Q918" t="str">
        <f t="shared" si="88"/>
        <v>music</v>
      </c>
      <c r="R918" t="str">
        <f t="shared" si="89"/>
        <v>jazz</v>
      </c>
      <c r="S918" s="9">
        <f t="shared" si="85"/>
        <v>40937.679560185185</v>
      </c>
      <c r="T918" s="9">
        <f t="shared" si="86"/>
        <v>40969.207638888889</v>
      </c>
    </row>
    <row r="919" spans="1:20" ht="28.8" x14ac:dyDescent="0.3">
      <c r="A919">
        <v>916</v>
      </c>
      <c r="B919" s="3" t="s">
        <v>917</v>
      </c>
      <c r="C919" s="3" t="s">
        <v>5026</v>
      </c>
      <c r="D919">
        <v>3300</v>
      </c>
      <c r="E919">
        <v>0</v>
      </c>
      <c r="F919" t="s">
        <v>8221</v>
      </c>
      <c r="G919" t="s">
        <v>8224</v>
      </c>
      <c r="H919" t="s">
        <v>8246</v>
      </c>
      <c r="I919">
        <v>1287723600</v>
      </c>
      <c r="J919">
        <v>1284409734</v>
      </c>
      <c r="K919" t="b">
        <v>0</v>
      </c>
      <c r="L919">
        <v>0</v>
      </c>
      <c r="M919" t="b">
        <v>0</v>
      </c>
      <c r="N919" t="s">
        <v>8278</v>
      </c>
      <c r="O919" s="5">
        <f t="shared" si="84"/>
        <v>0</v>
      </c>
      <c r="P919" t="e">
        <f t="shared" si="87"/>
        <v>#DIV/0!</v>
      </c>
      <c r="Q919" t="str">
        <f t="shared" si="88"/>
        <v>music</v>
      </c>
      <c r="R919" t="str">
        <f t="shared" si="89"/>
        <v>jazz</v>
      </c>
      <c r="S919" s="9">
        <f t="shared" si="85"/>
        <v>40434.853402777779</v>
      </c>
      <c r="T919" s="9">
        <f t="shared" si="86"/>
        <v>40473.208333333336</v>
      </c>
    </row>
    <row r="920" spans="1:20" ht="43.2" x14ac:dyDescent="0.3">
      <c r="A920">
        <v>917</v>
      </c>
      <c r="B920" s="3" t="s">
        <v>918</v>
      </c>
      <c r="C920" s="3" t="s">
        <v>5027</v>
      </c>
      <c r="D920">
        <v>5000</v>
      </c>
      <c r="E920">
        <v>30</v>
      </c>
      <c r="F920" t="s">
        <v>8221</v>
      </c>
      <c r="G920" t="s">
        <v>8224</v>
      </c>
      <c r="H920" t="s">
        <v>8246</v>
      </c>
      <c r="I920">
        <v>1405305000</v>
      </c>
      <c r="J920">
        <v>1402612730</v>
      </c>
      <c r="K920" t="b">
        <v>0</v>
      </c>
      <c r="L920">
        <v>1</v>
      </c>
      <c r="M920" t="b">
        <v>0</v>
      </c>
      <c r="N920" t="s">
        <v>8278</v>
      </c>
      <c r="O920" s="5">
        <f t="shared" si="84"/>
        <v>0.6</v>
      </c>
      <c r="P920">
        <f t="shared" si="87"/>
        <v>30</v>
      </c>
      <c r="Q920" t="str">
        <f t="shared" si="88"/>
        <v>music</v>
      </c>
      <c r="R920" t="str">
        <f t="shared" si="89"/>
        <v>jazz</v>
      </c>
      <c r="S920" s="9">
        <f t="shared" si="85"/>
        <v>41802.94363425926</v>
      </c>
      <c r="T920" s="9">
        <f t="shared" si="86"/>
        <v>41834.104166666664</v>
      </c>
    </row>
    <row r="921" spans="1:20" ht="43.2" x14ac:dyDescent="0.3">
      <c r="A921">
        <v>918</v>
      </c>
      <c r="B921" s="3" t="s">
        <v>919</v>
      </c>
      <c r="C921" s="3" t="s">
        <v>5028</v>
      </c>
      <c r="D921">
        <v>3900</v>
      </c>
      <c r="E921">
        <v>196</v>
      </c>
      <c r="F921" t="s">
        <v>8221</v>
      </c>
      <c r="G921" t="s">
        <v>8225</v>
      </c>
      <c r="H921" t="s">
        <v>8247</v>
      </c>
      <c r="I921">
        <v>1417474761</v>
      </c>
      <c r="J921">
        <v>1414879161</v>
      </c>
      <c r="K921" t="b">
        <v>0</v>
      </c>
      <c r="L921">
        <v>10</v>
      </c>
      <c r="M921" t="b">
        <v>0</v>
      </c>
      <c r="N921" t="s">
        <v>8278</v>
      </c>
      <c r="O921" s="5">
        <f t="shared" si="84"/>
        <v>5.0256410256410255</v>
      </c>
      <c r="P921">
        <f t="shared" si="87"/>
        <v>19.600000000000001</v>
      </c>
      <c r="Q921" t="str">
        <f t="shared" si="88"/>
        <v>music</v>
      </c>
      <c r="R921" t="str">
        <f t="shared" si="89"/>
        <v>jazz</v>
      </c>
      <c r="S921" s="9">
        <f t="shared" si="85"/>
        <v>41944.916215277779</v>
      </c>
      <c r="T921" s="9">
        <f t="shared" si="86"/>
        <v>41974.957881944443</v>
      </c>
    </row>
    <row r="922" spans="1:20" x14ac:dyDescent="0.3">
      <c r="A922">
        <v>919</v>
      </c>
      <c r="B922" s="3" t="s">
        <v>920</v>
      </c>
      <c r="C922" s="3" t="s">
        <v>5029</v>
      </c>
      <c r="D922">
        <v>20000</v>
      </c>
      <c r="E922">
        <v>100</v>
      </c>
      <c r="F922" t="s">
        <v>8221</v>
      </c>
      <c r="G922" t="s">
        <v>8224</v>
      </c>
      <c r="H922" t="s">
        <v>8246</v>
      </c>
      <c r="I922">
        <v>1355930645</v>
      </c>
      <c r="J922">
        <v>1352906645</v>
      </c>
      <c r="K922" t="b">
        <v>0</v>
      </c>
      <c r="L922">
        <v>1</v>
      </c>
      <c r="M922" t="b">
        <v>0</v>
      </c>
      <c r="N922" t="s">
        <v>8278</v>
      </c>
      <c r="O922" s="5">
        <f t="shared" si="84"/>
        <v>0.5</v>
      </c>
      <c r="P922">
        <f t="shared" si="87"/>
        <v>100</v>
      </c>
      <c r="Q922" t="str">
        <f t="shared" si="88"/>
        <v>music</v>
      </c>
      <c r="R922" t="str">
        <f t="shared" si="89"/>
        <v>jazz</v>
      </c>
      <c r="S922" s="9">
        <f t="shared" si="85"/>
        <v>41227.641724537039</v>
      </c>
      <c r="T922" s="9">
        <f t="shared" si="86"/>
        <v>41262.641724537039</v>
      </c>
    </row>
    <row r="923" spans="1:20" ht="28.8" x14ac:dyDescent="0.3">
      <c r="A923">
        <v>920</v>
      </c>
      <c r="B923" s="3" t="s">
        <v>921</v>
      </c>
      <c r="C923" s="3" t="s">
        <v>5030</v>
      </c>
      <c r="D923">
        <v>5500</v>
      </c>
      <c r="E923">
        <v>0</v>
      </c>
      <c r="F923" t="s">
        <v>8221</v>
      </c>
      <c r="G923" t="s">
        <v>8224</v>
      </c>
      <c r="H923" t="s">
        <v>8246</v>
      </c>
      <c r="I923">
        <v>1384448822</v>
      </c>
      <c r="J923">
        <v>1381853222</v>
      </c>
      <c r="K923" t="b">
        <v>0</v>
      </c>
      <c r="L923">
        <v>0</v>
      </c>
      <c r="M923" t="b">
        <v>0</v>
      </c>
      <c r="N923" t="s">
        <v>8278</v>
      </c>
      <c r="O923" s="5">
        <f t="shared" si="84"/>
        <v>0</v>
      </c>
      <c r="P923" t="e">
        <f t="shared" si="87"/>
        <v>#DIV/0!</v>
      </c>
      <c r="Q923" t="str">
        <f t="shared" si="88"/>
        <v>music</v>
      </c>
      <c r="R923" t="str">
        <f t="shared" si="89"/>
        <v>jazz</v>
      </c>
      <c r="S923" s="9">
        <f t="shared" si="85"/>
        <v>41562.67155092593</v>
      </c>
      <c r="T923" s="9">
        <f t="shared" si="86"/>
        <v>41592.713217592594</v>
      </c>
    </row>
    <row r="924" spans="1:20" ht="43.2" x14ac:dyDescent="0.3">
      <c r="A924">
        <v>921</v>
      </c>
      <c r="B924" s="3" t="s">
        <v>922</v>
      </c>
      <c r="C924" s="3" t="s">
        <v>5031</v>
      </c>
      <c r="D924">
        <v>15000</v>
      </c>
      <c r="E924">
        <v>4635</v>
      </c>
      <c r="F924" t="s">
        <v>8221</v>
      </c>
      <c r="G924" t="s">
        <v>8224</v>
      </c>
      <c r="H924" t="s">
        <v>8246</v>
      </c>
      <c r="I924">
        <v>1323666376</v>
      </c>
      <c r="J924">
        <v>1320033976</v>
      </c>
      <c r="K924" t="b">
        <v>0</v>
      </c>
      <c r="L924">
        <v>20</v>
      </c>
      <c r="M924" t="b">
        <v>0</v>
      </c>
      <c r="N924" t="s">
        <v>8278</v>
      </c>
      <c r="O924" s="5">
        <f t="shared" si="84"/>
        <v>30.9</v>
      </c>
      <c r="P924">
        <f t="shared" si="87"/>
        <v>231.75</v>
      </c>
      <c r="Q924" t="str">
        <f t="shared" si="88"/>
        <v>music</v>
      </c>
      <c r="R924" t="str">
        <f t="shared" si="89"/>
        <v>jazz</v>
      </c>
      <c r="S924" s="9">
        <f t="shared" si="85"/>
        <v>40847.171018518515</v>
      </c>
      <c r="T924" s="9">
        <f t="shared" si="86"/>
        <v>40889.212685185186</v>
      </c>
    </row>
    <row r="925" spans="1:20" ht="28.8" x14ac:dyDescent="0.3">
      <c r="A925">
        <v>922</v>
      </c>
      <c r="B925" s="3" t="s">
        <v>923</v>
      </c>
      <c r="C925" s="3" t="s">
        <v>5032</v>
      </c>
      <c r="D925">
        <v>27000</v>
      </c>
      <c r="E925">
        <v>5680</v>
      </c>
      <c r="F925" t="s">
        <v>8221</v>
      </c>
      <c r="G925" t="s">
        <v>8224</v>
      </c>
      <c r="H925" t="s">
        <v>8246</v>
      </c>
      <c r="I925">
        <v>1412167393</v>
      </c>
      <c r="J925">
        <v>1409143393</v>
      </c>
      <c r="K925" t="b">
        <v>0</v>
      </c>
      <c r="L925">
        <v>30</v>
      </c>
      <c r="M925" t="b">
        <v>0</v>
      </c>
      <c r="N925" t="s">
        <v>8278</v>
      </c>
      <c r="O925" s="5">
        <f t="shared" si="84"/>
        <v>21.037037037037038</v>
      </c>
      <c r="P925">
        <f t="shared" si="87"/>
        <v>189.33333333333334</v>
      </c>
      <c r="Q925" t="str">
        <f t="shared" si="88"/>
        <v>music</v>
      </c>
      <c r="R925" t="str">
        <f t="shared" si="89"/>
        <v>jazz</v>
      </c>
      <c r="S925" s="9">
        <f t="shared" si="85"/>
        <v>41878.530011574076</v>
      </c>
      <c r="T925" s="9">
        <f t="shared" si="86"/>
        <v>41913.530011574076</v>
      </c>
    </row>
    <row r="926" spans="1:20" ht="43.2" x14ac:dyDescent="0.3">
      <c r="A926">
        <v>923</v>
      </c>
      <c r="B926" s="3" t="s">
        <v>924</v>
      </c>
      <c r="C926" s="3" t="s">
        <v>5033</v>
      </c>
      <c r="D926">
        <v>15000</v>
      </c>
      <c r="E926">
        <v>330</v>
      </c>
      <c r="F926" t="s">
        <v>8221</v>
      </c>
      <c r="G926" t="s">
        <v>8224</v>
      </c>
      <c r="H926" t="s">
        <v>8246</v>
      </c>
      <c r="I926">
        <v>1416614523</v>
      </c>
      <c r="J926">
        <v>1414018923</v>
      </c>
      <c r="K926" t="b">
        <v>0</v>
      </c>
      <c r="L926">
        <v>6</v>
      </c>
      <c r="M926" t="b">
        <v>0</v>
      </c>
      <c r="N926" t="s">
        <v>8278</v>
      </c>
      <c r="O926" s="5">
        <f t="shared" si="84"/>
        <v>2.1999999999999997</v>
      </c>
      <c r="P926">
        <f t="shared" si="87"/>
        <v>55</v>
      </c>
      <c r="Q926" t="str">
        <f t="shared" si="88"/>
        <v>music</v>
      </c>
      <c r="R926" t="str">
        <f t="shared" si="89"/>
        <v>jazz</v>
      </c>
      <c r="S926" s="9">
        <f t="shared" si="85"/>
        <v>41934.959756944445</v>
      </c>
      <c r="T926" s="9">
        <f t="shared" si="86"/>
        <v>41965.001423611116</v>
      </c>
    </row>
    <row r="927" spans="1:20" ht="43.2" x14ac:dyDescent="0.3">
      <c r="A927">
        <v>924</v>
      </c>
      <c r="B927" s="3" t="s">
        <v>925</v>
      </c>
      <c r="C927" s="3" t="s">
        <v>5034</v>
      </c>
      <c r="D927">
        <v>3000</v>
      </c>
      <c r="E927">
        <v>327</v>
      </c>
      <c r="F927" t="s">
        <v>8221</v>
      </c>
      <c r="G927" t="s">
        <v>8224</v>
      </c>
      <c r="H927" t="s">
        <v>8246</v>
      </c>
      <c r="I927">
        <v>1360795069</v>
      </c>
      <c r="J927">
        <v>1358203069</v>
      </c>
      <c r="K927" t="b">
        <v>0</v>
      </c>
      <c r="L927">
        <v>15</v>
      </c>
      <c r="M927" t="b">
        <v>0</v>
      </c>
      <c r="N927" t="s">
        <v>8278</v>
      </c>
      <c r="O927" s="5">
        <f t="shared" si="84"/>
        <v>10.9</v>
      </c>
      <c r="P927">
        <f t="shared" si="87"/>
        <v>21.8</v>
      </c>
      <c r="Q927" t="str">
        <f t="shared" si="88"/>
        <v>music</v>
      </c>
      <c r="R927" t="str">
        <f t="shared" si="89"/>
        <v>jazz</v>
      </c>
      <c r="S927" s="9">
        <f t="shared" si="85"/>
        <v>41288.942928240744</v>
      </c>
      <c r="T927" s="9">
        <f t="shared" si="86"/>
        <v>41318.942928240744</v>
      </c>
    </row>
    <row r="928" spans="1:20" ht="28.8" x14ac:dyDescent="0.3">
      <c r="A928">
        <v>925</v>
      </c>
      <c r="B928" s="3" t="s">
        <v>926</v>
      </c>
      <c r="C928" s="3" t="s">
        <v>5035</v>
      </c>
      <c r="D928">
        <v>6000</v>
      </c>
      <c r="E928">
        <v>160</v>
      </c>
      <c r="F928" t="s">
        <v>8221</v>
      </c>
      <c r="G928" t="s">
        <v>8224</v>
      </c>
      <c r="H928" t="s">
        <v>8246</v>
      </c>
      <c r="I928">
        <v>1385590111</v>
      </c>
      <c r="J928">
        <v>1382994511</v>
      </c>
      <c r="K928" t="b">
        <v>0</v>
      </c>
      <c r="L928">
        <v>5</v>
      </c>
      <c r="M928" t="b">
        <v>0</v>
      </c>
      <c r="N928" t="s">
        <v>8278</v>
      </c>
      <c r="O928" s="5">
        <f t="shared" si="84"/>
        <v>2.666666666666667</v>
      </c>
      <c r="P928">
        <f t="shared" si="87"/>
        <v>32</v>
      </c>
      <c r="Q928" t="str">
        <f t="shared" si="88"/>
        <v>music</v>
      </c>
      <c r="R928" t="str">
        <f t="shared" si="89"/>
        <v>jazz</v>
      </c>
      <c r="S928" s="9">
        <f t="shared" si="85"/>
        <v>41575.880914351852</v>
      </c>
      <c r="T928" s="9">
        <f t="shared" si="86"/>
        <v>41605.922581018516</v>
      </c>
    </row>
    <row r="929" spans="1:20" ht="43.2" x14ac:dyDescent="0.3">
      <c r="A929">
        <v>926</v>
      </c>
      <c r="B929" s="3" t="s">
        <v>927</v>
      </c>
      <c r="C929" s="3" t="s">
        <v>5036</v>
      </c>
      <c r="D929">
        <v>7000</v>
      </c>
      <c r="E929">
        <v>0</v>
      </c>
      <c r="F929" t="s">
        <v>8221</v>
      </c>
      <c r="G929" t="s">
        <v>8224</v>
      </c>
      <c r="H929" t="s">
        <v>8246</v>
      </c>
      <c r="I929">
        <v>1278628800</v>
      </c>
      <c r="J929">
        <v>1276043330</v>
      </c>
      <c r="K929" t="b">
        <v>0</v>
      </c>
      <c r="L929">
        <v>0</v>
      </c>
      <c r="M929" t="b">
        <v>0</v>
      </c>
      <c r="N929" t="s">
        <v>8278</v>
      </c>
      <c r="O929" s="5">
        <f t="shared" si="84"/>
        <v>0</v>
      </c>
      <c r="P929" t="e">
        <f t="shared" si="87"/>
        <v>#DIV/0!</v>
      </c>
      <c r="Q929" t="str">
        <f t="shared" si="88"/>
        <v>music</v>
      </c>
      <c r="R929" t="str">
        <f t="shared" si="89"/>
        <v>jazz</v>
      </c>
      <c r="S929" s="9">
        <f t="shared" si="85"/>
        <v>40338.02002314815</v>
      </c>
      <c r="T929" s="9">
        <f t="shared" si="86"/>
        <v>40367.944444444445</v>
      </c>
    </row>
    <row r="930" spans="1:20" ht="28.8" x14ac:dyDescent="0.3">
      <c r="A930">
        <v>927</v>
      </c>
      <c r="B930" s="3" t="s">
        <v>928</v>
      </c>
      <c r="C930" s="3" t="s">
        <v>5037</v>
      </c>
      <c r="D930">
        <v>20000</v>
      </c>
      <c r="E930">
        <v>0</v>
      </c>
      <c r="F930" t="s">
        <v>8221</v>
      </c>
      <c r="G930" t="s">
        <v>8224</v>
      </c>
      <c r="H930" t="s">
        <v>8246</v>
      </c>
      <c r="I930">
        <v>1337024695</v>
      </c>
      <c r="J930">
        <v>1334432695</v>
      </c>
      <c r="K930" t="b">
        <v>0</v>
      </c>
      <c r="L930">
        <v>0</v>
      </c>
      <c r="M930" t="b">
        <v>0</v>
      </c>
      <c r="N930" t="s">
        <v>8278</v>
      </c>
      <c r="O930" s="5">
        <f t="shared" si="84"/>
        <v>0</v>
      </c>
      <c r="P930" t="e">
        <f t="shared" si="87"/>
        <v>#DIV/0!</v>
      </c>
      <c r="Q930" t="str">
        <f t="shared" si="88"/>
        <v>music</v>
      </c>
      <c r="R930" t="str">
        <f t="shared" si="89"/>
        <v>jazz</v>
      </c>
      <c r="S930" s="9">
        <f t="shared" si="85"/>
        <v>41013.822858796295</v>
      </c>
      <c r="T930" s="9">
        <f t="shared" si="86"/>
        <v>41043.822858796295</v>
      </c>
    </row>
    <row r="931" spans="1:20" ht="28.8" x14ac:dyDescent="0.3">
      <c r="A931">
        <v>928</v>
      </c>
      <c r="B931" s="3" t="s">
        <v>929</v>
      </c>
      <c r="C931" s="3" t="s">
        <v>5038</v>
      </c>
      <c r="D931">
        <v>14500</v>
      </c>
      <c r="E931">
        <v>1575</v>
      </c>
      <c r="F931" t="s">
        <v>8221</v>
      </c>
      <c r="G931" t="s">
        <v>8224</v>
      </c>
      <c r="H931" t="s">
        <v>8246</v>
      </c>
      <c r="I931">
        <v>1353196800</v>
      </c>
      <c r="J931">
        <v>1348864913</v>
      </c>
      <c r="K931" t="b">
        <v>0</v>
      </c>
      <c r="L931">
        <v>28</v>
      </c>
      <c r="M931" t="b">
        <v>0</v>
      </c>
      <c r="N931" t="s">
        <v>8278</v>
      </c>
      <c r="O931" s="5">
        <f t="shared" si="84"/>
        <v>10.86206896551724</v>
      </c>
      <c r="P931">
        <f t="shared" si="87"/>
        <v>56.25</v>
      </c>
      <c r="Q931" t="str">
        <f t="shared" si="88"/>
        <v>music</v>
      </c>
      <c r="R931" t="str">
        <f t="shared" si="89"/>
        <v>jazz</v>
      </c>
      <c r="S931" s="9">
        <f t="shared" si="85"/>
        <v>41180.86241898148</v>
      </c>
      <c r="T931" s="9">
        <f t="shared" si="86"/>
        <v>41231</v>
      </c>
    </row>
    <row r="932" spans="1:20" ht="43.2" x14ac:dyDescent="0.3">
      <c r="A932">
        <v>929</v>
      </c>
      <c r="B932" s="3" t="s">
        <v>930</v>
      </c>
      <c r="C932" s="3" t="s">
        <v>5039</v>
      </c>
      <c r="D932">
        <v>500</v>
      </c>
      <c r="E932">
        <v>0</v>
      </c>
      <c r="F932" t="s">
        <v>8221</v>
      </c>
      <c r="G932" t="s">
        <v>8224</v>
      </c>
      <c r="H932" t="s">
        <v>8246</v>
      </c>
      <c r="I932">
        <v>1333946569</v>
      </c>
      <c r="J932">
        <v>1331358169</v>
      </c>
      <c r="K932" t="b">
        <v>0</v>
      </c>
      <c r="L932">
        <v>0</v>
      </c>
      <c r="M932" t="b">
        <v>0</v>
      </c>
      <c r="N932" t="s">
        <v>8278</v>
      </c>
      <c r="O932" s="5">
        <f t="shared" si="84"/>
        <v>0</v>
      </c>
      <c r="P932" t="e">
        <f t="shared" si="87"/>
        <v>#DIV/0!</v>
      </c>
      <c r="Q932" t="str">
        <f t="shared" si="88"/>
        <v>music</v>
      </c>
      <c r="R932" t="str">
        <f t="shared" si="89"/>
        <v>jazz</v>
      </c>
      <c r="S932" s="9">
        <f t="shared" si="85"/>
        <v>40978.238067129627</v>
      </c>
      <c r="T932" s="9">
        <f t="shared" si="86"/>
        <v>41008.196400462963</v>
      </c>
    </row>
    <row r="933" spans="1:20" ht="43.2" x14ac:dyDescent="0.3">
      <c r="A933">
        <v>930</v>
      </c>
      <c r="B933" s="3" t="s">
        <v>931</v>
      </c>
      <c r="C933" s="3" t="s">
        <v>5040</v>
      </c>
      <c r="D933">
        <v>900</v>
      </c>
      <c r="E933">
        <v>345</v>
      </c>
      <c r="F933" t="s">
        <v>8221</v>
      </c>
      <c r="G933" t="s">
        <v>8224</v>
      </c>
      <c r="H933" t="s">
        <v>8246</v>
      </c>
      <c r="I933">
        <v>1277501520</v>
      </c>
      <c r="J933">
        <v>1273874306</v>
      </c>
      <c r="K933" t="b">
        <v>0</v>
      </c>
      <c r="L933">
        <v>5</v>
      </c>
      <c r="M933" t="b">
        <v>0</v>
      </c>
      <c r="N933" t="s">
        <v>8278</v>
      </c>
      <c r="O933" s="5">
        <f t="shared" si="84"/>
        <v>38.333333333333336</v>
      </c>
      <c r="P933">
        <f t="shared" si="87"/>
        <v>69</v>
      </c>
      <c r="Q933" t="str">
        <f t="shared" si="88"/>
        <v>music</v>
      </c>
      <c r="R933" t="str">
        <f t="shared" si="89"/>
        <v>jazz</v>
      </c>
      <c r="S933" s="9">
        <f t="shared" si="85"/>
        <v>40312.915578703702</v>
      </c>
      <c r="T933" s="9">
        <f t="shared" si="86"/>
        <v>40354.897222222222</v>
      </c>
    </row>
    <row r="934" spans="1:20" ht="43.2" x14ac:dyDescent="0.3">
      <c r="A934">
        <v>931</v>
      </c>
      <c r="B934" s="3" t="s">
        <v>932</v>
      </c>
      <c r="C934" s="3" t="s">
        <v>5041</v>
      </c>
      <c r="D934">
        <v>2000</v>
      </c>
      <c r="E934">
        <v>131</v>
      </c>
      <c r="F934" t="s">
        <v>8221</v>
      </c>
      <c r="G934" t="s">
        <v>8225</v>
      </c>
      <c r="H934" t="s">
        <v>8247</v>
      </c>
      <c r="I934">
        <v>1395007200</v>
      </c>
      <c r="J934">
        <v>1392021502</v>
      </c>
      <c r="K934" t="b">
        <v>0</v>
      </c>
      <c r="L934">
        <v>7</v>
      </c>
      <c r="M934" t="b">
        <v>0</v>
      </c>
      <c r="N934" t="s">
        <v>8278</v>
      </c>
      <c r="O934" s="5">
        <f t="shared" si="84"/>
        <v>6.5500000000000007</v>
      </c>
      <c r="P934">
        <f t="shared" si="87"/>
        <v>18.714285714285715</v>
      </c>
      <c r="Q934" t="str">
        <f t="shared" si="88"/>
        <v>music</v>
      </c>
      <c r="R934" t="str">
        <f t="shared" si="89"/>
        <v>jazz</v>
      </c>
      <c r="S934" s="9">
        <f t="shared" si="85"/>
        <v>41680.359976851854</v>
      </c>
      <c r="T934" s="9">
        <f t="shared" si="86"/>
        <v>41714.916666666664</v>
      </c>
    </row>
    <row r="935" spans="1:20" ht="28.8" x14ac:dyDescent="0.3">
      <c r="A935">
        <v>932</v>
      </c>
      <c r="B935" s="3" t="s">
        <v>933</v>
      </c>
      <c r="C935" s="3" t="s">
        <v>5042</v>
      </c>
      <c r="D935">
        <v>9500</v>
      </c>
      <c r="E935">
        <v>1381</v>
      </c>
      <c r="F935" t="s">
        <v>8221</v>
      </c>
      <c r="G935" t="s">
        <v>8224</v>
      </c>
      <c r="H935" t="s">
        <v>8246</v>
      </c>
      <c r="I935">
        <v>1363990545</v>
      </c>
      <c r="J935">
        <v>1360106145</v>
      </c>
      <c r="K935" t="b">
        <v>0</v>
      </c>
      <c r="L935">
        <v>30</v>
      </c>
      <c r="M935" t="b">
        <v>0</v>
      </c>
      <c r="N935" t="s">
        <v>8278</v>
      </c>
      <c r="O935" s="5">
        <f t="shared" si="84"/>
        <v>14.536842105263158</v>
      </c>
      <c r="P935">
        <f t="shared" si="87"/>
        <v>46.033333333333331</v>
      </c>
      <c r="Q935" t="str">
        <f t="shared" si="88"/>
        <v>music</v>
      </c>
      <c r="R935" t="str">
        <f t="shared" si="89"/>
        <v>jazz</v>
      </c>
      <c r="S935" s="9">
        <f t="shared" si="85"/>
        <v>41310.969270833331</v>
      </c>
      <c r="T935" s="9">
        <f t="shared" si="86"/>
        <v>41355.927604166667</v>
      </c>
    </row>
    <row r="936" spans="1:20" ht="43.2" x14ac:dyDescent="0.3">
      <c r="A936">
        <v>933</v>
      </c>
      <c r="B936" s="3" t="s">
        <v>934</v>
      </c>
      <c r="C936" s="3" t="s">
        <v>5043</v>
      </c>
      <c r="D936">
        <v>2000</v>
      </c>
      <c r="E936">
        <v>120</v>
      </c>
      <c r="F936" t="s">
        <v>8221</v>
      </c>
      <c r="G936" t="s">
        <v>8224</v>
      </c>
      <c r="H936" t="s">
        <v>8246</v>
      </c>
      <c r="I936">
        <v>1399867409</v>
      </c>
      <c r="J936">
        <v>1394683409</v>
      </c>
      <c r="K936" t="b">
        <v>0</v>
      </c>
      <c r="L936">
        <v>2</v>
      </c>
      <c r="M936" t="b">
        <v>0</v>
      </c>
      <c r="N936" t="s">
        <v>8278</v>
      </c>
      <c r="O936" s="5">
        <f t="shared" si="84"/>
        <v>6</v>
      </c>
      <c r="P936">
        <f t="shared" si="87"/>
        <v>60</v>
      </c>
      <c r="Q936" t="str">
        <f t="shared" si="88"/>
        <v>music</v>
      </c>
      <c r="R936" t="str">
        <f t="shared" si="89"/>
        <v>jazz</v>
      </c>
      <c r="S936" s="9">
        <f t="shared" si="85"/>
        <v>41711.169085648151</v>
      </c>
      <c r="T936" s="9">
        <f t="shared" si="86"/>
        <v>41771.169085648151</v>
      </c>
    </row>
    <row r="937" spans="1:20" ht="43.2" x14ac:dyDescent="0.3">
      <c r="A937">
        <v>934</v>
      </c>
      <c r="B937" s="3" t="s">
        <v>935</v>
      </c>
      <c r="C937" s="3" t="s">
        <v>5044</v>
      </c>
      <c r="D937">
        <v>5000</v>
      </c>
      <c r="E937">
        <v>1520</v>
      </c>
      <c r="F937" t="s">
        <v>8221</v>
      </c>
      <c r="G937" t="s">
        <v>8229</v>
      </c>
      <c r="H937" t="s">
        <v>8251</v>
      </c>
      <c r="I937">
        <v>1399183200</v>
      </c>
      <c r="J937">
        <v>1396633284</v>
      </c>
      <c r="K937" t="b">
        <v>0</v>
      </c>
      <c r="L937">
        <v>30</v>
      </c>
      <c r="M937" t="b">
        <v>0</v>
      </c>
      <c r="N937" t="s">
        <v>8278</v>
      </c>
      <c r="O937" s="5">
        <f t="shared" si="84"/>
        <v>30.4</v>
      </c>
      <c r="P937">
        <f t="shared" si="87"/>
        <v>50.666666666666664</v>
      </c>
      <c r="Q937" t="str">
        <f t="shared" si="88"/>
        <v>music</v>
      </c>
      <c r="R937" t="str">
        <f t="shared" si="89"/>
        <v>jazz</v>
      </c>
      <c r="S937" s="9">
        <f t="shared" si="85"/>
        <v>41733.737083333333</v>
      </c>
      <c r="T937" s="9">
        <f t="shared" si="86"/>
        <v>41763.25</v>
      </c>
    </row>
    <row r="938" spans="1:20" ht="43.2" x14ac:dyDescent="0.3">
      <c r="A938">
        <v>935</v>
      </c>
      <c r="B938" s="3" t="s">
        <v>936</v>
      </c>
      <c r="C938" s="3" t="s">
        <v>5045</v>
      </c>
      <c r="D938">
        <v>3500</v>
      </c>
      <c r="E938">
        <v>50</v>
      </c>
      <c r="F938" t="s">
        <v>8221</v>
      </c>
      <c r="G938" t="s">
        <v>8224</v>
      </c>
      <c r="H938" t="s">
        <v>8246</v>
      </c>
      <c r="I938">
        <v>1454054429</v>
      </c>
      <c r="J938">
        <v>1451462429</v>
      </c>
      <c r="K938" t="b">
        <v>0</v>
      </c>
      <c r="L938">
        <v>2</v>
      </c>
      <c r="M938" t="b">
        <v>0</v>
      </c>
      <c r="N938" t="s">
        <v>8278</v>
      </c>
      <c r="O938" s="5">
        <f t="shared" si="84"/>
        <v>1.4285714285714286</v>
      </c>
      <c r="P938">
        <f t="shared" si="87"/>
        <v>25</v>
      </c>
      <c r="Q938" t="str">
        <f t="shared" si="88"/>
        <v>music</v>
      </c>
      <c r="R938" t="str">
        <f t="shared" si="89"/>
        <v>jazz</v>
      </c>
      <c r="S938" s="9">
        <f t="shared" si="85"/>
        <v>42368.333668981482</v>
      </c>
      <c r="T938" s="9">
        <f t="shared" si="86"/>
        <v>42398.333668981482</v>
      </c>
    </row>
    <row r="939" spans="1:20" ht="28.8" x14ac:dyDescent="0.3">
      <c r="A939">
        <v>936</v>
      </c>
      <c r="B939" s="3" t="s">
        <v>937</v>
      </c>
      <c r="C939" s="3" t="s">
        <v>5046</v>
      </c>
      <c r="D939">
        <v>1400</v>
      </c>
      <c r="E939">
        <v>0</v>
      </c>
      <c r="F939" t="s">
        <v>8221</v>
      </c>
      <c r="G939" t="s">
        <v>8224</v>
      </c>
      <c r="H939" t="s">
        <v>8246</v>
      </c>
      <c r="I939">
        <v>1326916800</v>
      </c>
      <c r="J939">
        <v>1323131689</v>
      </c>
      <c r="K939" t="b">
        <v>0</v>
      </c>
      <c r="L939">
        <v>0</v>
      </c>
      <c r="M939" t="b">
        <v>0</v>
      </c>
      <c r="N939" t="s">
        <v>8278</v>
      </c>
      <c r="O939" s="5">
        <f t="shared" si="84"/>
        <v>0</v>
      </c>
      <c r="P939" t="e">
        <f t="shared" si="87"/>
        <v>#DIV/0!</v>
      </c>
      <c r="Q939" t="str">
        <f t="shared" si="88"/>
        <v>music</v>
      </c>
      <c r="R939" t="str">
        <f t="shared" si="89"/>
        <v>jazz</v>
      </c>
      <c r="S939" s="9">
        <f t="shared" si="85"/>
        <v>40883.024178240739</v>
      </c>
      <c r="T939" s="9">
        <f t="shared" si="86"/>
        <v>40926.833333333336</v>
      </c>
    </row>
    <row r="940" spans="1:20" ht="43.2" x14ac:dyDescent="0.3">
      <c r="A940">
        <v>937</v>
      </c>
      <c r="B940" s="3" t="s">
        <v>938</v>
      </c>
      <c r="C940" s="3" t="s">
        <v>5047</v>
      </c>
      <c r="D940">
        <v>3500</v>
      </c>
      <c r="E940">
        <v>40</v>
      </c>
      <c r="F940" t="s">
        <v>8221</v>
      </c>
      <c r="G940" t="s">
        <v>8224</v>
      </c>
      <c r="H940" t="s">
        <v>8246</v>
      </c>
      <c r="I940">
        <v>1383509357</v>
      </c>
      <c r="J940">
        <v>1380913757</v>
      </c>
      <c r="K940" t="b">
        <v>0</v>
      </c>
      <c r="L940">
        <v>2</v>
      </c>
      <c r="M940" t="b">
        <v>0</v>
      </c>
      <c r="N940" t="s">
        <v>8278</v>
      </c>
      <c r="O940" s="5">
        <f t="shared" si="84"/>
        <v>1.1428571428571428</v>
      </c>
      <c r="P940">
        <f t="shared" si="87"/>
        <v>20</v>
      </c>
      <c r="Q940" t="str">
        <f t="shared" si="88"/>
        <v>music</v>
      </c>
      <c r="R940" t="str">
        <f t="shared" si="89"/>
        <v>jazz</v>
      </c>
      <c r="S940" s="9">
        <f t="shared" si="85"/>
        <v>41551.798113425924</v>
      </c>
      <c r="T940" s="9">
        <f t="shared" si="86"/>
        <v>41581.839780092596</v>
      </c>
    </row>
    <row r="941" spans="1:20" ht="43.2" x14ac:dyDescent="0.3">
      <c r="A941">
        <v>938</v>
      </c>
      <c r="B941" s="3" t="s">
        <v>939</v>
      </c>
      <c r="C941" s="3" t="s">
        <v>5048</v>
      </c>
      <c r="D941">
        <v>7000</v>
      </c>
      <c r="E941">
        <v>25</v>
      </c>
      <c r="F941" t="s">
        <v>8221</v>
      </c>
      <c r="G941" t="s">
        <v>8224</v>
      </c>
      <c r="H941" t="s">
        <v>8246</v>
      </c>
      <c r="I941">
        <v>1346585448</v>
      </c>
      <c r="J941">
        <v>1343993448</v>
      </c>
      <c r="K941" t="b">
        <v>0</v>
      </c>
      <c r="L941">
        <v>1</v>
      </c>
      <c r="M941" t="b">
        <v>0</v>
      </c>
      <c r="N941" t="s">
        <v>8278</v>
      </c>
      <c r="O941" s="5">
        <f t="shared" si="84"/>
        <v>0.35714285714285715</v>
      </c>
      <c r="P941">
        <f t="shared" si="87"/>
        <v>25</v>
      </c>
      <c r="Q941" t="str">
        <f t="shared" si="88"/>
        <v>music</v>
      </c>
      <c r="R941" t="str">
        <f t="shared" si="89"/>
        <v>jazz</v>
      </c>
      <c r="S941" s="9">
        <f t="shared" si="85"/>
        <v>41124.479722222226</v>
      </c>
      <c r="T941" s="9">
        <f t="shared" si="86"/>
        <v>41154.479722222226</v>
      </c>
    </row>
    <row r="942" spans="1:20" ht="43.2" x14ac:dyDescent="0.3">
      <c r="A942">
        <v>939</v>
      </c>
      <c r="B942" s="3" t="s">
        <v>940</v>
      </c>
      <c r="C942" s="3" t="s">
        <v>5049</v>
      </c>
      <c r="D942">
        <v>2750</v>
      </c>
      <c r="E942">
        <v>40</v>
      </c>
      <c r="F942" t="s">
        <v>8221</v>
      </c>
      <c r="G942" t="s">
        <v>8224</v>
      </c>
      <c r="H942" t="s">
        <v>8246</v>
      </c>
      <c r="I942">
        <v>1372622280</v>
      </c>
      <c r="J942">
        <v>1369246738</v>
      </c>
      <c r="K942" t="b">
        <v>0</v>
      </c>
      <c r="L942">
        <v>2</v>
      </c>
      <c r="M942" t="b">
        <v>0</v>
      </c>
      <c r="N942" t="s">
        <v>8278</v>
      </c>
      <c r="O942" s="5">
        <f t="shared" si="84"/>
        <v>1.4545454545454546</v>
      </c>
      <c r="P942">
        <f t="shared" si="87"/>
        <v>20</v>
      </c>
      <c r="Q942" t="str">
        <f t="shared" si="88"/>
        <v>music</v>
      </c>
      <c r="R942" t="str">
        <f t="shared" si="89"/>
        <v>jazz</v>
      </c>
      <c r="S942" s="9">
        <f t="shared" si="85"/>
        <v>41416.763171296298</v>
      </c>
      <c r="T942" s="9">
        <f t="shared" si="86"/>
        <v>41455.831944444442</v>
      </c>
    </row>
    <row r="943" spans="1:20" ht="28.8" x14ac:dyDescent="0.3">
      <c r="A943">
        <v>940</v>
      </c>
      <c r="B943" s="3" t="s">
        <v>941</v>
      </c>
      <c r="C943" s="3" t="s">
        <v>5050</v>
      </c>
      <c r="D943">
        <v>9000</v>
      </c>
      <c r="E943">
        <v>1544</v>
      </c>
      <c r="F943" t="s">
        <v>8221</v>
      </c>
      <c r="G943" t="s">
        <v>8224</v>
      </c>
      <c r="H943" t="s">
        <v>8246</v>
      </c>
      <c r="I943">
        <v>1439251926</v>
      </c>
      <c r="J943">
        <v>1435363926</v>
      </c>
      <c r="K943" t="b">
        <v>0</v>
      </c>
      <c r="L943">
        <v>14</v>
      </c>
      <c r="M943" t="b">
        <v>0</v>
      </c>
      <c r="N943" t="s">
        <v>8273</v>
      </c>
      <c r="O943" s="5">
        <f t="shared" si="84"/>
        <v>17.155555555555555</v>
      </c>
      <c r="P943">
        <f t="shared" si="87"/>
        <v>110.28571428571429</v>
      </c>
      <c r="Q943" t="str">
        <f t="shared" si="88"/>
        <v>technology</v>
      </c>
      <c r="R943" t="str">
        <f t="shared" si="89"/>
        <v>wearables</v>
      </c>
      <c r="S943" s="9">
        <f t="shared" si="85"/>
        <v>42182.008402777778</v>
      </c>
      <c r="T943" s="9">
        <f t="shared" si="86"/>
        <v>42227.008402777778</v>
      </c>
    </row>
    <row r="944" spans="1:20" ht="43.2" x14ac:dyDescent="0.3">
      <c r="A944">
        <v>941</v>
      </c>
      <c r="B944" s="3" t="s">
        <v>942</v>
      </c>
      <c r="C944" s="3" t="s">
        <v>5051</v>
      </c>
      <c r="D944">
        <v>50000</v>
      </c>
      <c r="E944">
        <v>1161</v>
      </c>
      <c r="F944" t="s">
        <v>8221</v>
      </c>
      <c r="G944" t="s">
        <v>8224</v>
      </c>
      <c r="H944" t="s">
        <v>8246</v>
      </c>
      <c r="I944">
        <v>1486693145</v>
      </c>
      <c r="J944">
        <v>1484101145</v>
      </c>
      <c r="K944" t="b">
        <v>0</v>
      </c>
      <c r="L944">
        <v>31</v>
      </c>
      <c r="M944" t="b">
        <v>0</v>
      </c>
      <c r="N944" t="s">
        <v>8273</v>
      </c>
      <c r="O944" s="5">
        <f t="shared" si="84"/>
        <v>2.3220000000000001</v>
      </c>
      <c r="P944">
        <f t="shared" si="87"/>
        <v>37.451612903225808</v>
      </c>
      <c r="Q944" t="str">
        <f t="shared" si="88"/>
        <v>technology</v>
      </c>
      <c r="R944" t="str">
        <f t="shared" si="89"/>
        <v>wearables</v>
      </c>
      <c r="S944" s="9">
        <f t="shared" si="85"/>
        <v>42746.096585648149</v>
      </c>
      <c r="T944" s="9">
        <f t="shared" si="86"/>
        <v>42776.096585648149</v>
      </c>
    </row>
    <row r="945" spans="1:20" ht="43.2" x14ac:dyDescent="0.3">
      <c r="A945">
        <v>942</v>
      </c>
      <c r="B945" s="3" t="s">
        <v>943</v>
      </c>
      <c r="C945" s="3" t="s">
        <v>5052</v>
      </c>
      <c r="D945">
        <v>7500</v>
      </c>
      <c r="E945">
        <v>668</v>
      </c>
      <c r="F945" t="s">
        <v>8221</v>
      </c>
      <c r="G945" t="s">
        <v>8224</v>
      </c>
      <c r="H945" t="s">
        <v>8246</v>
      </c>
      <c r="I945">
        <v>1455826460</v>
      </c>
      <c r="J945">
        <v>1452716060</v>
      </c>
      <c r="K945" t="b">
        <v>0</v>
      </c>
      <c r="L945">
        <v>16</v>
      </c>
      <c r="M945" t="b">
        <v>0</v>
      </c>
      <c r="N945" t="s">
        <v>8273</v>
      </c>
      <c r="O945" s="5">
        <f t="shared" si="84"/>
        <v>8.9066666666666663</v>
      </c>
      <c r="P945">
        <f t="shared" si="87"/>
        <v>41.75</v>
      </c>
      <c r="Q945" t="str">
        <f t="shared" si="88"/>
        <v>technology</v>
      </c>
      <c r="R945" t="str">
        <f t="shared" si="89"/>
        <v>wearables</v>
      </c>
      <c r="S945" s="9">
        <f t="shared" si="85"/>
        <v>42382.843287037031</v>
      </c>
      <c r="T945" s="9">
        <f t="shared" si="86"/>
        <v>42418.843287037031</v>
      </c>
    </row>
    <row r="946" spans="1:20" ht="28.8" x14ac:dyDescent="0.3">
      <c r="A946">
        <v>943</v>
      </c>
      <c r="B946" s="3" t="s">
        <v>944</v>
      </c>
      <c r="C946" s="3" t="s">
        <v>5053</v>
      </c>
      <c r="D946">
        <v>3000</v>
      </c>
      <c r="E946">
        <v>289</v>
      </c>
      <c r="F946" t="s">
        <v>8221</v>
      </c>
      <c r="G946" t="s">
        <v>8224</v>
      </c>
      <c r="H946" t="s">
        <v>8246</v>
      </c>
      <c r="I946">
        <v>1480438905</v>
      </c>
      <c r="J946">
        <v>1477843305</v>
      </c>
      <c r="K946" t="b">
        <v>0</v>
      </c>
      <c r="L946">
        <v>12</v>
      </c>
      <c r="M946" t="b">
        <v>0</v>
      </c>
      <c r="N946" t="s">
        <v>8273</v>
      </c>
      <c r="O946" s="5">
        <f t="shared" si="84"/>
        <v>9.6333333333333346</v>
      </c>
      <c r="P946">
        <f t="shared" si="87"/>
        <v>24.083333333333332</v>
      </c>
      <c r="Q946" t="str">
        <f t="shared" si="88"/>
        <v>technology</v>
      </c>
      <c r="R946" t="str">
        <f t="shared" si="89"/>
        <v>wearables</v>
      </c>
      <c r="S946" s="9">
        <f t="shared" si="85"/>
        <v>42673.66788194445</v>
      </c>
      <c r="T946" s="9">
        <f t="shared" si="86"/>
        <v>42703.709548611107</v>
      </c>
    </row>
    <row r="947" spans="1:20" ht="43.2" x14ac:dyDescent="0.3">
      <c r="A947">
        <v>944</v>
      </c>
      <c r="B947" s="3" t="s">
        <v>945</v>
      </c>
      <c r="C947" s="3" t="s">
        <v>5054</v>
      </c>
      <c r="D947">
        <v>50000</v>
      </c>
      <c r="E947">
        <v>6663</v>
      </c>
      <c r="F947" t="s">
        <v>8221</v>
      </c>
      <c r="G947" t="s">
        <v>8224</v>
      </c>
      <c r="H947" t="s">
        <v>8246</v>
      </c>
      <c r="I947">
        <v>1460988000</v>
      </c>
      <c r="J947">
        <v>1458050450</v>
      </c>
      <c r="K947" t="b">
        <v>0</v>
      </c>
      <c r="L947">
        <v>96</v>
      </c>
      <c r="M947" t="b">
        <v>0</v>
      </c>
      <c r="N947" t="s">
        <v>8273</v>
      </c>
      <c r="O947" s="5">
        <f t="shared" si="84"/>
        <v>13.325999999999999</v>
      </c>
      <c r="P947">
        <f t="shared" si="87"/>
        <v>69.40625</v>
      </c>
      <c r="Q947" t="str">
        <f t="shared" si="88"/>
        <v>technology</v>
      </c>
      <c r="R947" t="str">
        <f t="shared" si="89"/>
        <v>wearables</v>
      </c>
      <c r="S947" s="9">
        <f t="shared" si="85"/>
        <v>42444.583912037036</v>
      </c>
      <c r="T947" s="9">
        <f t="shared" si="86"/>
        <v>42478.583333333328</v>
      </c>
    </row>
    <row r="948" spans="1:20" ht="28.8" x14ac:dyDescent="0.3">
      <c r="A948">
        <v>945</v>
      </c>
      <c r="B948" s="3" t="s">
        <v>946</v>
      </c>
      <c r="C948" s="3" t="s">
        <v>5055</v>
      </c>
      <c r="D948">
        <v>100000</v>
      </c>
      <c r="E948">
        <v>2484</v>
      </c>
      <c r="F948" t="s">
        <v>8221</v>
      </c>
      <c r="G948" t="s">
        <v>8230</v>
      </c>
      <c r="H948" t="s">
        <v>8249</v>
      </c>
      <c r="I948">
        <v>1487462340</v>
      </c>
      <c r="J948">
        <v>1482958626</v>
      </c>
      <c r="K948" t="b">
        <v>0</v>
      </c>
      <c r="L948">
        <v>16</v>
      </c>
      <c r="M948" t="b">
        <v>0</v>
      </c>
      <c r="N948" t="s">
        <v>8273</v>
      </c>
      <c r="O948" s="5">
        <f t="shared" si="84"/>
        <v>2.484</v>
      </c>
      <c r="P948">
        <f t="shared" si="87"/>
        <v>155.25</v>
      </c>
      <c r="Q948" t="str">
        <f t="shared" si="88"/>
        <v>technology</v>
      </c>
      <c r="R948" t="str">
        <f t="shared" si="89"/>
        <v>wearables</v>
      </c>
      <c r="S948" s="9">
        <f t="shared" si="85"/>
        <v>42732.872986111113</v>
      </c>
      <c r="T948" s="9">
        <f t="shared" si="86"/>
        <v>42784.999305555553</v>
      </c>
    </row>
    <row r="949" spans="1:20" ht="28.8" x14ac:dyDescent="0.3">
      <c r="A949">
        <v>946</v>
      </c>
      <c r="B949" s="3" t="s">
        <v>947</v>
      </c>
      <c r="C949" s="3" t="s">
        <v>5056</v>
      </c>
      <c r="D949">
        <v>15000</v>
      </c>
      <c r="E949">
        <v>286</v>
      </c>
      <c r="F949" t="s">
        <v>8221</v>
      </c>
      <c r="G949" t="s">
        <v>8224</v>
      </c>
      <c r="H949" t="s">
        <v>8246</v>
      </c>
      <c r="I949">
        <v>1473444048</v>
      </c>
      <c r="J949">
        <v>1470852048</v>
      </c>
      <c r="K949" t="b">
        <v>0</v>
      </c>
      <c r="L949">
        <v>5</v>
      </c>
      <c r="M949" t="b">
        <v>0</v>
      </c>
      <c r="N949" t="s">
        <v>8273</v>
      </c>
      <c r="O949" s="5">
        <f t="shared" si="84"/>
        <v>1.9066666666666665</v>
      </c>
      <c r="P949">
        <f t="shared" si="87"/>
        <v>57.2</v>
      </c>
      <c r="Q949" t="str">
        <f t="shared" si="88"/>
        <v>technology</v>
      </c>
      <c r="R949" t="str">
        <f t="shared" si="89"/>
        <v>wearables</v>
      </c>
      <c r="S949" s="9">
        <f t="shared" si="85"/>
        <v>42592.750555555554</v>
      </c>
      <c r="T949" s="9">
        <f t="shared" si="86"/>
        <v>42622.750555555554</v>
      </c>
    </row>
    <row r="950" spans="1:20" ht="43.2" x14ac:dyDescent="0.3">
      <c r="A950">
        <v>947</v>
      </c>
      <c r="B950" s="3" t="s">
        <v>948</v>
      </c>
      <c r="C950" s="3" t="s">
        <v>5057</v>
      </c>
      <c r="D950">
        <v>850</v>
      </c>
      <c r="E950">
        <v>0</v>
      </c>
      <c r="F950" t="s">
        <v>8221</v>
      </c>
      <c r="G950" t="s">
        <v>8224</v>
      </c>
      <c r="H950" t="s">
        <v>8246</v>
      </c>
      <c r="I950">
        <v>1467312306</v>
      </c>
      <c r="J950">
        <v>1462128306</v>
      </c>
      <c r="K950" t="b">
        <v>0</v>
      </c>
      <c r="L950">
        <v>0</v>
      </c>
      <c r="M950" t="b">
        <v>0</v>
      </c>
      <c r="N950" t="s">
        <v>8273</v>
      </c>
      <c r="O950" s="5">
        <f t="shared" si="84"/>
        <v>0</v>
      </c>
      <c r="P950" t="e">
        <f t="shared" si="87"/>
        <v>#DIV/0!</v>
      </c>
      <c r="Q950" t="str">
        <f t="shared" si="88"/>
        <v>technology</v>
      </c>
      <c r="R950" t="str">
        <f t="shared" si="89"/>
        <v>wearables</v>
      </c>
      <c r="S950" s="9">
        <f t="shared" si="85"/>
        <v>42491.781319444446</v>
      </c>
      <c r="T950" s="9">
        <f t="shared" si="86"/>
        <v>42551.781319444446</v>
      </c>
    </row>
    <row r="951" spans="1:20" ht="28.8" x14ac:dyDescent="0.3">
      <c r="A951">
        <v>948</v>
      </c>
      <c r="B951" s="3" t="s">
        <v>949</v>
      </c>
      <c r="C951" s="3" t="s">
        <v>5058</v>
      </c>
      <c r="D951">
        <v>4000</v>
      </c>
      <c r="E951">
        <v>480</v>
      </c>
      <c r="F951" t="s">
        <v>8221</v>
      </c>
      <c r="G951" t="s">
        <v>8233</v>
      </c>
      <c r="H951" t="s">
        <v>8249</v>
      </c>
      <c r="I951">
        <v>1457812364</v>
      </c>
      <c r="J951">
        <v>1455220364</v>
      </c>
      <c r="K951" t="b">
        <v>0</v>
      </c>
      <c r="L951">
        <v>8</v>
      </c>
      <c r="M951" t="b">
        <v>0</v>
      </c>
      <c r="N951" t="s">
        <v>8273</v>
      </c>
      <c r="O951" s="5">
        <f t="shared" si="84"/>
        <v>12</v>
      </c>
      <c r="P951">
        <f t="shared" si="87"/>
        <v>60</v>
      </c>
      <c r="Q951" t="str">
        <f t="shared" si="88"/>
        <v>technology</v>
      </c>
      <c r="R951" t="str">
        <f t="shared" si="89"/>
        <v>wearables</v>
      </c>
      <c r="S951" s="9">
        <f t="shared" si="85"/>
        <v>42411.828287037039</v>
      </c>
      <c r="T951" s="9">
        <f t="shared" si="86"/>
        <v>42441.828287037039</v>
      </c>
    </row>
    <row r="952" spans="1:20" ht="28.8" x14ac:dyDescent="0.3">
      <c r="A952">
        <v>949</v>
      </c>
      <c r="B952" s="3" t="s">
        <v>950</v>
      </c>
      <c r="C952" s="3" t="s">
        <v>5059</v>
      </c>
      <c r="D952">
        <v>20000</v>
      </c>
      <c r="E952">
        <v>273</v>
      </c>
      <c r="F952" t="s">
        <v>8221</v>
      </c>
      <c r="G952" t="s">
        <v>8236</v>
      </c>
      <c r="H952" t="s">
        <v>8249</v>
      </c>
      <c r="I952">
        <v>1456016576</v>
      </c>
      <c r="J952">
        <v>1450832576</v>
      </c>
      <c r="K952" t="b">
        <v>0</v>
      </c>
      <c r="L952">
        <v>7</v>
      </c>
      <c r="M952" t="b">
        <v>0</v>
      </c>
      <c r="N952" t="s">
        <v>8273</v>
      </c>
      <c r="O952" s="5">
        <f t="shared" si="84"/>
        <v>1.365</v>
      </c>
      <c r="P952">
        <f t="shared" si="87"/>
        <v>39</v>
      </c>
      <c r="Q952" t="str">
        <f t="shared" si="88"/>
        <v>technology</v>
      </c>
      <c r="R952" t="str">
        <f t="shared" si="89"/>
        <v>wearables</v>
      </c>
      <c r="S952" s="9">
        <f t="shared" si="85"/>
        <v>42361.043703703705</v>
      </c>
      <c r="T952" s="9">
        <f t="shared" si="86"/>
        <v>42421.043703703705</v>
      </c>
    </row>
    <row r="953" spans="1:20" ht="28.8" x14ac:dyDescent="0.3">
      <c r="A953">
        <v>950</v>
      </c>
      <c r="B953" s="3" t="s">
        <v>951</v>
      </c>
      <c r="C953" s="3" t="s">
        <v>5060</v>
      </c>
      <c r="D953">
        <v>5000</v>
      </c>
      <c r="E953">
        <v>1402</v>
      </c>
      <c r="F953" t="s">
        <v>8221</v>
      </c>
      <c r="G953" t="s">
        <v>8229</v>
      </c>
      <c r="H953" t="s">
        <v>8251</v>
      </c>
      <c r="I953">
        <v>1453053661</v>
      </c>
      <c r="J953">
        <v>1450461661</v>
      </c>
      <c r="K953" t="b">
        <v>0</v>
      </c>
      <c r="L953">
        <v>24</v>
      </c>
      <c r="M953" t="b">
        <v>0</v>
      </c>
      <c r="N953" t="s">
        <v>8273</v>
      </c>
      <c r="O953" s="5">
        <f t="shared" si="84"/>
        <v>28.04</v>
      </c>
      <c r="P953">
        <f t="shared" si="87"/>
        <v>58.416666666666664</v>
      </c>
      <c r="Q953" t="str">
        <f t="shared" si="88"/>
        <v>technology</v>
      </c>
      <c r="R953" t="str">
        <f t="shared" si="89"/>
        <v>wearables</v>
      </c>
      <c r="S953" s="9">
        <f t="shared" si="85"/>
        <v>42356.750706018516</v>
      </c>
      <c r="T953" s="9">
        <f t="shared" si="86"/>
        <v>42386.750706018516</v>
      </c>
    </row>
    <row r="954" spans="1:20" x14ac:dyDescent="0.3">
      <c r="A954">
        <v>951</v>
      </c>
      <c r="B954" s="3" t="s">
        <v>952</v>
      </c>
      <c r="C954" s="3" t="s">
        <v>5061</v>
      </c>
      <c r="D954">
        <v>50000</v>
      </c>
      <c r="E954">
        <v>19195</v>
      </c>
      <c r="F954" t="s">
        <v>8221</v>
      </c>
      <c r="G954" t="s">
        <v>8224</v>
      </c>
      <c r="H954" t="s">
        <v>8246</v>
      </c>
      <c r="I954">
        <v>1465054872</v>
      </c>
      <c r="J954">
        <v>1461166872</v>
      </c>
      <c r="K954" t="b">
        <v>0</v>
      </c>
      <c r="L954">
        <v>121</v>
      </c>
      <c r="M954" t="b">
        <v>0</v>
      </c>
      <c r="N954" t="s">
        <v>8273</v>
      </c>
      <c r="O954" s="5">
        <f t="shared" si="84"/>
        <v>38.39</v>
      </c>
      <c r="P954">
        <f t="shared" si="87"/>
        <v>158.63636363636363</v>
      </c>
      <c r="Q954" t="str">
        <f t="shared" si="88"/>
        <v>technology</v>
      </c>
      <c r="R954" t="str">
        <f t="shared" si="89"/>
        <v>wearables</v>
      </c>
      <c r="S954" s="9">
        <f t="shared" si="85"/>
        <v>42480.653611111105</v>
      </c>
      <c r="T954" s="9">
        <f t="shared" si="86"/>
        <v>42525.653611111105</v>
      </c>
    </row>
    <row r="955" spans="1:20" ht="28.8" x14ac:dyDescent="0.3">
      <c r="A955">
        <v>952</v>
      </c>
      <c r="B955" s="3" t="s">
        <v>953</v>
      </c>
      <c r="C955" s="3" t="s">
        <v>5062</v>
      </c>
      <c r="D955">
        <v>49000</v>
      </c>
      <c r="E955">
        <v>19572</v>
      </c>
      <c r="F955" t="s">
        <v>8221</v>
      </c>
      <c r="G955" t="s">
        <v>8224</v>
      </c>
      <c r="H955" t="s">
        <v>8246</v>
      </c>
      <c r="I955">
        <v>1479483812</v>
      </c>
      <c r="J955">
        <v>1476888212</v>
      </c>
      <c r="K955" t="b">
        <v>0</v>
      </c>
      <c r="L955">
        <v>196</v>
      </c>
      <c r="M955" t="b">
        <v>0</v>
      </c>
      <c r="N955" t="s">
        <v>8273</v>
      </c>
      <c r="O955" s="5">
        <f t="shared" si="84"/>
        <v>39.942857142857143</v>
      </c>
      <c r="P955">
        <f t="shared" si="87"/>
        <v>99.857142857142861</v>
      </c>
      <c r="Q955" t="str">
        <f t="shared" si="88"/>
        <v>technology</v>
      </c>
      <c r="R955" t="str">
        <f t="shared" si="89"/>
        <v>wearables</v>
      </c>
      <c r="S955" s="9">
        <f t="shared" si="85"/>
        <v>42662.613564814819</v>
      </c>
      <c r="T955" s="9">
        <f t="shared" si="86"/>
        <v>42692.655231481483</v>
      </c>
    </row>
    <row r="956" spans="1:20" ht="28.8" x14ac:dyDescent="0.3">
      <c r="A956">
        <v>953</v>
      </c>
      <c r="B956" s="3" t="s">
        <v>954</v>
      </c>
      <c r="C956" s="3" t="s">
        <v>5063</v>
      </c>
      <c r="D956">
        <v>15000</v>
      </c>
      <c r="E956">
        <v>126</v>
      </c>
      <c r="F956" t="s">
        <v>8221</v>
      </c>
      <c r="G956" t="s">
        <v>8224</v>
      </c>
      <c r="H956" t="s">
        <v>8246</v>
      </c>
      <c r="I956">
        <v>1422158199</v>
      </c>
      <c r="J956">
        <v>1419566199</v>
      </c>
      <c r="K956" t="b">
        <v>0</v>
      </c>
      <c r="L956">
        <v>5</v>
      </c>
      <c r="M956" t="b">
        <v>0</v>
      </c>
      <c r="N956" t="s">
        <v>8273</v>
      </c>
      <c r="O956" s="5">
        <f t="shared" si="84"/>
        <v>0.84</v>
      </c>
      <c r="P956">
        <f t="shared" si="87"/>
        <v>25.2</v>
      </c>
      <c r="Q956" t="str">
        <f t="shared" si="88"/>
        <v>technology</v>
      </c>
      <c r="R956" t="str">
        <f t="shared" si="89"/>
        <v>wearables</v>
      </c>
      <c r="S956" s="9">
        <f t="shared" si="85"/>
        <v>41999.164340277777</v>
      </c>
      <c r="T956" s="9">
        <f t="shared" si="86"/>
        <v>42029.164340277777</v>
      </c>
    </row>
    <row r="957" spans="1:20" ht="43.2" x14ac:dyDescent="0.3">
      <c r="A957">
        <v>954</v>
      </c>
      <c r="B957" s="3" t="s">
        <v>955</v>
      </c>
      <c r="C957" s="3" t="s">
        <v>5064</v>
      </c>
      <c r="D957">
        <v>15000</v>
      </c>
      <c r="E957">
        <v>6511</v>
      </c>
      <c r="F957" t="s">
        <v>8221</v>
      </c>
      <c r="G957" t="s">
        <v>8224</v>
      </c>
      <c r="H957" t="s">
        <v>8246</v>
      </c>
      <c r="I957">
        <v>1440100839</v>
      </c>
      <c r="J957">
        <v>1436472039</v>
      </c>
      <c r="K957" t="b">
        <v>0</v>
      </c>
      <c r="L957">
        <v>73</v>
      </c>
      <c r="M957" t="b">
        <v>0</v>
      </c>
      <c r="N957" t="s">
        <v>8273</v>
      </c>
      <c r="O957" s="5">
        <f t="shared" si="84"/>
        <v>43.406666666666666</v>
      </c>
      <c r="P957">
        <f t="shared" si="87"/>
        <v>89.191780821917803</v>
      </c>
      <c r="Q957" t="str">
        <f t="shared" si="88"/>
        <v>technology</v>
      </c>
      <c r="R957" t="str">
        <f t="shared" si="89"/>
        <v>wearables</v>
      </c>
      <c r="S957" s="9">
        <f t="shared" si="85"/>
        <v>42194.833784722221</v>
      </c>
      <c r="T957" s="9">
        <f t="shared" si="86"/>
        <v>42236.833784722221</v>
      </c>
    </row>
    <row r="958" spans="1:20" ht="43.2" x14ac:dyDescent="0.3">
      <c r="A958">
        <v>955</v>
      </c>
      <c r="B958" s="3" t="s">
        <v>956</v>
      </c>
      <c r="C958" s="3" t="s">
        <v>5065</v>
      </c>
      <c r="D958">
        <v>300000</v>
      </c>
      <c r="E958">
        <v>16984</v>
      </c>
      <c r="F958" t="s">
        <v>8221</v>
      </c>
      <c r="G958" t="s">
        <v>8224</v>
      </c>
      <c r="H958" t="s">
        <v>8246</v>
      </c>
      <c r="I958">
        <v>1473750300</v>
      </c>
      <c r="J958">
        <v>1470294300</v>
      </c>
      <c r="K958" t="b">
        <v>0</v>
      </c>
      <c r="L958">
        <v>93</v>
      </c>
      <c r="M958" t="b">
        <v>0</v>
      </c>
      <c r="N958" t="s">
        <v>8273</v>
      </c>
      <c r="O958" s="5">
        <f t="shared" si="84"/>
        <v>5.6613333333333333</v>
      </c>
      <c r="P958">
        <f t="shared" si="87"/>
        <v>182.6236559139785</v>
      </c>
      <c r="Q958" t="str">
        <f t="shared" si="88"/>
        <v>technology</v>
      </c>
      <c r="R958" t="str">
        <f t="shared" si="89"/>
        <v>wearables</v>
      </c>
      <c r="S958" s="9">
        <f t="shared" si="85"/>
        <v>42586.295138888891</v>
      </c>
      <c r="T958" s="9">
        <f t="shared" si="86"/>
        <v>42626.295138888891</v>
      </c>
    </row>
    <row r="959" spans="1:20" ht="43.2" x14ac:dyDescent="0.3">
      <c r="A959">
        <v>956</v>
      </c>
      <c r="B959" s="3" t="s">
        <v>957</v>
      </c>
      <c r="C959" s="3" t="s">
        <v>5066</v>
      </c>
      <c r="D959">
        <v>50000</v>
      </c>
      <c r="E959">
        <v>861</v>
      </c>
      <c r="F959" t="s">
        <v>8221</v>
      </c>
      <c r="G959" t="s">
        <v>8224</v>
      </c>
      <c r="H959" t="s">
        <v>8246</v>
      </c>
      <c r="I959">
        <v>1430081759</v>
      </c>
      <c r="J959">
        <v>1424901359</v>
      </c>
      <c r="K959" t="b">
        <v>0</v>
      </c>
      <c r="L959">
        <v>17</v>
      </c>
      <c r="M959" t="b">
        <v>0</v>
      </c>
      <c r="N959" t="s">
        <v>8273</v>
      </c>
      <c r="O959" s="5">
        <f t="shared" si="84"/>
        <v>1.722</v>
      </c>
      <c r="P959">
        <f t="shared" si="87"/>
        <v>50.647058823529413</v>
      </c>
      <c r="Q959" t="str">
        <f t="shared" si="88"/>
        <v>technology</v>
      </c>
      <c r="R959" t="str">
        <f t="shared" si="89"/>
        <v>wearables</v>
      </c>
      <c r="S959" s="9">
        <f t="shared" si="85"/>
        <v>42060.913877314815</v>
      </c>
      <c r="T959" s="9">
        <f t="shared" si="86"/>
        <v>42120.872210648144</v>
      </c>
    </row>
    <row r="960" spans="1:20" ht="28.8" x14ac:dyDescent="0.3">
      <c r="A960">
        <v>957</v>
      </c>
      <c r="B960" s="3" t="s">
        <v>958</v>
      </c>
      <c r="C960" s="3" t="s">
        <v>5067</v>
      </c>
      <c r="D960">
        <v>12000</v>
      </c>
      <c r="E960">
        <v>233</v>
      </c>
      <c r="F960" t="s">
        <v>8221</v>
      </c>
      <c r="G960" t="s">
        <v>8224</v>
      </c>
      <c r="H960" t="s">
        <v>8246</v>
      </c>
      <c r="I960">
        <v>1479392133</v>
      </c>
      <c r="J960">
        <v>1476710133</v>
      </c>
      <c r="K960" t="b">
        <v>0</v>
      </c>
      <c r="L960">
        <v>7</v>
      </c>
      <c r="M960" t="b">
        <v>0</v>
      </c>
      <c r="N960" t="s">
        <v>8273</v>
      </c>
      <c r="O960" s="5">
        <f t="shared" si="84"/>
        <v>1.9416666666666664</v>
      </c>
      <c r="P960">
        <f t="shared" si="87"/>
        <v>33.285714285714285</v>
      </c>
      <c r="Q960" t="str">
        <f t="shared" si="88"/>
        <v>technology</v>
      </c>
      <c r="R960" t="str">
        <f t="shared" si="89"/>
        <v>wearables</v>
      </c>
      <c r="S960" s="9">
        <f t="shared" si="85"/>
        <v>42660.552465277782</v>
      </c>
      <c r="T960" s="9">
        <f t="shared" si="86"/>
        <v>42691.594131944439</v>
      </c>
    </row>
    <row r="961" spans="1:20" ht="43.2" x14ac:dyDescent="0.3">
      <c r="A961">
        <v>958</v>
      </c>
      <c r="B961" s="3" t="s">
        <v>959</v>
      </c>
      <c r="C961" s="3" t="s">
        <v>5068</v>
      </c>
      <c r="D961">
        <v>7777</v>
      </c>
      <c r="E961">
        <v>881</v>
      </c>
      <c r="F961" t="s">
        <v>8221</v>
      </c>
      <c r="G961" t="s">
        <v>8224</v>
      </c>
      <c r="H961" t="s">
        <v>8246</v>
      </c>
      <c r="I961">
        <v>1428641940</v>
      </c>
      <c r="J961">
        <v>1426792563</v>
      </c>
      <c r="K961" t="b">
        <v>0</v>
      </c>
      <c r="L961">
        <v>17</v>
      </c>
      <c r="M961" t="b">
        <v>0</v>
      </c>
      <c r="N961" t="s">
        <v>8273</v>
      </c>
      <c r="O961" s="5">
        <f t="shared" si="84"/>
        <v>11.328275684711327</v>
      </c>
      <c r="P961">
        <f t="shared" si="87"/>
        <v>51.823529411764703</v>
      </c>
      <c r="Q961" t="str">
        <f t="shared" si="88"/>
        <v>technology</v>
      </c>
      <c r="R961" t="str">
        <f t="shared" si="89"/>
        <v>wearables</v>
      </c>
      <c r="S961" s="9">
        <f t="shared" si="85"/>
        <v>42082.802812499998</v>
      </c>
      <c r="T961" s="9">
        <f t="shared" si="86"/>
        <v>42104.207638888889</v>
      </c>
    </row>
    <row r="962" spans="1:20" ht="43.2" x14ac:dyDescent="0.3">
      <c r="A962">
        <v>959</v>
      </c>
      <c r="B962" s="3" t="s">
        <v>960</v>
      </c>
      <c r="C962" s="3" t="s">
        <v>5069</v>
      </c>
      <c r="D962">
        <v>50000</v>
      </c>
      <c r="E962">
        <v>19430</v>
      </c>
      <c r="F962" t="s">
        <v>8221</v>
      </c>
      <c r="G962" t="s">
        <v>8224</v>
      </c>
      <c r="H962" t="s">
        <v>8246</v>
      </c>
      <c r="I962">
        <v>1421640665</v>
      </c>
      <c r="J962">
        <v>1419048665</v>
      </c>
      <c r="K962" t="b">
        <v>0</v>
      </c>
      <c r="L962">
        <v>171</v>
      </c>
      <c r="M962" t="b">
        <v>0</v>
      </c>
      <c r="N962" t="s">
        <v>8273</v>
      </c>
      <c r="O962" s="5">
        <f t="shared" si="84"/>
        <v>38.86</v>
      </c>
      <c r="P962">
        <f t="shared" si="87"/>
        <v>113.62573099415205</v>
      </c>
      <c r="Q962" t="str">
        <f t="shared" si="88"/>
        <v>technology</v>
      </c>
      <c r="R962" t="str">
        <f t="shared" si="89"/>
        <v>wearables</v>
      </c>
      <c r="S962" s="9">
        <f t="shared" si="85"/>
        <v>41993.174363425926</v>
      </c>
      <c r="T962" s="9">
        <f t="shared" si="86"/>
        <v>42023.174363425926</v>
      </c>
    </row>
    <row r="963" spans="1:20" ht="43.2" x14ac:dyDescent="0.3">
      <c r="A963">
        <v>960</v>
      </c>
      <c r="B963" s="3" t="s">
        <v>961</v>
      </c>
      <c r="C963" s="3" t="s">
        <v>5070</v>
      </c>
      <c r="D963">
        <v>55650</v>
      </c>
      <c r="E963">
        <v>25655</v>
      </c>
      <c r="F963" t="s">
        <v>8221</v>
      </c>
      <c r="G963" t="s">
        <v>8224</v>
      </c>
      <c r="H963" t="s">
        <v>8246</v>
      </c>
      <c r="I963">
        <v>1489500155</v>
      </c>
      <c r="J963">
        <v>1485874955</v>
      </c>
      <c r="K963" t="b">
        <v>0</v>
      </c>
      <c r="L963">
        <v>188</v>
      </c>
      <c r="M963" t="b">
        <v>0</v>
      </c>
      <c r="N963" t="s">
        <v>8273</v>
      </c>
      <c r="O963" s="5">
        <f t="shared" ref="O963:O1026" si="90">E963/D963*100</f>
        <v>46.100628930817614</v>
      </c>
      <c r="P963">
        <f t="shared" si="87"/>
        <v>136.46276595744681</v>
      </c>
      <c r="Q963" t="str">
        <f t="shared" si="88"/>
        <v>technology</v>
      </c>
      <c r="R963" t="str">
        <f t="shared" si="89"/>
        <v>wearables</v>
      </c>
      <c r="S963" s="9">
        <f t="shared" ref="S963:S1026" si="91">J963/60/60/24+DATE(1970, 1, 1)</f>
        <v>42766.626793981486</v>
      </c>
      <c r="T963" s="9">
        <f t="shared" ref="T963:T1026" si="92">I963/60/60/24+DATE(1970, 1, 1)</f>
        <v>42808.585127314815</v>
      </c>
    </row>
    <row r="964" spans="1:20" ht="28.8" x14ac:dyDescent="0.3">
      <c r="A964">
        <v>961</v>
      </c>
      <c r="B964" s="3" t="s">
        <v>962</v>
      </c>
      <c r="C964" s="3" t="s">
        <v>5071</v>
      </c>
      <c r="D964">
        <v>95000</v>
      </c>
      <c r="E964">
        <v>40079</v>
      </c>
      <c r="F964" t="s">
        <v>8221</v>
      </c>
      <c r="G964" t="s">
        <v>8224</v>
      </c>
      <c r="H964" t="s">
        <v>8246</v>
      </c>
      <c r="I964">
        <v>1487617200</v>
      </c>
      <c r="J964">
        <v>1483634335</v>
      </c>
      <c r="K964" t="b">
        <v>0</v>
      </c>
      <c r="L964">
        <v>110</v>
      </c>
      <c r="M964" t="b">
        <v>0</v>
      </c>
      <c r="N964" t="s">
        <v>8273</v>
      </c>
      <c r="O964" s="5">
        <f t="shared" si="90"/>
        <v>42.188421052631583</v>
      </c>
      <c r="P964">
        <f t="shared" ref="P964:P1027" si="93">E964/L964</f>
        <v>364.35454545454547</v>
      </c>
      <c r="Q964" t="str">
        <f t="shared" ref="Q964:Q1027" si="94">LEFT(N964, FIND("/", N964)-1)</f>
        <v>technology</v>
      </c>
      <c r="R964" t="str">
        <f t="shared" ref="R964:R1027" si="95">RIGHT(N964, LEN(N964)-FIND("/", N964))</f>
        <v>wearables</v>
      </c>
      <c r="S964" s="9">
        <f t="shared" si="91"/>
        <v>42740.693692129629</v>
      </c>
      <c r="T964" s="9">
        <f t="shared" si="92"/>
        <v>42786.791666666672</v>
      </c>
    </row>
    <row r="965" spans="1:20" ht="43.2" x14ac:dyDescent="0.3">
      <c r="A965">
        <v>962</v>
      </c>
      <c r="B965" s="3" t="s">
        <v>963</v>
      </c>
      <c r="C965" s="3" t="s">
        <v>5072</v>
      </c>
      <c r="D965">
        <v>2500</v>
      </c>
      <c r="E965">
        <v>712</v>
      </c>
      <c r="F965" t="s">
        <v>8221</v>
      </c>
      <c r="G965" t="s">
        <v>8224</v>
      </c>
      <c r="H965" t="s">
        <v>8246</v>
      </c>
      <c r="I965">
        <v>1455210353</v>
      </c>
      <c r="J965">
        <v>1451927153</v>
      </c>
      <c r="K965" t="b">
        <v>0</v>
      </c>
      <c r="L965">
        <v>37</v>
      </c>
      <c r="M965" t="b">
        <v>0</v>
      </c>
      <c r="N965" t="s">
        <v>8273</v>
      </c>
      <c r="O965" s="5">
        <f t="shared" si="90"/>
        <v>28.48</v>
      </c>
      <c r="P965">
        <f t="shared" si="93"/>
        <v>19.243243243243242</v>
      </c>
      <c r="Q965" t="str">
        <f t="shared" si="94"/>
        <v>technology</v>
      </c>
      <c r="R965" t="str">
        <f t="shared" si="95"/>
        <v>wearables</v>
      </c>
      <c r="S965" s="9">
        <f t="shared" si="91"/>
        <v>42373.712418981479</v>
      </c>
      <c r="T965" s="9">
        <f t="shared" si="92"/>
        <v>42411.712418981479</v>
      </c>
    </row>
    <row r="966" spans="1:20" ht="28.8" x14ac:dyDescent="0.3">
      <c r="A966">
        <v>963</v>
      </c>
      <c r="B966" s="3" t="s">
        <v>964</v>
      </c>
      <c r="C966" s="3" t="s">
        <v>5073</v>
      </c>
      <c r="D966">
        <v>35000</v>
      </c>
      <c r="E966">
        <v>377</v>
      </c>
      <c r="F966" t="s">
        <v>8221</v>
      </c>
      <c r="G966" t="s">
        <v>8224</v>
      </c>
      <c r="H966" t="s">
        <v>8246</v>
      </c>
      <c r="I966">
        <v>1476717319</v>
      </c>
      <c r="J966">
        <v>1473693319</v>
      </c>
      <c r="K966" t="b">
        <v>0</v>
      </c>
      <c r="L966">
        <v>9</v>
      </c>
      <c r="M966" t="b">
        <v>0</v>
      </c>
      <c r="N966" t="s">
        <v>8273</v>
      </c>
      <c r="O966" s="5">
        <f t="shared" si="90"/>
        <v>1.077142857142857</v>
      </c>
      <c r="P966">
        <f t="shared" si="93"/>
        <v>41.888888888888886</v>
      </c>
      <c r="Q966" t="str">
        <f t="shared" si="94"/>
        <v>technology</v>
      </c>
      <c r="R966" t="str">
        <f t="shared" si="95"/>
        <v>wearables</v>
      </c>
      <c r="S966" s="9">
        <f t="shared" si="91"/>
        <v>42625.635636574079</v>
      </c>
      <c r="T966" s="9">
        <f t="shared" si="92"/>
        <v>42660.635636574079</v>
      </c>
    </row>
    <row r="967" spans="1:20" ht="43.2" x14ac:dyDescent="0.3">
      <c r="A967">
        <v>964</v>
      </c>
      <c r="B967" s="3" t="s">
        <v>965</v>
      </c>
      <c r="C967" s="3" t="s">
        <v>5074</v>
      </c>
      <c r="D967">
        <v>110000</v>
      </c>
      <c r="E967">
        <v>879</v>
      </c>
      <c r="F967" t="s">
        <v>8221</v>
      </c>
      <c r="G967" t="s">
        <v>8229</v>
      </c>
      <c r="H967" t="s">
        <v>8251</v>
      </c>
      <c r="I967">
        <v>1441119919</v>
      </c>
      <c r="J967">
        <v>1437663919</v>
      </c>
      <c r="K967" t="b">
        <v>0</v>
      </c>
      <c r="L967">
        <v>29</v>
      </c>
      <c r="M967" t="b">
        <v>0</v>
      </c>
      <c r="N967" t="s">
        <v>8273</v>
      </c>
      <c r="O967" s="5">
        <f t="shared" si="90"/>
        <v>0.79909090909090907</v>
      </c>
      <c r="P967">
        <f t="shared" si="93"/>
        <v>30.310344827586206</v>
      </c>
      <c r="Q967" t="str">
        <f t="shared" si="94"/>
        <v>technology</v>
      </c>
      <c r="R967" t="str">
        <f t="shared" si="95"/>
        <v>wearables</v>
      </c>
      <c r="S967" s="9">
        <f t="shared" si="91"/>
        <v>42208.628692129627</v>
      </c>
      <c r="T967" s="9">
        <f t="shared" si="92"/>
        <v>42248.628692129627</v>
      </c>
    </row>
    <row r="968" spans="1:20" ht="43.2" x14ac:dyDescent="0.3">
      <c r="A968">
        <v>965</v>
      </c>
      <c r="B968" s="3" t="s">
        <v>966</v>
      </c>
      <c r="C968" s="3" t="s">
        <v>5075</v>
      </c>
      <c r="D968">
        <v>25000</v>
      </c>
      <c r="E968">
        <v>298</v>
      </c>
      <c r="F968" t="s">
        <v>8221</v>
      </c>
      <c r="G968" t="s">
        <v>8224</v>
      </c>
      <c r="H968" t="s">
        <v>8246</v>
      </c>
      <c r="I968">
        <v>1477454340</v>
      </c>
      <c r="J968">
        <v>1474676646</v>
      </c>
      <c r="K968" t="b">
        <v>0</v>
      </c>
      <c r="L968">
        <v>6</v>
      </c>
      <c r="M968" t="b">
        <v>0</v>
      </c>
      <c r="N968" t="s">
        <v>8273</v>
      </c>
      <c r="O968" s="5">
        <f t="shared" si="90"/>
        <v>1.1919999999999999</v>
      </c>
      <c r="P968">
        <f t="shared" si="93"/>
        <v>49.666666666666664</v>
      </c>
      <c r="Q968" t="str">
        <f t="shared" si="94"/>
        <v>technology</v>
      </c>
      <c r="R968" t="str">
        <f t="shared" si="95"/>
        <v>wearables</v>
      </c>
      <c r="S968" s="9">
        <f t="shared" si="91"/>
        <v>42637.016736111109</v>
      </c>
      <c r="T968" s="9">
        <f t="shared" si="92"/>
        <v>42669.165972222225</v>
      </c>
    </row>
    <row r="969" spans="1:20" ht="28.8" x14ac:dyDescent="0.3">
      <c r="A969">
        <v>966</v>
      </c>
      <c r="B969" s="3" t="s">
        <v>967</v>
      </c>
      <c r="C969" s="3" t="s">
        <v>5076</v>
      </c>
      <c r="D969">
        <v>12000</v>
      </c>
      <c r="E969">
        <v>1776</v>
      </c>
      <c r="F969" t="s">
        <v>8221</v>
      </c>
      <c r="G969" t="s">
        <v>8224</v>
      </c>
      <c r="H969" t="s">
        <v>8246</v>
      </c>
      <c r="I969">
        <v>1475766932</v>
      </c>
      <c r="J969">
        <v>1473174932</v>
      </c>
      <c r="K969" t="b">
        <v>0</v>
      </c>
      <c r="L969">
        <v>30</v>
      </c>
      <c r="M969" t="b">
        <v>0</v>
      </c>
      <c r="N969" t="s">
        <v>8273</v>
      </c>
      <c r="O969" s="5">
        <f t="shared" si="90"/>
        <v>14.799999999999999</v>
      </c>
      <c r="P969">
        <f t="shared" si="93"/>
        <v>59.2</v>
      </c>
      <c r="Q969" t="str">
        <f t="shared" si="94"/>
        <v>technology</v>
      </c>
      <c r="R969" t="str">
        <f t="shared" si="95"/>
        <v>wearables</v>
      </c>
      <c r="S969" s="9">
        <f t="shared" si="91"/>
        <v>42619.635787037041</v>
      </c>
      <c r="T969" s="9">
        <f t="shared" si="92"/>
        <v>42649.635787037041</v>
      </c>
    </row>
    <row r="970" spans="1:20" ht="28.8" x14ac:dyDescent="0.3">
      <c r="A970">
        <v>967</v>
      </c>
      <c r="B970" s="3" t="s">
        <v>968</v>
      </c>
      <c r="C970" s="3" t="s">
        <v>5077</v>
      </c>
      <c r="D970">
        <v>20000</v>
      </c>
      <c r="E970">
        <v>3562</v>
      </c>
      <c r="F970" t="s">
        <v>8221</v>
      </c>
      <c r="G970" t="s">
        <v>8224</v>
      </c>
      <c r="H970" t="s">
        <v>8246</v>
      </c>
      <c r="I970">
        <v>1461301574</v>
      </c>
      <c r="J970">
        <v>1456121174</v>
      </c>
      <c r="K970" t="b">
        <v>0</v>
      </c>
      <c r="L970">
        <v>81</v>
      </c>
      <c r="M970" t="b">
        <v>0</v>
      </c>
      <c r="N970" t="s">
        <v>8273</v>
      </c>
      <c r="O970" s="5">
        <f t="shared" si="90"/>
        <v>17.810000000000002</v>
      </c>
      <c r="P970">
        <f t="shared" si="93"/>
        <v>43.97530864197531</v>
      </c>
      <c r="Q970" t="str">
        <f t="shared" si="94"/>
        <v>technology</v>
      </c>
      <c r="R970" t="str">
        <f t="shared" si="95"/>
        <v>wearables</v>
      </c>
      <c r="S970" s="9">
        <f t="shared" si="91"/>
        <v>42422.254328703704</v>
      </c>
      <c r="T970" s="9">
        <f t="shared" si="92"/>
        <v>42482.21266203704</v>
      </c>
    </row>
    <row r="971" spans="1:20" ht="43.2" x14ac:dyDescent="0.3">
      <c r="A971">
        <v>968</v>
      </c>
      <c r="B971" s="3" t="s">
        <v>969</v>
      </c>
      <c r="C971" s="3" t="s">
        <v>5078</v>
      </c>
      <c r="D971">
        <v>8000</v>
      </c>
      <c r="E971">
        <v>106</v>
      </c>
      <c r="F971" t="s">
        <v>8221</v>
      </c>
      <c r="G971" t="s">
        <v>8224</v>
      </c>
      <c r="H971" t="s">
        <v>8246</v>
      </c>
      <c r="I971">
        <v>1408134034</v>
      </c>
      <c r="J971">
        <v>1405542034</v>
      </c>
      <c r="K971" t="b">
        <v>0</v>
      </c>
      <c r="L971">
        <v>4</v>
      </c>
      <c r="M971" t="b">
        <v>0</v>
      </c>
      <c r="N971" t="s">
        <v>8273</v>
      </c>
      <c r="O971" s="5">
        <f t="shared" si="90"/>
        <v>1.325</v>
      </c>
      <c r="P971">
        <f t="shared" si="93"/>
        <v>26.5</v>
      </c>
      <c r="Q971" t="str">
        <f t="shared" si="94"/>
        <v>technology</v>
      </c>
      <c r="R971" t="str">
        <f t="shared" si="95"/>
        <v>wearables</v>
      </c>
      <c r="S971" s="9">
        <f t="shared" si="91"/>
        <v>41836.847615740742</v>
      </c>
      <c r="T971" s="9">
        <f t="shared" si="92"/>
        <v>41866.847615740742</v>
      </c>
    </row>
    <row r="972" spans="1:20" ht="28.8" x14ac:dyDescent="0.3">
      <c r="A972">
        <v>969</v>
      </c>
      <c r="B972" s="3" t="s">
        <v>970</v>
      </c>
      <c r="C972" s="3" t="s">
        <v>5079</v>
      </c>
      <c r="D972">
        <v>30000</v>
      </c>
      <c r="E972">
        <v>14000</v>
      </c>
      <c r="F972" t="s">
        <v>8221</v>
      </c>
      <c r="G972" t="s">
        <v>8238</v>
      </c>
      <c r="H972" t="s">
        <v>8256</v>
      </c>
      <c r="I972">
        <v>1486624607</v>
      </c>
      <c r="J972">
        <v>1483773407</v>
      </c>
      <c r="K972" t="b">
        <v>0</v>
      </c>
      <c r="L972">
        <v>11</v>
      </c>
      <c r="M972" t="b">
        <v>0</v>
      </c>
      <c r="N972" t="s">
        <v>8273</v>
      </c>
      <c r="O972" s="5">
        <f t="shared" si="90"/>
        <v>46.666666666666664</v>
      </c>
      <c r="P972">
        <f t="shared" si="93"/>
        <v>1272.7272727272727</v>
      </c>
      <c r="Q972" t="str">
        <f t="shared" si="94"/>
        <v>technology</v>
      </c>
      <c r="R972" t="str">
        <f t="shared" si="95"/>
        <v>wearables</v>
      </c>
      <c r="S972" s="9">
        <f t="shared" si="91"/>
        <v>42742.30332175926</v>
      </c>
      <c r="T972" s="9">
        <f t="shared" si="92"/>
        <v>42775.30332175926</v>
      </c>
    </row>
    <row r="973" spans="1:20" ht="43.2" x14ac:dyDescent="0.3">
      <c r="A973">
        <v>970</v>
      </c>
      <c r="B973" s="3" t="s">
        <v>971</v>
      </c>
      <c r="C973" s="3" t="s">
        <v>5080</v>
      </c>
      <c r="D973">
        <v>5000</v>
      </c>
      <c r="E973">
        <v>2296</v>
      </c>
      <c r="F973" t="s">
        <v>8221</v>
      </c>
      <c r="G973" t="s">
        <v>8229</v>
      </c>
      <c r="H973" t="s">
        <v>8251</v>
      </c>
      <c r="I973">
        <v>1485147540</v>
      </c>
      <c r="J973">
        <v>1481951853</v>
      </c>
      <c r="K973" t="b">
        <v>0</v>
      </c>
      <c r="L973">
        <v>14</v>
      </c>
      <c r="M973" t="b">
        <v>0</v>
      </c>
      <c r="N973" t="s">
        <v>8273</v>
      </c>
      <c r="O973" s="5">
        <f t="shared" si="90"/>
        <v>45.92</v>
      </c>
      <c r="P973">
        <f t="shared" si="93"/>
        <v>164</v>
      </c>
      <c r="Q973" t="str">
        <f t="shared" si="94"/>
        <v>technology</v>
      </c>
      <c r="R973" t="str">
        <f t="shared" si="95"/>
        <v>wearables</v>
      </c>
      <c r="S973" s="9">
        <f t="shared" si="91"/>
        <v>42721.220520833333</v>
      </c>
      <c r="T973" s="9">
        <f t="shared" si="92"/>
        <v>42758.207638888889</v>
      </c>
    </row>
    <row r="974" spans="1:20" ht="43.2" x14ac:dyDescent="0.3">
      <c r="A974">
        <v>971</v>
      </c>
      <c r="B974" s="3" t="s">
        <v>972</v>
      </c>
      <c r="C974" s="3" t="s">
        <v>5081</v>
      </c>
      <c r="D974">
        <v>100000</v>
      </c>
      <c r="E974">
        <v>226</v>
      </c>
      <c r="F974" t="s">
        <v>8221</v>
      </c>
      <c r="G974" t="s">
        <v>8224</v>
      </c>
      <c r="H974" t="s">
        <v>8246</v>
      </c>
      <c r="I974">
        <v>1433178060</v>
      </c>
      <c r="J974">
        <v>1429290060</v>
      </c>
      <c r="K974" t="b">
        <v>0</v>
      </c>
      <c r="L974">
        <v>5</v>
      </c>
      <c r="M974" t="b">
        <v>0</v>
      </c>
      <c r="N974" t="s">
        <v>8273</v>
      </c>
      <c r="O974" s="5">
        <f t="shared" si="90"/>
        <v>0.22599999999999998</v>
      </c>
      <c r="P974">
        <f t="shared" si="93"/>
        <v>45.2</v>
      </c>
      <c r="Q974" t="str">
        <f t="shared" si="94"/>
        <v>technology</v>
      </c>
      <c r="R974" t="str">
        <f t="shared" si="95"/>
        <v>wearables</v>
      </c>
      <c r="S974" s="9">
        <f t="shared" si="91"/>
        <v>42111.709027777775</v>
      </c>
      <c r="T974" s="9">
        <f t="shared" si="92"/>
        <v>42156.709027777775</v>
      </c>
    </row>
    <row r="975" spans="1:20" ht="43.2" x14ac:dyDescent="0.3">
      <c r="A975">
        <v>972</v>
      </c>
      <c r="B975" s="3" t="s">
        <v>973</v>
      </c>
      <c r="C975" s="3" t="s">
        <v>5082</v>
      </c>
      <c r="D975">
        <v>20000</v>
      </c>
      <c r="E975">
        <v>6925</v>
      </c>
      <c r="F975" t="s">
        <v>8221</v>
      </c>
      <c r="G975" t="s">
        <v>8224</v>
      </c>
      <c r="H975" t="s">
        <v>8246</v>
      </c>
      <c r="I975">
        <v>1409813940</v>
      </c>
      <c r="J975">
        <v>1407271598</v>
      </c>
      <c r="K975" t="b">
        <v>0</v>
      </c>
      <c r="L975">
        <v>45</v>
      </c>
      <c r="M975" t="b">
        <v>0</v>
      </c>
      <c r="N975" t="s">
        <v>8273</v>
      </c>
      <c r="O975" s="5">
        <f t="shared" si="90"/>
        <v>34.625</v>
      </c>
      <c r="P975">
        <f t="shared" si="93"/>
        <v>153.88888888888889</v>
      </c>
      <c r="Q975" t="str">
        <f t="shared" si="94"/>
        <v>technology</v>
      </c>
      <c r="R975" t="str">
        <f t="shared" si="95"/>
        <v>wearables</v>
      </c>
      <c r="S975" s="9">
        <f t="shared" si="91"/>
        <v>41856.865717592591</v>
      </c>
      <c r="T975" s="9">
        <f t="shared" si="92"/>
        <v>41886.290972222225</v>
      </c>
    </row>
    <row r="976" spans="1:20" ht="43.2" x14ac:dyDescent="0.3">
      <c r="A976">
        <v>973</v>
      </c>
      <c r="B976" s="3" t="s">
        <v>974</v>
      </c>
      <c r="C976" s="3" t="s">
        <v>5083</v>
      </c>
      <c r="D976">
        <v>20000</v>
      </c>
      <c r="E976">
        <v>411</v>
      </c>
      <c r="F976" t="s">
        <v>8221</v>
      </c>
      <c r="G976" t="s">
        <v>8224</v>
      </c>
      <c r="H976" t="s">
        <v>8246</v>
      </c>
      <c r="I976">
        <v>1447032093</v>
      </c>
      <c r="J976">
        <v>1441844493</v>
      </c>
      <c r="K976" t="b">
        <v>0</v>
      </c>
      <c r="L976">
        <v>8</v>
      </c>
      <c r="M976" t="b">
        <v>0</v>
      </c>
      <c r="N976" t="s">
        <v>8273</v>
      </c>
      <c r="O976" s="5">
        <f t="shared" si="90"/>
        <v>2.0549999999999997</v>
      </c>
      <c r="P976">
        <f t="shared" si="93"/>
        <v>51.375</v>
      </c>
      <c r="Q976" t="str">
        <f t="shared" si="94"/>
        <v>technology</v>
      </c>
      <c r="R976" t="str">
        <f t="shared" si="95"/>
        <v>wearables</v>
      </c>
      <c r="S976" s="9">
        <f t="shared" si="91"/>
        <v>42257.014965277776</v>
      </c>
      <c r="T976" s="9">
        <f t="shared" si="92"/>
        <v>42317.056631944448</v>
      </c>
    </row>
    <row r="977" spans="1:20" ht="28.8" x14ac:dyDescent="0.3">
      <c r="A977">
        <v>974</v>
      </c>
      <c r="B977" s="3" t="s">
        <v>975</v>
      </c>
      <c r="C977" s="3" t="s">
        <v>5084</v>
      </c>
      <c r="D977">
        <v>50000</v>
      </c>
      <c r="E977">
        <v>280</v>
      </c>
      <c r="F977" t="s">
        <v>8221</v>
      </c>
      <c r="G977" t="s">
        <v>8224</v>
      </c>
      <c r="H977" t="s">
        <v>8246</v>
      </c>
      <c r="I977">
        <v>1458925156</v>
      </c>
      <c r="J977">
        <v>1456336756</v>
      </c>
      <c r="K977" t="b">
        <v>0</v>
      </c>
      <c r="L977">
        <v>3</v>
      </c>
      <c r="M977" t="b">
        <v>0</v>
      </c>
      <c r="N977" t="s">
        <v>8273</v>
      </c>
      <c r="O977" s="5">
        <f t="shared" si="90"/>
        <v>0.55999999999999994</v>
      </c>
      <c r="P977">
        <f t="shared" si="93"/>
        <v>93.333333333333329</v>
      </c>
      <c r="Q977" t="str">
        <f t="shared" si="94"/>
        <v>technology</v>
      </c>
      <c r="R977" t="str">
        <f t="shared" si="95"/>
        <v>wearables</v>
      </c>
      <c r="S977" s="9">
        <f t="shared" si="91"/>
        <v>42424.749490740738</v>
      </c>
      <c r="T977" s="9">
        <f t="shared" si="92"/>
        <v>42454.707824074074</v>
      </c>
    </row>
    <row r="978" spans="1:20" ht="43.2" x14ac:dyDescent="0.3">
      <c r="A978">
        <v>975</v>
      </c>
      <c r="B978" s="3" t="s">
        <v>976</v>
      </c>
      <c r="C978" s="3" t="s">
        <v>5085</v>
      </c>
      <c r="D978">
        <v>100000</v>
      </c>
      <c r="E978">
        <v>2607</v>
      </c>
      <c r="F978" t="s">
        <v>8221</v>
      </c>
      <c r="G978" t="s">
        <v>8224</v>
      </c>
      <c r="H978" t="s">
        <v>8246</v>
      </c>
      <c r="I978">
        <v>1467132185</v>
      </c>
      <c r="J978">
        <v>1461948185</v>
      </c>
      <c r="K978" t="b">
        <v>0</v>
      </c>
      <c r="L978">
        <v>24</v>
      </c>
      <c r="M978" t="b">
        <v>0</v>
      </c>
      <c r="N978" t="s">
        <v>8273</v>
      </c>
      <c r="O978" s="5">
        <f t="shared" si="90"/>
        <v>2.6069999999999998</v>
      </c>
      <c r="P978">
        <f t="shared" si="93"/>
        <v>108.625</v>
      </c>
      <c r="Q978" t="str">
        <f t="shared" si="94"/>
        <v>technology</v>
      </c>
      <c r="R978" t="str">
        <f t="shared" si="95"/>
        <v>wearables</v>
      </c>
      <c r="S978" s="9">
        <f t="shared" si="91"/>
        <v>42489.696585648147</v>
      </c>
      <c r="T978" s="9">
        <f t="shared" si="92"/>
        <v>42549.696585648147</v>
      </c>
    </row>
    <row r="979" spans="1:20" ht="43.2" x14ac:dyDescent="0.3">
      <c r="A979">
        <v>976</v>
      </c>
      <c r="B979" s="3" t="s">
        <v>977</v>
      </c>
      <c r="C979" s="3" t="s">
        <v>5086</v>
      </c>
      <c r="D979">
        <v>150000</v>
      </c>
      <c r="E979">
        <v>2889</v>
      </c>
      <c r="F979" t="s">
        <v>8221</v>
      </c>
      <c r="G979" t="s">
        <v>8226</v>
      </c>
      <c r="H979" t="s">
        <v>8248</v>
      </c>
      <c r="I979">
        <v>1439515497</v>
      </c>
      <c r="J979">
        <v>1435627497</v>
      </c>
      <c r="K979" t="b">
        <v>0</v>
      </c>
      <c r="L979">
        <v>18</v>
      </c>
      <c r="M979" t="b">
        <v>0</v>
      </c>
      <c r="N979" t="s">
        <v>8273</v>
      </c>
      <c r="O979" s="5">
        <f t="shared" si="90"/>
        <v>1.9259999999999999</v>
      </c>
      <c r="P979">
        <f t="shared" si="93"/>
        <v>160.5</v>
      </c>
      <c r="Q979" t="str">
        <f t="shared" si="94"/>
        <v>technology</v>
      </c>
      <c r="R979" t="str">
        <f t="shared" si="95"/>
        <v>wearables</v>
      </c>
      <c r="S979" s="9">
        <f t="shared" si="91"/>
        <v>42185.058993055558</v>
      </c>
      <c r="T979" s="9">
        <f t="shared" si="92"/>
        <v>42230.058993055558</v>
      </c>
    </row>
    <row r="980" spans="1:20" ht="43.2" x14ac:dyDescent="0.3">
      <c r="A980">
        <v>977</v>
      </c>
      <c r="B980" s="3" t="s">
        <v>978</v>
      </c>
      <c r="C980" s="3" t="s">
        <v>5087</v>
      </c>
      <c r="D980">
        <v>2700</v>
      </c>
      <c r="E980">
        <v>909</v>
      </c>
      <c r="F980" t="s">
        <v>8221</v>
      </c>
      <c r="G980" t="s">
        <v>8239</v>
      </c>
      <c r="H980" t="s">
        <v>8249</v>
      </c>
      <c r="I980">
        <v>1456094197</v>
      </c>
      <c r="J980">
        <v>1453502197</v>
      </c>
      <c r="K980" t="b">
        <v>0</v>
      </c>
      <c r="L980">
        <v>12</v>
      </c>
      <c r="M980" t="b">
        <v>0</v>
      </c>
      <c r="N980" t="s">
        <v>8273</v>
      </c>
      <c r="O980" s="5">
        <f t="shared" si="90"/>
        <v>33.666666666666664</v>
      </c>
      <c r="P980">
        <f t="shared" si="93"/>
        <v>75.75</v>
      </c>
      <c r="Q980" t="str">
        <f t="shared" si="94"/>
        <v>technology</v>
      </c>
      <c r="R980" t="str">
        <f t="shared" si="95"/>
        <v>wearables</v>
      </c>
      <c r="S980" s="9">
        <f t="shared" si="91"/>
        <v>42391.942094907412</v>
      </c>
      <c r="T980" s="9">
        <f t="shared" si="92"/>
        <v>42421.942094907412</v>
      </c>
    </row>
    <row r="981" spans="1:20" ht="28.8" x14ac:dyDescent="0.3">
      <c r="A981">
        <v>978</v>
      </c>
      <c r="B981" s="3" t="s">
        <v>979</v>
      </c>
      <c r="C981" s="3" t="s">
        <v>5088</v>
      </c>
      <c r="D981">
        <v>172889</v>
      </c>
      <c r="E981">
        <v>97273</v>
      </c>
      <c r="F981" t="s">
        <v>8221</v>
      </c>
      <c r="G981" t="s">
        <v>8235</v>
      </c>
      <c r="H981" t="s">
        <v>8255</v>
      </c>
      <c r="I981">
        <v>1456385101</v>
      </c>
      <c r="J981">
        <v>1453793101</v>
      </c>
      <c r="K981" t="b">
        <v>0</v>
      </c>
      <c r="L981">
        <v>123</v>
      </c>
      <c r="M981" t="b">
        <v>0</v>
      </c>
      <c r="N981" t="s">
        <v>8273</v>
      </c>
      <c r="O981" s="5">
        <f t="shared" si="90"/>
        <v>56.263267182990241</v>
      </c>
      <c r="P981">
        <f t="shared" si="93"/>
        <v>790.83739837398377</v>
      </c>
      <c r="Q981" t="str">
        <f t="shared" si="94"/>
        <v>technology</v>
      </c>
      <c r="R981" t="str">
        <f t="shared" si="95"/>
        <v>wearables</v>
      </c>
      <c r="S981" s="9">
        <f t="shared" si="91"/>
        <v>42395.309039351851</v>
      </c>
      <c r="T981" s="9">
        <f t="shared" si="92"/>
        <v>42425.309039351851</v>
      </c>
    </row>
    <row r="982" spans="1:20" ht="43.2" x14ac:dyDescent="0.3">
      <c r="A982">
        <v>979</v>
      </c>
      <c r="B982" s="3" t="s">
        <v>980</v>
      </c>
      <c r="C982" s="3" t="s">
        <v>5089</v>
      </c>
      <c r="D982">
        <v>35000</v>
      </c>
      <c r="E982">
        <v>28986.16</v>
      </c>
      <c r="F982" t="s">
        <v>8221</v>
      </c>
      <c r="G982" t="s">
        <v>8224</v>
      </c>
      <c r="H982" t="s">
        <v>8246</v>
      </c>
      <c r="I982">
        <v>1466449140</v>
      </c>
      <c r="J982">
        <v>1463392828</v>
      </c>
      <c r="K982" t="b">
        <v>0</v>
      </c>
      <c r="L982">
        <v>96</v>
      </c>
      <c r="M982" t="b">
        <v>0</v>
      </c>
      <c r="N982" t="s">
        <v>8273</v>
      </c>
      <c r="O982" s="5">
        <f t="shared" si="90"/>
        <v>82.817599999999999</v>
      </c>
      <c r="P982">
        <f t="shared" si="93"/>
        <v>301.93916666666667</v>
      </c>
      <c r="Q982" t="str">
        <f t="shared" si="94"/>
        <v>technology</v>
      </c>
      <c r="R982" t="str">
        <f t="shared" si="95"/>
        <v>wearables</v>
      </c>
      <c r="S982" s="9">
        <f t="shared" si="91"/>
        <v>42506.416990740734</v>
      </c>
      <c r="T982" s="9">
        <f t="shared" si="92"/>
        <v>42541.790972222225</v>
      </c>
    </row>
    <row r="983" spans="1:20" ht="43.2" x14ac:dyDescent="0.3">
      <c r="A983">
        <v>980</v>
      </c>
      <c r="B983" s="3" t="s">
        <v>981</v>
      </c>
      <c r="C983" s="3" t="s">
        <v>5090</v>
      </c>
      <c r="D983">
        <v>10000</v>
      </c>
      <c r="E983">
        <v>1486</v>
      </c>
      <c r="F983" t="s">
        <v>8221</v>
      </c>
      <c r="G983" t="s">
        <v>8224</v>
      </c>
      <c r="H983" t="s">
        <v>8246</v>
      </c>
      <c r="I983">
        <v>1417387322</v>
      </c>
      <c r="J983">
        <v>1413495722</v>
      </c>
      <c r="K983" t="b">
        <v>0</v>
      </c>
      <c r="L983">
        <v>31</v>
      </c>
      <c r="M983" t="b">
        <v>0</v>
      </c>
      <c r="N983" t="s">
        <v>8273</v>
      </c>
      <c r="O983" s="5">
        <f t="shared" si="90"/>
        <v>14.860000000000001</v>
      </c>
      <c r="P983">
        <f t="shared" si="93"/>
        <v>47.935483870967744</v>
      </c>
      <c r="Q983" t="str">
        <f t="shared" si="94"/>
        <v>technology</v>
      </c>
      <c r="R983" t="str">
        <f t="shared" si="95"/>
        <v>wearables</v>
      </c>
      <c r="S983" s="9">
        <f t="shared" si="91"/>
        <v>41928.904189814813</v>
      </c>
      <c r="T983" s="9">
        <f t="shared" si="92"/>
        <v>41973.945856481485</v>
      </c>
    </row>
    <row r="984" spans="1:20" ht="43.2" x14ac:dyDescent="0.3">
      <c r="A984">
        <v>981</v>
      </c>
      <c r="B984" s="3" t="s">
        <v>982</v>
      </c>
      <c r="C984" s="3" t="s">
        <v>5091</v>
      </c>
      <c r="D984">
        <v>88888</v>
      </c>
      <c r="E984">
        <v>11</v>
      </c>
      <c r="F984" t="s">
        <v>8221</v>
      </c>
      <c r="G984" t="s">
        <v>8224</v>
      </c>
      <c r="H984" t="s">
        <v>8246</v>
      </c>
      <c r="I984">
        <v>1407624222</v>
      </c>
      <c r="J984">
        <v>1405032222</v>
      </c>
      <c r="K984" t="b">
        <v>0</v>
      </c>
      <c r="L984">
        <v>4</v>
      </c>
      <c r="M984" t="b">
        <v>0</v>
      </c>
      <c r="N984" t="s">
        <v>8273</v>
      </c>
      <c r="O984" s="5">
        <f t="shared" si="90"/>
        <v>1.2375123751237513E-2</v>
      </c>
      <c r="P984">
        <f t="shared" si="93"/>
        <v>2.75</v>
      </c>
      <c r="Q984" t="str">
        <f t="shared" si="94"/>
        <v>technology</v>
      </c>
      <c r="R984" t="str">
        <f t="shared" si="95"/>
        <v>wearables</v>
      </c>
      <c r="S984" s="9">
        <f t="shared" si="91"/>
        <v>41830.947013888886</v>
      </c>
      <c r="T984" s="9">
        <f t="shared" si="92"/>
        <v>41860.947013888886</v>
      </c>
    </row>
    <row r="985" spans="1:20" ht="28.8" x14ac:dyDescent="0.3">
      <c r="A985">
        <v>982</v>
      </c>
      <c r="B985" s="3" t="s">
        <v>983</v>
      </c>
      <c r="C985" s="3" t="s">
        <v>5092</v>
      </c>
      <c r="D985">
        <v>17500</v>
      </c>
      <c r="E985">
        <v>3</v>
      </c>
      <c r="F985" t="s">
        <v>8221</v>
      </c>
      <c r="G985" t="s">
        <v>8224</v>
      </c>
      <c r="H985" t="s">
        <v>8246</v>
      </c>
      <c r="I985">
        <v>1475431486</v>
      </c>
      <c r="J985">
        <v>1472839486</v>
      </c>
      <c r="K985" t="b">
        <v>0</v>
      </c>
      <c r="L985">
        <v>3</v>
      </c>
      <c r="M985" t="b">
        <v>0</v>
      </c>
      <c r="N985" t="s">
        <v>8273</v>
      </c>
      <c r="O985" s="5">
        <f t="shared" si="90"/>
        <v>1.7142857142857144E-2</v>
      </c>
      <c r="P985">
        <f t="shared" si="93"/>
        <v>1</v>
      </c>
      <c r="Q985" t="str">
        <f t="shared" si="94"/>
        <v>technology</v>
      </c>
      <c r="R985" t="str">
        <f t="shared" si="95"/>
        <v>wearables</v>
      </c>
      <c r="S985" s="9">
        <f t="shared" si="91"/>
        <v>42615.753310185188</v>
      </c>
      <c r="T985" s="9">
        <f t="shared" si="92"/>
        <v>42645.753310185188</v>
      </c>
    </row>
    <row r="986" spans="1:20" ht="43.2" x14ac:dyDescent="0.3">
      <c r="A986">
        <v>983</v>
      </c>
      <c r="B986" s="3" t="s">
        <v>984</v>
      </c>
      <c r="C986" s="3" t="s">
        <v>5093</v>
      </c>
      <c r="D986">
        <v>104219</v>
      </c>
      <c r="E986">
        <v>30751</v>
      </c>
      <c r="F986" t="s">
        <v>8221</v>
      </c>
      <c r="G986" t="s">
        <v>8227</v>
      </c>
      <c r="H986" t="s">
        <v>8249</v>
      </c>
      <c r="I986">
        <v>1471985640</v>
      </c>
      <c r="J986">
        <v>1469289685</v>
      </c>
      <c r="K986" t="b">
        <v>0</v>
      </c>
      <c r="L986">
        <v>179</v>
      </c>
      <c r="M986" t="b">
        <v>0</v>
      </c>
      <c r="N986" t="s">
        <v>8273</v>
      </c>
      <c r="O986" s="5">
        <f t="shared" si="90"/>
        <v>29.506136117214709</v>
      </c>
      <c r="P986">
        <f t="shared" si="93"/>
        <v>171.79329608938548</v>
      </c>
      <c r="Q986" t="str">
        <f t="shared" si="94"/>
        <v>technology</v>
      </c>
      <c r="R986" t="str">
        <f t="shared" si="95"/>
        <v>wearables</v>
      </c>
      <c r="S986" s="9">
        <f t="shared" si="91"/>
        <v>42574.667650462965</v>
      </c>
      <c r="T986" s="9">
        <f t="shared" si="92"/>
        <v>42605.870833333334</v>
      </c>
    </row>
    <row r="987" spans="1:20" ht="72" x14ac:dyDescent="0.3">
      <c r="A987">
        <v>984</v>
      </c>
      <c r="B987" s="3" t="s">
        <v>985</v>
      </c>
      <c r="C987" s="3" t="s">
        <v>5094</v>
      </c>
      <c r="D987">
        <v>10000</v>
      </c>
      <c r="E987">
        <v>106</v>
      </c>
      <c r="F987" t="s">
        <v>8221</v>
      </c>
      <c r="G987" t="s">
        <v>8224</v>
      </c>
      <c r="H987" t="s">
        <v>8246</v>
      </c>
      <c r="I987">
        <v>1427507208</v>
      </c>
      <c r="J987">
        <v>1424918808</v>
      </c>
      <c r="K987" t="b">
        <v>0</v>
      </c>
      <c r="L987">
        <v>3</v>
      </c>
      <c r="M987" t="b">
        <v>0</v>
      </c>
      <c r="N987" t="s">
        <v>8273</v>
      </c>
      <c r="O987" s="5">
        <f t="shared" si="90"/>
        <v>1.06</v>
      </c>
      <c r="P987">
        <f t="shared" si="93"/>
        <v>35.333333333333336</v>
      </c>
      <c r="Q987" t="str">
        <f t="shared" si="94"/>
        <v>technology</v>
      </c>
      <c r="R987" t="str">
        <f t="shared" si="95"/>
        <v>wearables</v>
      </c>
      <c r="S987" s="9">
        <f t="shared" si="91"/>
        <v>42061.11583333333</v>
      </c>
      <c r="T987" s="9">
        <f t="shared" si="92"/>
        <v>42091.074166666673</v>
      </c>
    </row>
    <row r="988" spans="1:20" ht="43.2" x14ac:dyDescent="0.3">
      <c r="A988">
        <v>985</v>
      </c>
      <c r="B988" s="3" t="s">
        <v>986</v>
      </c>
      <c r="C988" s="3" t="s">
        <v>5095</v>
      </c>
      <c r="D988">
        <v>30000</v>
      </c>
      <c r="E988">
        <v>1888</v>
      </c>
      <c r="F988" t="s">
        <v>8221</v>
      </c>
      <c r="G988" t="s">
        <v>8236</v>
      </c>
      <c r="H988" t="s">
        <v>8249</v>
      </c>
      <c r="I988">
        <v>1451602800</v>
      </c>
      <c r="J988">
        <v>1449011610</v>
      </c>
      <c r="K988" t="b">
        <v>0</v>
      </c>
      <c r="L988">
        <v>23</v>
      </c>
      <c r="M988" t="b">
        <v>0</v>
      </c>
      <c r="N988" t="s">
        <v>8273</v>
      </c>
      <c r="O988" s="5">
        <f t="shared" si="90"/>
        <v>6.293333333333333</v>
      </c>
      <c r="P988">
        <f t="shared" si="93"/>
        <v>82.086956521739125</v>
      </c>
      <c r="Q988" t="str">
        <f t="shared" si="94"/>
        <v>technology</v>
      </c>
      <c r="R988" t="str">
        <f t="shared" si="95"/>
        <v>wearables</v>
      </c>
      <c r="S988" s="9">
        <f t="shared" si="91"/>
        <v>42339.967708333337</v>
      </c>
      <c r="T988" s="9">
        <f t="shared" si="92"/>
        <v>42369.958333333328</v>
      </c>
    </row>
    <row r="989" spans="1:20" ht="43.2" x14ac:dyDescent="0.3">
      <c r="A989">
        <v>986</v>
      </c>
      <c r="B989" s="3" t="s">
        <v>987</v>
      </c>
      <c r="C989" s="3" t="s">
        <v>5096</v>
      </c>
      <c r="D989">
        <v>20000</v>
      </c>
      <c r="E989">
        <v>2550</v>
      </c>
      <c r="F989" t="s">
        <v>8221</v>
      </c>
      <c r="G989" t="s">
        <v>8225</v>
      </c>
      <c r="H989" t="s">
        <v>8247</v>
      </c>
      <c r="I989">
        <v>1452384000</v>
      </c>
      <c r="J989">
        <v>1447698300</v>
      </c>
      <c r="K989" t="b">
        <v>0</v>
      </c>
      <c r="L989">
        <v>23</v>
      </c>
      <c r="M989" t="b">
        <v>0</v>
      </c>
      <c r="N989" t="s">
        <v>8273</v>
      </c>
      <c r="O989" s="5">
        <f t="shared" si="90"/>
        <v>12.75</v>
      </c>
      <c r="P989">
        <f t="shared" si="93"/>
        <v>110.8695652173913</v>
      </c>
      <c r="Q989" t="str">
        <f t="shared" si="94"/>
        <v>technology</v>
      </c>
      <c r="R989" t="str">
        <f t="shared" si="95"/>
        <v>wearables</v>
      </c>
      <c r="S989" s="9">
        <f t="shared" si="91"/>
        <v>42324.767361111109</v>
      </c>
      <c r="T989" s="9">
        <f t="shared" si="92"/>
        <v>42379</v>
      </c>
    </row>
    <row r="990" spans="1:20" ht="43.2" x14ac:dyDescent="0.3">
      <c r="A990">
        <v>987</v>
      </c>
      <c r="B990" s="3" t="s">
        <v>988</v>
      </c>
      <c r="C990" s="3" t="s">
        <v>5097</v>
      </c>
      <c r="D990">
        <v>50000</v>
      </c>
      <c r="E990">
        <v>6610</v>
      </c>
      <c r="F990" t="s">
        <v>8221</v>
      </c>
      <c r="G990" t="s">
        <v>8233</v>
      </c>
      <c r="H990" t="s">
        <v>8249</v>
      </c>
      <c r="I990">
        <v>1403507050</v>
      </c>
      <c r="J990">
        <v>1400051050</v>
      </c>
      <c r="K990" t="b">
        <v>0</v>
      </c>
      <c r="L990">
        <v>41</v>
      </c>
      <c r="M990" t="b">
        <v>0</v>
      </c>
      <c r="N990" t="s">
        <v>8273</v>
      </c>
      <c r="O990" s="5">
        <f t="shared" si="90"/>
        <v>13.22</v>
      </c>
      <c r="P990">
        <f t="shared" si="93"/>
        <v>161.21951219512195</v>
      </c>
      <c r="Q990" t="str">
        <f t="shared" si="94"/>
        <v>technology</v>
      </c>
      <c r="R990" t="str">
        <f t="shared" si="95"/>
        <v>wearables</v>
      </c>
      <c r="S990" s="9">
        <f t="shared" si="91"/>
        <v>41773.294560185182</v>
      </c>
      <c r="T990" s="9">
        <f t="shared" si="92"/>
        <v>41813.294560185182</v>
      </c>
    </row>
    <row r="991" spans="1:20" ht="43.2" x14ac:dyDescent="0.3">
      <c r="A991">
        <v>988</v>
      </c>
      <c r="B991" s="3" t="s">
        <v>989</v>
      </c>
      <c r="C991" s="3" t="s">
        <v>5098</v>
      </c>
      <c r="D991">
        <v>5000</v>
      </c>
      <c r="E991">
        <v>0</v>
      </c>
      <c r="F991" t="s">
        <v>8221</v>
      </c>
      <c r="G991" t="s">
        <v>8237</v>
      </c>
      <c r="H991" t="s">
        <v>8249</v>
      </c>
      <c r="I991">
        <v>1475310825</v>
      </c>
      <c r="J991">
        <v>1472718825</v>
      </c>
      <c r="K991" t="b">
        <v>0</v>
      </c>
      <c r="L991">
        <v>0</v>
      </c>
      <c r="M991" t="b">
        <v>0</v>
      </c>
      <c r="N991" t="s">
        <v>8273</v>
      </c>
      <c r="O991" s="5">
        <f t="shared" si="90"/>
        <v>0</v>
      </c>
      <c r="P991" t="e">
        <f t="shared" si="93"/>
        <v>#DIV/0!</v>
      </c>
      <c r="Q991" t="str">
        <f t="shared" si="94"/>
        <v>technology</v>
      </c>
      <c r="R991" t="str">
        <f t="shared" si="95"/>
        <v>wearables</v>
      </c>
      <c r="S991" s="9">
        <f t="shared" si="91"/>
        <v>42614.356770833328</v>
      </c>
      <c r="T991" s="9">
        <f t="shared" si="92"/>
        <v>42644.356770833328</v>
      </c>
    </row>
    <row r="992" spans="1:20" x14ac:dyDescent="0.3">
      <c r="A992">
        <v>989</v>
      </c>
      <c r="B992" s="3" t="s">
        <v>990</v>
      </c>
      <c r="C992" s="3" t="s">
        <v>5099</v>
      </c>
      <c r="D992">
        <v>10000</v>
      </c>
      <c r="E992">
        <v>1677</v>
      </c>
      <c r="F992" t="s">
        <v>8221</v>
      </c>
      <c r="G992" t="s">
        <v>8224</v>
      </c>
      <c r="H992" t="s">
        <v>8246</v>
      </c>
      <c r="I992">
        <v>1475101495</v>
      </c>
      <c r="J992">
        <v>1472509495</v>
      </c>
      <c r="K992" t="b">
        <v>0</v>
      </c>
      <c r="L992">
        <v>32</v>
      </c>
      <c r="M992" t="b">
        <v>0</v>
      </c>
      <c r="N992" t="s">
        <v>8273</v>
      </c>
      <c r="O992" s="5">
        <f t="shared" si="90"/>
        <v>16.77</v>
      </c>
      <c r="P992">
        <f t="shared" si="93"/>
        <v>52.40625</v>
      </c>
      <c r="Q992" t="str">
        <f t="shared" si="94"/>
        <v>technology</v>
      </c>
      <c r="R992" t="str">
        <f t="shared" si="95"/>
        <v>wearables</v>
      </c>
      <c r="S992" s="9">
        <f t="shared" si="91"/>
        <v>42611.933969907404</v>
      </c>
      <c r="T992" s="9">
        <f t="shared" si="92"/>
        <v>42641.933969907404</v>
      </c>
    </row>
    <row r="993" spans="1:20" ht="43.2" x14ac:dyDescent="0.3">
      <c r="A993">
        <v>990</v>
      </c>
      <c r="B993" s="3" t="s">
        <v>991</v>
      </c>
      <c r="C993" s="3" t="s">
        <v>5100</v>
      </c>
      <c r="D993">
        <v>25000</v>
      </c>
      <c r="E993">
        <v>26</v>
      </c>
      <c r="F993" t="s">
        <v>8221</v>
      </c>
      <c r="G993" t="s">
        <v>8224</v>
      </c>
      <c r="H993" t="s">
        <v>8246</v>
      </c>
      <c r="I993">
        <v>1409770164</v>
      </c>
      <c r="J993">
        <v>1407178164</v>
      </c>
      <c r="K993" t="b">
        <v>0</v>
      </c>
      <c r="L993">
        <v>2</v>
      </c>
      <c r="M993" t="b">
        <v>0</v>
      </c>
      <c r="N993" t="s">
        <v>8273</v>
      </c>
      <c r="O993" s="5">
        <f t="shared" si="90"/>
        <v>0.104</v>
      </c>
      <c r="P993">
        <f t="shared" si="93"/>
        <v>13</v>
      </c>
      <c r="Q993" t="str">
        <f t="shared" si="94"/>
        <v>technology</v>
      </c>
      <c r="R993" t="str">
        <f t="shared" si="95"/>
        <v>wearables</v>
      </c>
      <c r="S993" s="9">
        <f t="shared" si="91"/>
        <v>41855.784305555557</v>
      </c>
      <c r="T993" s="9">
        <f t="shared" si="92"/>
        <v>41885.784305555557</v>
      </c>
    </row>
    <row r="994" spans="1:20" ht="57.6" x14ac:dyDescent="0.3">
      <c r="A994">
        <v>991</v>
      </c>
      <c r="B994" s="3" t="s">
        <v>992</v>
      </c>
      <c r="C994" s="3" t="s">
        <v>5101</v>
      </c>
      <c r="D994">
        <v>5000</v>
      </c>
      <c r="E994">
        <v>212</v>
      </c>
      <c r="F994" t="s">
        <v>8221</v>
      </c>
      <c r="G994" t="s">
        <v>8225</v>
      </c>
      <c r="H994" t="s">
        <v>8247</v>
      </c>
      <c r="I994">
        <v>1468349460</v>
      </c>
      <c r="J994">
        <v>1466186988</v>
      </c>
      <c r="K994" t="b">
        <v>0</v>
      </c>
      <c r="L994">
        <v>7</v>
      </c>
      <c r="M994" t="b">
        <v>0</v>
      </c>
      <c r="N994" t="s">
        <v>8273</v>
      </c>
      <c r="O994" s="5">
        <f t="shared" si="90"/>
        <v>4.24</v>
      </c>
      <c r="P994">
        <f t="shared" si="93"/>
        <v>30.285714285714285</v>
      </c>
      <c r="Q994" t="str">
        <f t="shared" si="94"/>
        <v>technology</v>
      </c>
      <c r="R994" t="str">
        <f t="shared" si="95"/>
        <v>wearables</v>
      </c>
      <c r="S994" s="9">
        <f t="shared" si="91"/>
        <v>42538.75680555556</v>
      </c>
      <c r="T994" s="9">
        <f t="shared" si="92"/>
        <v>42563.785416666666</v>
      </c>
    </row>
    <row r="995" spans="1:20" ht="28.8" x14ac:dyDescent="0.3">
      <c r="A995">
        <v>992</v>
      </c>
      <c r="B995" s="3" t="s">
        <v>993</v>
      </c>
      <c r="C995" s="3" t="s">
        <v>5102</v>
      </c>
      <c r="D995">
        <v>100000</v>
      </c>
      <c r="E995">
        <v>467</v>
      </c>
      <c r="F995" t="s">
        <v>8221</v>
      </c>
      <c r="G995" t="s">
        <v>8224</v>
      </c>
      <c r="H995" t="s">
        <v>8246</v>
      </c>
      <c r="I995">
        <v>1462655519</v>
      </c>
      <c r="J995">
        <v>1457475119</v>
      </c>
      <c r="K995" t="b">
        <v>0</v>
      </c>
      <c r="L995">
        <v>4</v>
      </c>
      <c r="M995" t="b">
        <v>0</v>
      </c>
      <c r="N995" t="s">
        <v>8273</v>
      </c>
      <c r="O995" s="5">
        <f t="shared" si="90"/>
        <v>0.46699999999999997</v>
      </c>
      <c r="P995">
        <f t="shared" si="93"/>
        <v>116.75</v>
      </c>
      <c r="Q995" t="str">
        <f t="shared" si="94"/>
        <v>technology</v>
      </c>
      <c r="R995" t="str">
        <f t="shared" si="95"/>
        <v>wearables</v>
      </c>
      <c r="S995" s="9">
        <f t="shared" si="91"/>
        <v>42437.924988425926</v>
      </c>
      <c r="T995" s="9">
        <f t="shared" si="92"/>
        <v>42497.883321759262</v>
      </c>
    </row>
    <row r="996" spans="1:20" ht="43.2" x14ac:dyDescent="0.3">
      <c r="A996">
        <v>993</v>
      </c>
      <c r="B996" s="3" t="s">
        <v>994</v>
      </c>
      <c r="C996" s="3" t="s">
        <v>5103</v>
      </c>
      <c r="D996">
        <v>70000</v>
      </c>
      <c r="E996">
        <v>17561</v>
      </c>
      <c r="F996" t="s">
        <v>8221</v>
      </c>
      <c r="G996" t="s">
        <v>8224</v>
      </c>
      <c r="H996" t="s">
        <v>8246</v>
      </c>
      <c r="I996">
        <v>1478926800</v>
      </c>
      <c r="J996">
        <v>1476054568</v>
      </c>
      <c r="K996" t="b">
        <v>0</v>
      </c>
      <c r="L996">
        <v>196</v>
      </c>
      <c r="M996" t="b">
        <v>0</v>
      </c>
      <c r="N996" t="s">
        <v>8273</v>
      </c>
      <c r="O996" s="5">
        <f t="shared" si="90"/>
        <v>25.087142857142858</v>
      </c>
      <c r="P996">
        <f t="shared" si="93"/>
        <v>89.59693877551021</v>
      </c>
      <c r="Q996" t="str">
        <f t="shared" si="94"/>
        <v>technology</v>
      </c>
      <c r="R996" t="str">
        <f t="shared" si="95"/>
        <v>wearables</v>
      </c>
      <c r="S996" s="9">
        <f t="shared" si="91"/>
        <v>42652.964907407411</v>
      </c>
      <c r="T996" s="9">
        <f t="shared" si="92"/>
        <v>42686.208333333328</v>
      </c>
    </row>
    <row r="997" spans="1:20" ht="57.6" x14ac:dyDescent="0.3">
      <c r="A997">
        <v>994</v>
      </c>
      <c r="B997" s="3" t="s">
        <v>995</v>
      </c>
      <c r="C997" s="3" t="s">
        <v>5104</v>
      </c>
      <c r="D997">
        <v>200000</v>
      </c>
      <c r="E997">
        <v>4669</v>
      </c>
      <c r="F997" t="s">
        <v>8221</v>
      </c>
      <c r="G997" t="s">
        <v>8224</v>
      </c>
      <c r="H997" t="s">
        <v>8246</v>
      </c>
      <c r="I997">
        <v>1417388340</v>
      </c>
      <c r="J997">
        <v>1412835530</v>
      </c>
      <c r="K997" t="b">
        <v>0</v>
      </c>
      <c r="L997">
        <v>11</v>
      </c>
      <c r="M997" t="b">
        <v>0</v>
      </c>
      <c r="N997" t="s">
        <v>8273</v>
      </c>
      <c r="O997" s="5">
        <f t="shared" si="90"/>
        <v>2.3345000000000002</v>
      </c>
      <c r="P997">
        <f t="shared" si="93"/>
        <v>424.45454545454544</v>
      </c>
      <c r="Q997" t="str">
        <f t="shared" si="94"/>
        <v>technology</v>
      </c>
      <c r="R997" t="str">
        <f t="shared" si="95"/>
        <v>wearables</v>
      </c>
      <c r="S997" s="9">
        <f t="shared" si="91"/>
        <v>41921.263078703705</v>
      </c>
      <c r="T997" s="9">
        <f t="shared" si="92"/>
        <v>41973.957638888889</v>
      </c>
    </row>
    <row r="998" spans="1:20" ht="43.2" x14ac:dyDescent="0.3">
      <c r="A998">
        <v>995</v>
      </c>
      <c r="B998" s="3" t="s">
        <v>996</v>
      </c>
      <c r="C998" s="3" t="s">
        <v>5105</v>
      </c>
      <c r="D998">
        <v>10000</v>
      </c>
      <c r="E998">
        <v>726</v>
      </c>
      <c r="F998" t="s">
        <v>8221</v>
      </c>
      <c r="G998" t="s">
        <v>8224</v>
      </c>
      <c r="H998" t="s">
        <v>8246</v>
      </c>
      <c r="I998">
        <v>1417276800</v>
      </c>
      <c r="J998">
        <v>1415140480</v>
      </c>
      <c r="K998" t="b">
        <v>0</v>
      </c>
      <c r="L998">
        <v>9</v>
      </c>
      <c r="M998" t="b">
        <v>0</v>
      </c>
      <c r="N998" t="s">
        <v>8273</v>
      </c>
      <c r="O998" s="5">
        <f t="shared" si="90"/>
        <v>7.26</v>
      </c>
      <c r="P998">
        <f t="shared" si="93"/>
        <v>80.666666666666671</v>
      </c>
      <c r="Q998" t="str">
        <f t="shared" si="94"/>
        <v>technology</v>
      </c>
      <c r="R998" t="str">
        <f t="shared" si="95"/>
        <v>wearables</v>
      </c>
      <c r="S998" s="9">
        <f t="shared" si="91"/>
        <v>41947.940740740742</v>
      </c>
      <c r="T998" s="9">
        <f t="shared" si="92"/>
        <v>41972.666666666672</v>
      </c>
    </row>
    <row r="999" spans="1:20" ht="28.8" x14ac:dyDescent="0.3">
      <c r="A999">
        <v>996</v>
      </c>
      <c r="B999" s="3" t="s">
        <v>997</v>
      </c>
      <c r="C999" s="3" t="s">
        <v>5106</v>
      </c>
      <c r="D999">
        <v>4000</v>
      </c>
      <c r="E999">
        <v>65</v>
      </c>
      <c r="F999" t="s">
        <v>8221</v>
      </c>
      <c r="G999" t="s">
        <v>8224</v>
      </c>
      <c r="H999" t="s">
        <v>8246</v>
      </c>
      <c r="I999">
        <v>1406474820</v>
      </c>
      <c r="J999">
        <v>1403902060</v>
      </c>
      <c r="K999" t="b">
        <v>0</v>
      </c>
      <c r="L999">
        <v>5</v>
      </c>
      <c r="M999" t="b">
        <v>0</v>
      </c>
      <c r="N999" t="s">
        <v>8273</v>
      </c>
      <c r="O999" s="5">
        <f t="shared" si="90"/>
        <v>1.625</v>
      </c>
      <c r="P999">
        <f t="shared" si="93"/>
        <v>13</v>
      </c>
      <c r="Q999" t="str">
        <f t="shared" si="94"/>
        <v>technology</v>
      </c>
      <c r="R999" t="str">
        <f t="shared" si="95"/>
        <v>wearables</v>
      </c>
      <c r="S999" s="9">
        <f t="shared" si="91"/>
        <v>41817.866435185184</v>
      </c>
      <c r="T999" s="9">
        <f t="shared" si="92"/>
        <v>41847.643750000003</v>
      </c>
    </row>
    <row r="1000" spans="1:20" ht="28.8" x14ac:dyDescent="0.3">
      <c r="A1000">
        <v>997</v>
      </c>
      <c r="B1000" s="3" t="s">
        <v>998</v>
      </c>
      <c r="C1000" s="3" t="s">
        <v>5107</v>
      </c>
      <c r="D1000">
        <v>5000</v>
      </c>
      <c r="E1000">
        <v>65</v>
      </c>
      <c r="F1000" t="s">
        <v>8221</v>
      </c>
      <c r="G1000" t="s">
        <v>8224</v>
      </c>
      <c r="H1000" t="s">
        <v>8246</v>
      </c>
      <c r="I1000">
        <v>1417145297</v>
      </c>
      <c r="J1000">
        <v>1414549697</v>
      </c>
      <c r="K1000" t="b">
        <v>0</v>
      </c>
      <c r="L1000">
        <v>8</v>
      </c>
      <c r="M1000" t="b">
        <v>0</v>
      </c>
      <c r="N1000" t="s">
        <v>8273</v>
      </c>
      <c r="O1000" s="5">
        <f t="shared" si="90"/>
        <v>1.3</v>
      </c>
      <c r="P1000">
        <f t="shared" si="93"/>
        <v>8.125</v>
      </c>
      <c r="Q1000" t="str">
        <f t="shared" si="94"/>
        <v>technology</v>
      </c>
      <c r="R1000" t="str">
        <f t="shared" si="95"/>
        <v>wearables</v>
      </c>
      <c r="S1000" s="9">
        <f t="shared" si="91"/>
        <v>41941.10297453704</v>
      </c>
      <c r="T1000" s="9">
        <f t="shared" si="92"/>
        <v>41971.144641203704</v>
      </c>
    </row>
    <row r="1001" spans="1:20" ht="28.8" x14ac:dyDescent="0.3">
      <c r="A1001">
        <v>998</v>
      </c>
      <c r="B1001" s="3" t="s">
        <v>999</v>
      </c>
      <c r="C1001" s="3" t="s">
        <v>5108</v>
      </c>
      <c r="D1001">
        <v>60000</v>
      </c>
      <c r="E1001">
        <v>35135</v>
      </c>
      <c r="F1001" t="s">
        <v>8221</v>
      </c>
      <c r="G1001" t="s">
        <v>8229</v>
      </c>
      <c r="H1001" t="s">
        <v>8251</v>
      </c>
      <c r="I1001">
        <v>1447909401</v>
      </c>
      <c r="J1001">
        <v>1444017801</v>
      </c>
      <c r="K1001" t="b">
        <v>0</v>
      </c>
      <c r="L1001">
        <v>229</v>
      </c>
      <c r="M1001" t="b">
        <v>0</v>
      </c>
      <c r="N1001" t="s">
        <v>8273</v>
      </c>
      <c r="O1001" s="5">
        <f t="shared" si="90"/>
        <v>58.558333333333337</v>
      </c>
      <c r="P1001">
        <f t="shared" si="93"/>
        <v>153.42794759825327</v>
      </c>
      <c r="Q1001" t="str">
        <f t="shared" si="94"/>
        <v>technology</v>
      </c>
      <c r="R1001" t="str">
        <f t="shared" si="95"/>
        <v>wearables</v>
      </c>
      <c r="S1001" s="9">
        <f t="shared" si="91"/>
        <v>42282.168993055559</v>
      </c>
      <c r="T1001" s="9">
        <f t="shared" si="92"/>
        <v>42327.210659722223</v>
      </c>
    </row>
    <row r="1002" spans="1:20" ht="28.8" x14ac:dyDescent="0.3">
      <c r="A1002">
        <v>999</v>
      </c>
      <c r="B1002" s="3" t="s">
        <v>1000</v>
      </c>
      <c r="C1002" s="3" t="s">
        <v>5109</v>
      </c>
      <c r="D1002">
        <v>150000</v>
      </c>
      <c r="E1002">
        <v>11683</v>
      </c>
      <c r="F1002" t="s">
        <v>8221</v>
      </c>
      <c r="G1002" t="s">
        <v>8229</v>
      </c>
      <c r="H1002" t="s">
        <v>8251</v>
      </c>
      <c r="I1002">
        <v>1415865720</v>
      </c>
      <c r="J1002">
        <v>1413270690</v>
      </c>
      <c r="K1002" t="b">
        <v>0</v>
      </c>
      <c r="L1002">
        <v>40</v>
      </c>
      <c r="M1002" t="b">
        <v>0</v>
      </c>
      <c r="N1002" t="s">
        <v>8273</v>
      </c>
      <c r="O1002" s="5">
        <f t="shared" si="90"/>
        <v>7.7886666666666677</v>
      </c>
      <c r="P1002">
        <f t="shared" si="93"/>
        <v>292.07499999999999</v>
      </c>
      <c r="Q1002" t="str">
        <f t="shared" si="94"/>
        <v>technology</v>
      </c>
      <c r="R1002" t="str">
        <f t="shared" si="95"/>
        <v>wearables</v>
      </c>
      <c r="S1002" s="9">
        <f t="shared" si="91"/>
        <v>41926.29965277778</v>
      </c>
      <c r="T1002" s="9">
        <f t="shared" si="92"/>
        <v>41956.334722222222</v>
      </c>
    </row>
    <row r="1003" spans="1:20" ht="28.8" x14ac:dyDescent="0.3">
      <c r="A1003">
        <v>1000</v>
      </c>
      <c r="B1003" s="3" t="s">
        <v>1001</v>
      </c>
      <c r="C1003" s="3" t="s">
        <v>5110</v>
      </c>
      <c r="D1003">
        <v>894700</v>
      </c>
      <c r="E1003">
        <v>19824</v>
      </c>
      <c r="F1003" t="s">
        <v>8220</v>
      </c>
      <c r="G1003" t="s">
        <v>8224</v>
      </c>
      <c r="H1003" t="s">
        <v>8246</v>
      </c>
      <c r="I1003">
        <v>1489537560</v>
      </c>
      <c r="J1003">
        <v>1484357160</v>
      </c>
      <c r="K1003" t="b">
        <v>0</v>
      </c>
      <c r="L1003">
        <v>6</v>
      </c>
      <c r="M1003" t="b">
        <v>0</v>
      </c>
      <c r="N1003" t="s">
        <v>8273</v>
      </c>
      <c r="O1003" s="5">
        <f t="shared" si="90"/>
        <v>2.2157147647256061</v>
      </c>
      <c r="P1003">
        <f t="shared" si="93"/>
        <v>3304</v>
      </c>
      <c r="Q1003" t="str">
        <f t="shared" si="94"/>
        <v>technology</v>
      </c>
      <c r="R1003" t="str">
        <f t="shared" si="95"/>
        <v>wearables</v>
      </c>
      <c r="S1003" s="9">
        <f t="shared" si="91"/>
        <v>42749.059722222228</v>
      </c>
      <c r="T1003" s="9">
        <f t="shared" si="92"/>
        <v>42809.018055555556</v>
      </c>
    </row>
    <row r="1004" spans="1:20" ht="43.2" x14ac:dyDescent="0.3">
      <c r="A1004">
        <v>1001</v>
      </c>
      <c r="B1004" s="3" t="s">
        <v>1002</v>
      </c>
      <c r="C1004" s="3" t="s">
        <v>5111</v>
      </c>
      <c r="D1004">
        <v>5000</v>
      </c>
      <c r="E1004">
        <v>5200</v>
      </c>
      <c r="F1004" t="s">
        <v>8220</v>
      </c>
      <c r="G1004" t="s">
        <v>8225</v>
      </c>
      <c r="H1004" t="s">
        <v>8247</v>
      </c>
      <c r="I1004">
        <v>1485796613</v>
      </c>
      <c r="J1004">
        <v>1481908613</v>
      </c>
      <c r="K1004" t="b">
        <v>0</v>
      </c>
      <c r="L1004">
        <v>4</v>
      </c>
      <c r="M1004" t="b">
        <v>0</v>
      </c>
      <c r="N1004" t="s">
        <v>8273</v>
      </c>
      <c r="O1004" s="5">
        <f t="shared" si="90"/>
        <v>104</v>
      </c>
      <c r="P1004">
        <f t="shared" si="93"/>
        <v>1300</v>
      </c>
      <c r="Q1004" t="str">
        <f t="shared" si="94"/>
        <v>technology</v>
      </c>
      <c r="R1004" t="str">
        <f t="shared" si="95"/>
        <v>wearables</v>
      </c>
      <c r="S1004" s="9">
        <f t="shared" si="91"/>
        <v>42720.720057870371</v>
      </c>
      <c r="T1004" s="9">
        <f t="shared" si="92"/>
        <v>42765.720057870371</v>
      </c>
    </row>
    <row r="1005" spans="1:20" ht="43.2" x14ac:dyDescent="0.3">
      <c r="A1005">
        <v>1002</v>
      </c>
      <c r="B1005" s="3" t="s">
        <v>1003</v>
      </c>
      <c r="C1005" s="3" t="s">
        <v>5112</v>
      </c>
      <c r="D1005">
        <v>9999</v>
      </c>
      <c r="E1005">
        <v>2960</v>
      </c>
      <c r="F1005" t="s">
        <v>8220</v>
      </c>
      <c r="G1005" t="s">
        <v>8224</v>
      </c>
      <c r="H1005" t="s">
        <v>8246</v>
      </c>
      <c r="I1005">
        <v>1450331940</v>
      </c>
      <c r="J1005">
        <v>1447777514</v>
      </c>
      <c r="K1005" t="b">
        <v>0</v>
      </c>
      <c r="L1005">
        <v>22</v>
      </c>
      <c r="M1005" t="b">
        <v>0</v>
      </c>
      <c r="N1005" t="s">
        <v>8273</v>
      </c>
      <c r="O1005" s="5">
        <f t="shared" si="90"/>
        <v>29.6029602960296</v>
      </c>
      <c r="P1005">
        <f t="shared" si="93"/>
        <v>134.54545454545453</v>
      </c>
      <c r="Q1005" t="str">
        <f t="shared" si="94"/>
        <v>technology</v>
      </c>
      <c r="R1005" t="str">
        <f t="shared" si="95"/>
        <v>wearables</v>
      </c>
      <c r="S1005" s="9">
        <f t="shared" si="91"/>
        <v>42325.684189814812</v>
      </c>
      <c r="T1005" s="9">
        <f t="shared" si="92"/>
        <v>42355.249305555553</v>
      </c>
    </row>
    <row r="1006" spans="1:20" ht="28.8" x14ac:dyDescent="0.3">
      <c r="A1006">
        <v>1003</v>
      </c>
      <c r="B1006" s="3" t="s">
        <v>1004</v>
      </c>
      <c r="C1006" s="3" t="s">
        <v>5113</v>
      </c>
      <c r="D1006">
        <v>20000</v>
      </c>
      <c r="E1006">
        <v>3211</v>
      </c>
      <c r="F1006" t="s">
        <v>8220</v>
      </c>
      <c r="G1006" t="s">
        <v>8230</v>
      </c>
      <c r="H1006" t="s">
        <v>8249</v>
      </c>
      <c r="I1006">
        <v>1489680061</v>
      </c>
      <c r="J1006">
        <v>1487091661</v>
      </c>
      <c r="K1006" t="b">
        <v>0</v>
      </c>
      <c r="L1006">
        <v>15</v>
      </c>
      <c r="M1006" t="b">
        <v>0</v>
      </c>
      <c r="N1006" t="s">
        <v>8273</v>
      </c>
      <c r="O1006" s="5">
        <f t="shared" si="90"/>
        <v>16.055</v>
      </c>
      <c r="P1006">
        <f t="shared" si="93"/>
        <v>214.06666666666666</v>
      </c>
      <c r="Q1006" t="str">
        <f t="shared" si="94"/>
        <v>technology</v>
      </c>
      <c r="R1006" t="str">
        <f t="shared" si="95"/>
        <v>wearables</v>
      </c>
      <c r="S1006" s="9">
        <f t="shared" si="91"/>
        <v>42780.709039351852</v>
      </c>
      <c r="T1006" s="9">
        <f t="shared" si="92"/>
        <v>42810.667372685188</v>
      </c>
    </row>
    <row r="1007" spans="1:20" ht="28.8" x14ac:dyDescent="0.3">
      <c r="A1007">
        <v>1004</v>
      </c>
      <c r="B1007" s="3" t="s">
        <v>1005</v>
      </c>
      <c r="C1007" s="3" t="s">
        <v>5114</v>
      </c>
      <c r="D1007">
        <v>25000</v>
      </c>
      <c r="E1007">
        <v>20552</v>
      </c>
      <c r="F1007" t="s">
        <v>8220</v>
      </c>
      <c r="G1007" t="s">
        <v>8224</v>
      </c>
      <c r="H1007" t="s">
        <v>8246</v>
      </c>
      <c r="I1007">
        <v>1455814827</v>
      </c>
      <c r="J1007">
        <v>1453222827</v>
      </c>
      <c r="K1007" t="b">
        <v>0</v>
      </c>
      <c r="L1007">
        <v>95</v>
      </c>
      <c r="M1007" t="b">
        <v>0</v>
      </c>
      <c r="N1007" t="s">
        <v>8273</v>
      </c>
      <c r="O1007" s="5">
        <f t="shared" si="90"/>
        <v>82.207999999999998</v>
      </c>
      <c r="P1007">
        <f t="shared" si="93"/>
        <v>216.33684210526314</v>
      </c>
      <c r="Q1007" t="str">
        <f t="shared" si="94"/>
        <v>technology</v>
      </c>
      <c r="R1007" t="str">
        <f t="shared" si="95"/>
        <v>wearables</v>
      </c>
      <c r="S1007" s="9">
        <f t="shared" si="91"/>
        <v>42388.708645833336</v>
      </c>
      <c r="T1007" s="9">
        <f t="shared" si="92"/>
        <v>42418.708645833336</v>
      </c>
    </row>
    <row r="1008" spans="1:20" ht="28.8" x14ac:dyDescent="0.3">
      <c r="A1008">
        <v>1005</v>
      </c>
      <c r="B1008" s="3" t="s">
        <v>1006</v>
      </c>
      <c r="C1008" s="3" t="s">
        <v>5115</v>
      </c>
      <c r="D1008">
        <v>200000</v>
      </c>
      <c r="E1008">
        <v>150102</v>
      </c>
      <c r="F1008" t="s">
        <v>8220</v>
      </c>
      <c r="G1008" t="s">
        <v>8224</v>
      </c>
      <c r="H1008" t="s">
        <v>8246</v>
      </c>
      <c r="I1008">
        <v>1446217183</v>
      </c>
      <c r="J1008">
        <v>1443538783</v>
      </c>
      <c r="K1008" t="b">
        <v>0</v>
      </c>
      <c r="L1008">
        <v>161</v>
      </c>
      <c r="M1008" t="b">
        <v>0</v>
      </c>
      <c r="N1008" t="s">
        <v>8273</v>
      </c>
      <c r="O1008" s="5">
        <f t="shared" si="90"/>
        <v>75.051000000000002</v>
      </c>
      <c r="P1008">
        <f t="shared" si="93"/>
        <v>932.31055900621118</v>
      </c>
      <c r="Q1008" t="str">
        <f t="shared" si="94"/>
        <v>technology</v>
      </c>
      <c r="R1008" t="str">
        <f t="shared" si="95"/>
        <v>wearables</v>
      </c>
      <c r="S1008" s="9">
        <f t="shared" si="91"/>
        <v>42276.624803240738</v>
      </c>
      <c r="T1008" s="9">
        <f t="shared" si="92"/>
        <v>42307.624803240738</v>
      </c>
    </row>
    <row r="1009" spans="1:20" ht="28.8" x14ac:dyDescent="0.3">
      <c r="A1009">
        <v>1006</v>
      </c>
      <c r="B1009" s="3" t="s">
        <v>1007</v>
      </c>
      <c r="C1009" s="3" t="s">
        <v>5116</v>
      </c>
      <c r="D1009">
        <v>4000</v>
      </c>
      <c r="E1009">
        <v>234</v>
      </c>
      <c r="F1009" t="s">
        <v>8220</v>
      </c>
      <c r="G1009" t="s">
        <v>8224</v>
      </c>
      <c r="H1009" t="s">
        <v>8246</v>
      </c>
      <c r="I1009">
        <v>1418368260</v>
      </c>
      <c r="J1009">
        <v>1417654672</v>
      </c>
      <c r="K1009" t="b">
        <v>0</v>
      </c>
      <c r="L1009">
        <v>8</v>
      </c>
      <c r="M1009" t="b">
        <v>0</v>
      </c>
      <c r="N1009" t="s">
        <v>8273</v>
      </c>
      <c r="O1009" s="5">
        <f t="shared" si="90"/>
        <v>5.8500000000000005</v>
      </c>
      <c r="P1009">
        <f t="shared" si="93"/>
        <v>29.25</v>
      </c>
      <c r="Q1009" t="str">
        <f t="shared" si="94"/>
        <v>technology</v>
      </c>
      <c r="R1009" t="str">
        <f t="shared" si="95"/>
        <v>wearables</v>
      </c>
      <c r="S1009" s="9">
        <f t="shared" si="91"/>
        <v>41977.040185185186</v>
      </c>
      <c r="T1009" s="9">
        <f t="shared" si="92"/>
        <v>41985.299305555556</v>
      </c>
    </row>
    <row r="1010" spans="1:20" ht="28.8" x14ac:dyDescent="0.3">
      <c r="A1010">
        <v>1007</v>
      </c>
      <c r="B1010" s="3" t="s">
        <v>1008</v>
      </c>
      <c r="C1010" s="3" t="s">
        <v>5117</v>
      </c>
      <c r="D1010">
        <v>30000</v>
      </c>
      <c r="E1010">
        <v>13296</v>
      </c>
      <c r="F1010" t="s">
        <v>8220</v>
      </c>
      <c r="G1010" t="s">
        <v>8224</v>
      </c>
      <c r="H1010" t="s">
        <v>8246</v>
      </c>
      <c r="I1010">
        <v>1481727623</v>
      </c>
      <c r="J1010">
        <v>1478095223</v>
      </c>
      <c r="K1010" t="b">
        <v>0</v>
      </c>
      <c r="L1010">
        <v>76</v>
      </c>
      <c r="M1010" t="b">
        <v>0</v>
      </c>
      <c r="N1010" t="s">
        <v>8273</v>
      </c>
      <c r="O1010" s="5">
        <f t="shared" si="90"/>
        <v>44.32</v>
      </c>
      <c r="P1010">
        <f t="shared" si="93"/>
        <v>174.94736842105263</v>
      </c>
      <c r="Q1010" t="str">
        <f t="shared" si="94"/>
        <v>technology</v>
      </c>
      <c r="R1010" t="str">
        <f t="shared" si="95"/>
        <v>wearables</v>
      </c>
      <c r="S1010" s="9">
        <f t="shared" si="91"/>
        <v>42676.583599537036</v>
      </c>
      <c r="T1010" s="9">
        <f t="shared" si="92"/>
        <v>42718.6252662037</v>
      </c>
    </row>
    <row r="1011" spans="1:20" ht="43.2" x14ac:dyDescent="0.3">
      <c r="A1011">
        <v>1008</v>
      </c>
      <c r="B1011" s="3" t="s">
        <v>1009</v>
      </c>
      <c r="C1011" s="3" t="s">
        <v>5118</v>
      </c>
      <c r="D1011">
        <v>93500</v>
      </c>
      <c r="E1011">
        <v>250</v>
      </c>
      <c r="F1011" t="s">
        <v>8220</v>
      </c>
      <c r="G1011" t="s">
        <v>8238</v>
      </c>
      <c r="H1011" t="s">
        <v>8256</v>
      </c>
      <c r="I1011">
        <v>1482953115</v>
      </c>
      <c r="J1011">
        <v>1480361115</v>
      </c>
      <c r="K1011" t="b">
        <v>0</v>
      </c>
      <c r="L1011">
        <v>1</v>
      </c>
      <c r="M1011" t="b">
        <v>0</v>
      </c>
      <c r="N1011" t="s">
        <v>8273</v>
      </c>
      <c r="O1011" s="5">
        <f t="shared" si="90"/>
        <v>0.26737967914438499</v>
      </c>
      <c r="P1011">
        <f t="shared" si="93"/>
        <v>250</v>
      </c>
      <c r="Q1011" t="str">
        <f t="shared" si="94"/>
        <v>technology</v>
      </c>
      <c r="R1011" t="str">
        <f t="shared" si="95"/>
        <v>wearables</v>
      </c>
      <c r="S1011" s="9">
        <f t="shared" si="91"/>
        <v>42702.809201388889</v>
      </c>
      <c r="T1011" s="9">
        <f t="shared" si="92"/>
        <v>42732.809201388889</v>
      </c>
    </row>
    <row r="1012" spans="1:20" ht="43.2" x14ac:dyDescent="0.3">
      <c r="A1012">
        <v>1009</v>
      </c>
      <c r="B1012" s="3" t="s">
        <v>1010</v>
      </c>
      <c r="C1012" s="3" t="s">
        <v>5119</v>
      </c>
      <c r="D1012">
        <v>50000</v>
      </c>
      <c r="E1012">
        <v>6565</v>
      </c>
      <c r="F1012" t="s">
        <v>8220</v>
      </c>
      <c r="G1012" t="s">
        <v>8224</v>
      </c>
      <c r="H1012" t="s">
        <v>8246</v>
      </c>
      <c r="I1012">
        <v>1466346646</v>
      </c>
      <c r="J1012">
        <v>1463754646</v>
      </c>
      <c r="K1012" t="b">
        <v>0</v>
      </c>
      <c r="L1012">
        <v>101</v>
      </c>
      <c r="M1012" t="b">
        <v>0</v>
      </c>
      <c r="N1012" t="s">
        <v>8273</v>
      </c>
      <c r="O1012" s="5">
        <f t="shared" si="90"/>
        <v>13.13</v>
      </c>
      <c r="P1012">
        <f t="shared" si="93"/>
        <v>65</v>
      </c>
      <c r="Q1012" t="str">
        <f t="shared" si="94"/>
        <v>technology</v>
      </c>
      <c r="R1012" t="str">
        <f t="shared" si="95"/>
        <v>wearables</v>
      </c>
      <c r="S1012" s="9">
        <f t="shared" si="91"/>
        <v>42510.604699074072</v>
      </c>
      <c r="T1012" s="9">
        <f t="shared" si="92"/>
        <v>42540.604699074072</v>
      </c>
    </row>
    <row r="1013" spans="1:20" ht="43.2" x14ac:dyDescent="0.3">
      <c r="A1013">
        <v>1010</v>
      </c>
      <c r="B1013" s="3" t="s">
        <v>1011</v>
      </c>
      <c r="C1013" s="3" t="s">
        <v>5120</v>
      </c>
      <c r="D1013">
        <v>115250</v>
      </c>
      <c r="E1013">
        <v>220</v>
      </c>
      <c r="F1013" t="s">
        <v>8220</v>
      </c>
      <c r="G1013" t="s">
        <v>8224</v>
      </c>
      <c r="H1013" t="s">
        <v>8246</v>
      </c>
      <c r="I1013">
        <v>1473044340</v>
      </c>
      <c r="J1013">
        <v>1468180462</v>
      </c>
      <c r="K1013" t="b">
        <v>0</v>
      </c>
      <c r="L1013">
        <v>4</v>
      </c>
      <c r="M1013" t="b">
        <v>0</v>
      </c>
      <c r="N1013" t="s">
        <v>8273</v>
      </c>
      <c r="O1013" s="5">
        <f t="shared" si="90"/>
        <v>0.19088937093275488</v>
      </c>
      <c r="P1013">
        <f t="shared" si="93"/>
        <v>55</v>
      </c>
      <c r="Q1013" t="str">
        <f t="shared" si="94"/>
        <v>technology</v>
      </c>
      <c r="R1013" t="str">
        <f t="shared" si="95"/>
        <v>wearables</v>
      </c>
      <c r="S1013" s="9">
        <f t="shared" si="91"/>
        <v>42561.829421296294</v>
      </c>
      <c r="T1013" s="9">
        <f t="shared" si="92"/>
        <v>42618.124305555553</v>
      </c>
    </row>
    <row r="1014" spans="1:20" ht="28.8" x14ac:dyDescent="0.3">
      <c r="A1014">
        <v>1011</v>
      </c>
      <c r="B1014" s="3" t="s">
        <v>1012</v>
      </c>
      <c r="C1014" s="3" t="s">
        <v>5121</v>
      </c>
      <c r="D1014">
        <v>20000</v>
      </c>
      <c r="E1014">
        <v>75</v>
      </c>
      <c r="F1014" t="s">
        <v>8220</v>
      </c>
      <c r="G1014" t="s">
        <v>8224</v>
      </c>
      <c r="H1014" t="s">
        <v>8246</v>
      </c>
      <c r="I1014">
        <v>1418938395</v>
      </c>
      <c r="J1014">
        <v>1415050395</v>
      </c>
      <c r="K1014" t="b">
        <v>0</v>
      </c>
      <c r="L1014">
        <v>1</v>
      </c>
      <c r="M1014" t="b">
        <v>0</v>
      </c>
      <c r="N1014" t="s">
        <v>8273</v>
      </c>
      <c r="O1014" s="5">
        <f t="shared" si="90"/>
        <v>0.375</v>
      </c>
      <c r="P1014">
        <f t="shared" si="93"/>
        <v>75</v>
      </c>
      <c r="Q1014" t="str">
        <f t="shared" si="94"/>
        <v>technology</v>
      </c>
      <c r="R1014" t="str">
        <f t="shared" si="95"/>
        <v>wearables</v>
      </c>
      <c r="S1014" s="9">
        <f t="shared" si="91"/>
        <v>41946.898090277777</v>
      </c>
      <c r="T1014" s="9">
        <f t="shared" si="92"/>
        <v>41991.898090277777</v>
      </c>
    </row>
    <row r="1015" spans="1:20" ht="43.2" x14ac:dyDescent="0.3">
      <c r="A1015">
        <v>1012</v>
      </c>
      <c r="B1015" s="3" t="s">
        <v>1013</v>
      </c>
      <c r="C1015" s="3" t="s">
        <v>5122</v>
      </c>
      <c r="D1015">
        <v>5000</v>
      </c>
      <c r="E1015">
        <v>1076751.05</v>
      </c>
      <c r="F1015" t="s">
        <v>8220</v>
      </c>
      <c r="G1015" t="s">
        <v>8224</v>
      </c>
      <c r="H1015" t="s">
        <v>8246</v>
      </c>
      <c r="I1015">
        <v>1485254052</v>
      </c>
      <c r="J1015">
        <v>1481366052</v>
      </c>
      <c r="K1015" t="b">
        <v>0</v>
      </c>
      <c r="L1015">
        <v>775</v>
      </c>
      <c r="M1015" t="b">
        <v>0</v>
      </c>
      <c r="N1015" t="s">
        <v>8273</v>
      </c>
      <c r="O1015" s="5">
        <f t="shared" si="90"/>
        <v>21535.021000000001</v>
      </c>
      <c r="P1015">
        <f t="shared" si="93"/>
        <v>1389.3561935483872</v>
      </c>
      <c r="Q1015" t="str">
        <f t="shared" si="94"/>
        <v>technology</v>
      </c>
      <c r="R1015" t="str">
        <f t="shared" si="95"/>
        <v>wearables</v>
      </c>
      <c r="S1015" s="9">
        <f t="shared" si="91"/>
        <v>42714.440416666665</v>
      </c>
      <c r="T1015" s="9">
        <f t="shared" si="92"/>
        <v>42759.440416666665</v>
      </c>
    </row>
    <row r="1016" spans="1:20" ht="43.2" x14ac:dyDescent="0.3">
      <c r="A1016">
        <v>1013</v>
      </c>
      <c r="B1016" s="3" t="s">
        <v>1014</v>
      </c>
      <c r="C1016" s="3" t="s">
        <v>5123</v>
      </c>
      <c r="D1016">
        <v>25000</v>
      </c>
      <c r="E1016">
        <v>8632</v>
      </c>
      <c r="F1016" t="s">
        <v>8220</v>
      </c>
      <c r="G1016" t="s">
        <v>8224</v>
      </c>
      <c r="H1016" t="s">
        <v>8246</v>
      </c>
      <c r="I1016">
        <v>1451419200</v>
      </c>
      <c r="J1016">
        <v>1449000056</v>
      </c>
      <c r="K1016" t="b">
        <v>0</v>
      </c>
      <c r="L1016">
        <v>90</v>
      </c>
      <c r="M1016" t="b">
        <v>0</v>
      </c>
      <c r="N1016" t="s">
        <v>8273</v>
      </c>
      <c r="O1016" s="5">
        <f t="shared" si="90"/>
        <v>34.527999999999999</v>
      </c>
      <c r="P1016">
        <f t="shared" si="93"/>
        <v>95.911111111111111</v>
      </c>
      <c r="Q1016" t="str">
        <f t="shared" si="94"/>
        <v>technology</v>
      </c>
      <c r="R1016" t="str">
        <f t="shared" si="95"/>
        <v>wearables</v>
      </c>
      <c r="S1016" s="9">
        <f t="shared" si="91"/>
        <v>42339.833981481483</v>
      </c>
      <c r="T1016" s="9">
        <f t="shared" si="92"/>
        <v>42367.833333333328</v>
      </c>
    </row>
    <row r="1017" spans="1:20" ht="28.8" x14ac:dyDescent="0.3">
      <c r="A1017">
        <v>1014</v>
      </c>
      <c r="B1017" s="3" t="s">
        <v>1015</v>
      </c>
      <c r="C1017" s="3" t="s">
        <v>5124</v>
      </c>
      <c r="D1017">
        <v>10000</v>
      </c>
      <c r="E1017">
        <v>3060</v>
      </c>
      <c r="F1017" t="s">
        <v>8220</v>
      </c>
      <c r="G1017" t="s">
        <v>8224</v>
      </c>
      <c r="H1017" t="s">
        <v>8246</v>
      </c>
      <c r="I1017">
        <v>1420070615</v>
      </c>
      <c r="J1017">
        <v>1415750615</v>
      </c>
      <c r="K1017" t="b">
        <v>0</v>
      </c>
      <c r="L1017">
        <v>16</v>
      </c>
      <c r="M1017" t="b">
        <v>0</v>
      </c>
      <c r="N1017" t="s">
        <v>8273</v>
      </c>
      <c r="O1017" s="5">
        <f t="shared" si="90"/>
        <v>30.599999999999998</v>
      </c>
      <c r="P1017">
        <f t="shared" si="93"/>
        <v>191.25</v>
      </c>
      <c r="Q1017" t="str">
        <f t="shared" si="94"/>
        <v>technology</v>
      </c>
      <c r="R1017" t="str">
        <f t="shared" si="95"/>
        <v>wearables</v>
      </c>
      <c r="S1017" s="9">
        <f t="shared" si="91"/>
        <v>41955.002488425926</v>
      </c>
      <c r="T1017" s="9">
        <f t="shared" si="92"/>
        <v>42005.002488425926</v>
      </c>
    </row>
    <row r="1018" spans="1:20" ht="28.8" x14ac:dyDescent="0.3">
      <c r="A1018">
        <v>1015</v>
      </c>
      <c r="B1018" s="3" t="s">
        <v>1016</v>
      </c>
      <c r="C1018" s="3" t="s">
        <v>5125</v>
      </c>
      <c r="D1018">
        <v>9000</v>
      </c>
      <c r="E1018">
        <v>240</v>
      </c>
      <c r="F1018" t="s">
        <v>8220</v>
      </c>
      <c r="G1018" t="s">
        <v>8240</v>
      </c>
      <c r="H1018" t="s">
        <v>8257</v>
      </c>
      <c r="I1018">
        <v>1448489095</v>
      </c>
      <c r="J1018">
        <v>1445893495</v>
      </c>
      <c r="K1018" t="b">
        <v>0</v>
      </c>
      <c r="L1018">
        <v>6</v>
      </c>
      <c r="M1018" t="b">
        <v>0</v>
      </c>
      <c r="N1018" t="s">
        <v>8273</v>
      </c>
      <c r="O1018" s="5">
        <f t="shared" si="90"/>
        <v>2.666666666666667</v>
      </c>
      <c r="P1018">
        <f t="shared" si="93"/>
        <v>40</v>
      </c>
      <c r="Q1018" t="str">
        <f t="shared" si="94"/>
        <v>technology</v>
      </c>
      <c r="R1018" t="str">
        <f t="shared" si="95"/>
        <v>wearables</v>
      </c>
      <c r="S1018" s="9">
        <f t="shared" si="91"/>
        <v>42303.878414351857</v>
      </c>
      <c r="T1018" s="9">
        <f t="shared" si="92"/>
        <v>42333.920081018514</v>
      </c>
    </row>
    <row r="1019" spans="1:20" ht="28.8" x14ac:dyDescent="0.3">
      <c r="A1019">
        <v>1016</v>
      </c>
      <c r="B1019" s="3" t="s">
        <v>1017</v>
      </c>
      <c r="C1019" s="3" t="s">
        <v>5126</v>
      </c>
      <c r="D1019">
        <v>100000</v>
      </c>
      <c r="E1019">
        <v>2842</v>
      </c>
      <c r="F1019" t="s">
        <v>8220</v>
      </c>
      <c r="G1019" t="s">
        <v>8224</v>
      </c>
      <c r="H1019" t="s">
        <v>8246</v>
      </c>
      <c r="I1019">
        <v>1459992856</v>
      </c>
      <c r="J1019">
        <v>1456108456</v>
      </c>
      <c r="K1019" t="b">
        <v>0</v>
      </c>
      <c r="L1019">
        <v>38</v>
      </c>
      <c r="M1019" t="b">
        <v>0</v>
      </c>
      <c r="N1019" t="s">
        <v>8273</v>
      </c>
      <c r="O1019" s="5">
        <f t="shared" si="90"/>
        <v>2.8420000000000001</v>
      </c>
      <c r="P1019">
        <f t="shared" si="93"/>
        <v>74.78947368421052</v>
      </c>
      <c r="Q1019" t="str">
        <f t="shared" si="94"/>
        <v>technology</v>
      </c>
      <c r="R1019" t="str">
        <f t="shared" si="95"/>
        <v>wearables</v>
      </c>
      <c r="S1019" s="9">
        <f t="shared" si="91"/>
        <v>42422.107129629629</v>
      </c>
      <c r="T1019" s="9">
        <f t="shared" si="92"/>
        <v>42467.065462962957</v>
      </c>
    </row>
    <row r="1020" spans="1:20" ht="43.2" x14ac:dyDescent="0.3">
      <c r="A1020">
        <v>1017</v>
      </c>
      <c r="B1020" s="3" t="s">
        <v>1018</v>
      </c>
      <c r="C1020" s="3" t="s">
        <v>5127</v>
      </c>
      <c r="D1020">
        <v>250000</v>
      </c>
      <c r="E1020">
        <v>57197</v>
      </c>
      <c r="F1020" t="s">
        <v>8220</v>
      </c>
      <c r="G1020" t="s">
        <v>8224</v>
      </c>
      <c r="H1020" t="s">
        <v>8246</v>
      </c>
      <c r="I1020">
        <v>1448125935</v>
      </c>
      <c r="J1020">
        <v>1444666335</v>
      </c>
      <c r="K1020" t="b">
        <v>0</v>
      </c>
      <c r="L1020">
        <v>355</v>
      </c>
      <c r="M1020" t="b">
        <v>0</v>
      </c>
      <c r="N1020" t="s">
        <v>8273</v>
      </c>
      <c r="O1020" s="5">
        <f t="shared" si="90"/>
        <v>22.878799999999998</v>
      </c>
      <c r="P1020">
        <f t="shared" si="93"/>
        <v>161.11830985915492</v>
      </c>
      <c r="Q1020" t="str">
        <f t="shared" si="94"/>
        <v>technology</v>
      </c>
      <c r="R1020" t="str">
        <f t="shared" si="95"/>
        <v>wearables</v>
      </c>
      <c r="S1020" s="9">
        <f t="shared" si="91"/>
        <v>42289.675173611111</v>
      </c>
      <c r="T1020" s="9">
        <f t="shared" si="92"/>
        <v>42329.716840277775</v>
      </c>
    </row>
    <row r="1021" spans="1:20" ht="28.8" x14ac:dyDescent="0.3">
      <c r="A1021">
        <v>1018</v>
      </c>
      <c r="B1021" s="3" t="s">
        <v>1019</v>
      </c>
      <c r="C1021" s="3" t="s">
        <v>5128</v>
      </c>
      <c r="D1021">
        <v>20000</v>
      </c>
      <c r="E1021">
        <v>621</v>
      </c>
      <c r="F1021" t="s">
        <v>8220</v>
      </c>
      <c r="G1021" t="s">
        <v>8224</v>
      </c>
      <c r="H1021" t="s">
        <v>8246</v>
      </c>
      <c r="I1021">
        <v>1468496933</v>
      </c>
      <c r="J1021">
        <v>1465904933</v>
      </c>
      <c r="K1021" t="b">
        <v>0</v>
      </c>
      <c r="L1021">
        <v>7</v>
      </c>
      <c r="M1021" t="b">
        <v>0</v>
      </c>
      <c r="N1021" t="s">
        <v>8273</v>
      </c>
      <c r="O1021" s="5">
        <f t="shared" si="90"/>
        <v>3.105</v>
      </c>
      <c r="P1021">
        <f t="shared" si="93"/>
        <v>88.714285714285708</v>
      </c>
      <c r="Q1021" t="str">
        <f t="shared" si="94"/>
        <v>technology</v>
      </c>
      <c r="R1021" t="str">
        <f t="shared" si="95"/>
        <v>wearables</v>
      </c>
      <c r="S1021" s="9">
        <f t="shared" si="91"/>
        <v>42535.492280092592</v>
      </c>
      <c r="T1021" s="9">
        <f t="shared" si="92"/>
        <v>42565.492280092592</v>
      </c>
    </row>
    <row r="1022" spans="1:20" ht="28.8" x14ac:dyDescent="0.3">
      <c r="A1022">
        <v>1019</v>
      </c>
      <c r="B1022" s="3" t="s">
        <v>1020</v>
      </c>
      <c r="C1022" s="3" t="s">
        <v>5129</v>
      </c>
      <c r="D1022">
        <v>45000</v>
      </c>
      <c r="E1022">
        <v>21300</v>
      </c>
      <c r="F1022" t="s">
        <v>8220</v>
      </c>
      <c r="G1022" t="s">
        <v>8224</v>
      </c>
      <c r="H1022" t="s">
        <v>8246</v>
      </c>
      <c r="I1022">
        <v>1423092149</v>
      </c>
      <c r="J1022">
        <v>1420500149</v>
      </c>
      <c r="K1022" t="b">
        <v>0</v>
      </c>
      <c r="L1022">
        <v>400</v>
      </c>
      <c r="M1022" t="b">
        <v>0</v>
      </c>
      <c r="N1022" t="s">
        <v>8273</v>
      </c>
      <c r="O1022" s="5">
        <f t="shared" si="90"/>
        <v>47.333333333333336</v>
      </c>
      <c r="P1022">
        <f t="shared" si="93"/>
        <v>53.25</v>
      </c>
      <c r="Q1022" t="str">
        <f t="shared" si="94"/>
        <v>technology</v>
      </c>
      <c r="R1022" t="str">
        <f t="shared" si="95"/>
        <v>wearables</v>
      </c>
      <c r="S1022" s="9">
        <f t="shared" si="91"/>
        <v>42009.973946759259</v>
      </c>
      <c r="T1022" s="9">
        <f t="shared" si="92"/>
        <v>42039.973946759259</v>
      </c>
    </row>
    <row r="1023" spans="1:20" ht="43.2" x14ac:dyDescent="0.3">
      <c r="A1023">
        <v>1020</v>
      </c>
      <c r="B1023" s="3" t="s">
        <v>1021</v>
      </c>
      <c r="C1023" s="3" t="s">
        <v>5130</v>
      </c>
      <c r="D1023">
        <v>1550</v>
      </c>
      <c r="E1023">
        <v>3186</v>
      </c>
      <c r="F1023" t="s">
        <v>8219</v>
      </c>
      <c r="G1023" t="s">
        <v>8229</v>
      </c>
      <c r="H1023" t="s">
        <v>8251</v>
      </c>
      <c r="I1023">
        <v>1433206020</v>
      </c>
      <c r="J1023">
        <v>1430617209</v>
      </c>
      <c r="K1023" t="b">
        <v>0</v>
      </c>
      <c r="L1023">
        <v>30</v>
      </c>
      <c r="M1023" t="b">
        <v>1</v>
      </c>
      <c r="N1023" t="s">
        <v>8280</v>
      </c>
      <c r="O1023" s="5">
        <f t="shared" si="90"/>
        <v>205.54838709677421</v>
      </c>
      <c r="P1023">
        <f t="shared" si="93"/>
        <v>106.2</v>
      </c>
      <c r="Q1023" t="str">
        <f t="shared" si="94"/>
        <v>music</v>
      </c>
      <c r="R1023" t="str">
        <f t="shared" si="95"/>
        <v>electronic music</v>
      </c>
      <c r="S1023" s="9">
        <f t="shared" si="91"/>
        <v>42127.069548611107</v>
      </c>
      <c r="T1023" s="9">
        <f t="shared" si="92"/>
        <v>42157.032638888893</v>
      </c>
    </row>
    <row r="1024" spans="1:20" ht="28.8" x14ac:dyDescent="0.3">
      <c r="A1024">
        <v>1021</v>
      </c>
      <c r="B1024" s="3" t="s">
        <v>1022</v>
      </c>
      <c r="C1024" s="3" t="s">
        <v>5131</v>
      </c>
      <c r="D1024">
        <v>3000</v>
      </c>
      <c r="E1024">
        <v>10554.11</v>
      </c>
      <c r="F1024" t="s">
        <v>8219</v>
      </c>
      <c r="G1024" t="s">
        <v>8224</v>
      </c>
      <c r="H1024" t="s">
        <v>8246</v>
      </c>
      <c r="I1024">
        <v>1445054400</v>
      </c>
      <c r="J1024">
        <v>1443074571</v>
      </c>
      <c r="K1024" t="b">
        <v>1</v>
      </c>
      <c r="L1024">
        <v>478</v>
      </c>
      <c r="M1024" t="b">
        <v>1</v>
      </c>
      <c r="N1024" t="s">
        <v>8280</v>
      </c>
      <c r="O1024" s="5">
        <f t="shared" si="90"/>
        <v>351.80366666666669</v>
      </c>
      <c r="P1024">
        <f t="shared" si="93"/>
        <v>22.079728033472804</v>
      </c>
      <c r="Q1024" t="str">
        <f t="shared" si="94"/>
        <v>music</v>
      </c>
      <c r="R1024" t="str">
        <f t="shared" si="95"/>
        <v>electronic music</v>
      </c>
      <c r="S1024" s="9">
        <f t="shared" si="91"/>
        <v>42271.251979166671</v>
      </c>
      <c r="T1024" s="9">
        <f t="shared" si="92"/>
        <v>42294.166666666672</v>
      </c>
    </row>
    <row r="1025" spans="1:20" ht="28.8" x14ac:dyDescent="0.3">
      <c r="A1025">
        <v>1022</v>
      </c>
      <c r="B1025" s="3" t="s">
        <v>1023</v>
      </c>
      <c r="C1025" s="3" t="s">
        <v>5132</v>
      </c>
      <c r="D1025">
        <v>2000</v>
      </c>
      <c r="E1025">
        <v>2298</v>
      </c>
      <c r="F1025" t="s">
        <v>8219</v>
      </c>
      <c r="G1025" t="s">
        <v>8224</v>
      </c>
      <c r="H1025" t="s">
        <v>8246</v>
      </c>
      <c r="I1025">
        <v>1431876677</v>
      </c>
      <c r="J1025">
        <v>1429284677</v>
      </c>
      <c r="K1025" t="b">
        <v>1</v>
      </c>
      <c r="L1025">
        <v>74</v>
      </c>
      <c r="M1025" t="b">
        <v>1</v>
      </c>
      <c r="N1025" t="s">
        <v>8280</v>
      </c>
      <c r="O1025" s="5">
        <f t="shared" si="90"/>
        <v>114.9</v>
      </c>
      <c r="P1025">
        <f t="shared" si="93"/>
        <v>31.054054054054053</v>
      </c>
      <c r="Q1025" t="str">
        <f t="shared" si="94"/>
        <v>music</v>
      </c>
      <c r="R1025" t="str">
        <f t="shared" si="95"/>
        <v>electronic music</v>
      </c>
      <c r="S1025" s="9">
        <f t="shared" si="91"/>
        <v>42111.646724537044</v>
      </c>
      <c r="T1025" s="9">
        <f t="shared" si="92"/>
        <v>42141.646724537044</v>
      </c>
    </row>
    <row r="1026" spans="1:20" ht="28.8" x14ac:dyDescent="0.3">
      <c r="A1026">
        <v>1023</v>
      </c>
      <c r="B1026" s="3" t="s">
        <v>1024</v>
      </c>
      <c r="C1026" s="3" t="s">
        <v>5133</v>
      </c>
      <c r="D1026">
        <v>2000</v>
      </c>
      <c r="E1026">
        <v>4743</v>
      </c>
      <c r="F1026" t="s">
        <v>8219</v>
      </c>
      <c r="G1026" t="s">
        <v>8225</v>
      </c>
      <c r="H1026" t="s">
        <v>8247</v>
      </c>
      <c r="I1026">
        <v>1434837861</v>
      </c>
      <c r="J1026">
        <v>1432245861</v>
      </c>
      <c r="K1026" t="b">
        <v>0</v>
      </c>
      <c r="L1026">
        <v>131</v>
      </c>
      <c r="M1026" t="b">
        <v>1</v>
      </c>
      <c r="N1026" t="s">
        <v>8280</v>
      </c>
      <c r="O1026" s="5">
        <f t="shared" si="90"/>
        <v>237.15</v>
      </c>
      <c r="P1026">
        <f t="shared" si="93"/>
        <v>36.206106870229007</v>
      </c>
      <c r="Q1026" t="str">
        <f t="shared" si="94"/>
        <v>music</v>
      </c>
      <c r="R1026" t="str">
        <f t="shared" si="95"/>
        <v>electronic music</v>
      </c>
      <c r="S1026" s="9">
        <f t="shared" si="91"/>
        <v>42145.919687500005</v>
      </c>
      <c r="T1026" s="9">
        <f t="shared" si="92"/>
        <v>42175.919687500005</v>
      </c>
    </row>
    <row r="1027" spans="1:20" ht="43.2" x14ac:dyDescent="0.3">
      <c r="A1027">
        <v>1024</v>
      </c>
      <c r="B1027" s="3" t="s">
        <v>1025</v>
      </c>
      <c r="C1027" s="3" t="s">
        <v>5134</v>
      </c>
      <c r="D1027">
        <v>20000</v>
      </c>
      <c r="E1027">
        <v>23727.55</v>
      </c>
      <c r="F1027" t="s">
        <v>8219</v>
      </c>
      <c r="G1027" t="s">
        <v>8235</v>
      </c>
      <c r="H1027" t="s">
        <v>8255</v>
      </c>
      <c r="I1027">
        <v>1454248563</v>
      </c>
      <c r="J1027">
        <v>1451656563</v>
      </c>
      <c r="K1027" t="b">
        <v>1</v>
      </c>
      <c r="L1027">
        <v>61</v>
      </c>
      <c r="M1027" t="b">
        <v>1</v>
      </c>
      <c r="N1027" t="s">
        <v>8280</v>
      </c>
      <c r="O1027" s="5">
        <f t="shared" ref="O1027:O1090" si="96">E1027/D1027*100</f>
        <v>118.63774999999998</v>
      </c>
      <c r="P1027">
        <f t="shared" si="93"/>
        <v>388.9762295081967</v>
      </c>
      <c r="Q1027" t="str">
        <f t="shared" si="94"/>
        <v>music</v>
      </c>
      <c r="R1027" t="str">
        <f t="shared" si="95"/>
        <v>electronic music</v>
      </c>
      <c r="S1027" s="9">
        <f t="shared" ref="S1027:S1090" si="97">J1027/60/60/24+DATE(1970, 1, 1)</f>
        <v>42370.580590277779</v>
      </c>
      <c r="T1027" s="9">
        <f t="shared" ref="T1027:T1090" si="98">I1027/60/60/24+DATE(1970, 1, 1)</f>
        <v>42400.580590277779</v>
      </c>
    </row>
    <row r="1028" spans="1:20" ht="28.8" x14ac:dyDescent="0.3">
      <c r="A1028">
        <v>1025</v>
      </c>
      <c r="B1028" s="3" t="s">
        <v>1026</v>
      </c>
      <c r="C1028" s="3" t="s">
        <v>5135</v>
      </c>
      <c r="D1028">
        <v>70000</v>
      </c>
      <c r="E1028">
        <v>76949.820000000007</v>
      </c>
      <c r="F1028" t="s">
        <v>8219</v>
      </c>
      <c r="G1028" t="s">
        <v>8224</v>
      </c>
      <c r="H1028" t="s">
        <v>8246</v>
      </c>
      <c r="I1028">
        <v>1426532437</v>
      </c>
      <c r="J1028">
        <v>1423944037</v>
      </c>
      <c r="K1028" t="b">
        <v>1</v>
      </c>
      <c r="L1028">
        <v>1071</v>
      </c>
      <c r="M1028" t="b">
        <v>1</v>
      </c>
      <c r="N1028" t="s">
        <v>8280</v>
      </c>
      <c r="O1028" s="5">
        <f t="shared" si="96"/>
        <v>109.92831428571431</v>
      </c>
      <c r="P1028">
        <f t="shared" ref="P1028:P1091" si="99">E1028/L1028</f>
        <v>71.848571428571432</v>
      </c>
      <c r="Q1028" t="str">
        <f t="shared" ref="Q1028:Q1091" si="100">LEFT(N1028, FIND("/", N1028)-1)</f>
        <v>music</v>
      </c>
      <c r="R1028" t="str">
        <f t="shared" ref="R1028:R1091" si="101">RIGHT(N1028, LEN(N1028)-FIND("/", N1028))</f>
        <v>electronic music</v>
      </c>
      <c r="S1028" s="9">
        <f t="shared" si="97"/>
        <v>42049.833761574075</v>
      </c>
      <c r="T1028" s="9">
        <f t="shared" si="98"/>
        <v>42079.792094907403</v>
      </c>
    </row>
    <row r="1029" spans="1:20" ht="43.2" x14ac:dyDescent="0.3">
      <c r="A1029">
        <v>1026</v>
      </c>
      <c r="B1029" s="3" t="s">
        <v>1027</v>
      </c>
      <c r="C1029" s="3" t="s">
        <v>5136</v>
      </c>
      <c r="D1029">
        <v>7000</v>
      </c>
      <c r="E1029">
        <v>7000.58</v>
      </c>
      <c r="F1029" t="s">
        <v>8219</v>
      </c>
      <c r="G1029" t="s">
        <v>8225</v>
      </c>
      <c r="H1029" t="s">
        <v>8247</v>
      </c>
      <c r="I1029">
        <v>1459414016</v>
      </c>
      <c r="J1029">
        <v>1456480016</v>
      </c>
      <c r="K1029" t="b">
        <v>1</v>
      </c>
      <c r="L1029">
        <v>122</v>
      </c>
      <c r="M1029" t="b">
        <v>1</v>
      </c>
      <c r="N1029" t="s">
        <v>8280</v>
      </c>
      <c r="O1029" s="5">
        <f t="shared" si="96"/>
        <v>100.00828571428571</v>
      </c>
      <c r="P1029">
        <f t="shared" si="99"/>
        <v>57.381803278688523</v>
      </c>
      <c r="Q1029" t="str">
        <f t="shared" si="100"/>
        <v>music</v>
      </c>
      <c r="R1029" t="str">
        <f t="shared" si="101"/>
        <v>electronic music</v>
      </c>
      <c r="S1029" s="9">
        <f t="shared" si="97"/>
        <v>42426.407592592594</v>
      </c>
      <c r="T1029" s="9">
        <f t="shared" si="98"/>
        <v>42460.365925925929</v>
      </c>
    </row>
    <row r="1030" spans="1:20" ht="43.2" x14ac:dyDescent="0.3">
      <c r="A1030">
        <v>1027</v>
      </c>
      <c r="B1030" s="3" t="s">
        <v>1028</v>
      </c>
      <c r="C1030" s="3" t="s">
        <v>5137</v>
      </c>
      <c r="D1030">
        <v>7501</v>
      </c>
      <c r="E1030">
        <v>7733</v>
      </c>
      <c r="F1030" t="s">
        <v>8219</v>
      </c>
      <c r="G1030" t="s">
        <v>8224</v>
      </c>
      <c r="H1030" t="s">
        <v>8246</v>
      </c>
      <c r="I1030">
        <v>1414025347</v>
      </c>
      <c r="J1030">
        <v>1411433347</v>
      </c>
      <c r="K1030" t="b">
        <v>1</v>
      </c>
      <c r="L1030">
        <v>111</v>
      </c>
      <c r="M1030" t="b">
        <v>1</v>
      </c>
      <c r="N1030" t="s">
        <v>8280</v>
      </c>
      <c r="O1030" s="5">
        <f t="shared" si="96"/>
        <v>103.09292094387415</v>
      </c>
      <c r="P1030">
        <f t="shared" si="99"/>
        <v>69.666666666666671</v>
      </c>
      <c r="Q1030" t="str">
        <f t="shared" si="100"/>
        <v>music</v>
      </c>
      <c r="R1030" t="str">
        <f t="shared" si="101"/>
        <v>electronic music</v>
      </c>
      <c r="S1030" s="9">
        <f t="shared" si="97"/>
        <v>41905.034108796295</v>
      </c>
      <c r="T1030" s="9">
        <f t="shared" si="98"/>
        <v>41935.034108796295</v>
      </c>
    </row>
    <row r="1031" spans="1:20" ht="43.2" x14ac:dyDescent="0.3">
      <c r="A1031">
        <v>1028</v>
      </c>
      <c r="B1031" s="3" t="s">
        <v>1029</v>
      </c>
      <c r="C1031" s="3" t="s">
        <v>5138</v>
      </c>
      <c r="D1031">
        <v>10000</v>
      </c>
      <c r="E1031">
        <v>11727</v>
      </c>
      <c r="F1031" t="s">
        <v>8219</v>
      </c>
      <c r="G1031" t="s">
        <v>8225</v>
      </c>
      <c r="H1031" t="s">
        <v>8247</v>
      </c>
      <c r="I1031">
        <v>1488830400</v>
      </c>
      <c r="J1031">
        <v>1484924605</v>
      </c>
      <c r="K1031" t="b">
        <v>1</v>
      </c>
      <c r="L1031">
        <v>255</v>
      </c>
      <c r="M1031" t="b">
        <v>1</v>
      </c>
      <c r="N1031" t="s">
        <v>8280</v>
      </c>
      <c r="O1031" s="5">
        <f t="shared" si="96"/>
        <v>117.27000000000001</v>
      </c>
      <c r="P1031">
        <f t="shared" si="99"/>
        <v>45.988235294117644</v>
      </c>
      <c r="Q1031" t="str">
        <f t="shared" si="100"/>
        <v>music</v>
      </c>
      <c r="R1031" t="str">
        <f t="shared" si="101"/>
        <v>electronic music</v>
      </c>
      <c r="S1031" s="9">
        <f t="shared" si="97"/>
        <v>42755.627372685187</v>
      </c>
      <c r="T1031" s="9">
        <f t="shared" si="98"/>
        <v>42800.833333333328</v>
      </c>
    </row>
    <row r="1032" spans="1:20" ht="28.8" x14ac:dyDescent="0.3">
      <c r="A1032">
        <v>1029</v>
      </c>
      <c r="B1032" s="3" t="s">
        <v>1030</v>
      </c>
      <c r="C1032" s="3" t="s">
        <v>5139</v>
      </c>
      <c r="D1032">
        <v>10000</v>
      </c>
      <c r="E1032">
        <v>11176</v>
      </c>
      <c r="F1032" t="s">
        <v>8219</v>
      </c>
      <c r="G1032" t="s">
        <v>8235</v>
      </c>
      <c r="H1032" t="s">
        <v>8255</v>
      </c>
      <c r="I1032">
        <v>1428184740</v>
      </c>
      <c r="J1032">
        <v>1423501507</v>
      </c>
      <c r="K1032" t="b">
        <v>0</v>
      </c>
      <c r="L1032">
        <v>141</v>
      </c>
      <c r="M1032" t="b">
        <v>1</v>
      </c>
      <c r="N1032" t="s">
        <v>8280</v>
      </c>
      <c r="O1032" s="5">
        <f t="shared" si="96"/>
        <v>111.75999999999999</v>
      </c>
      <c r="P1032">
        <f t="shared" si="99"/>
        <v>79.262411347517727</v>
      </c>
      <c r="Q1032" t="str">
        <f t="shared" si="100"/>
        <v>music</v>
      </c>
      <c r="R1032" t="str">
        <f t="shared" si="101"/>
        <v>electronic music</v>
      </c>
      <c r="S1032" s="9">
        <f t="shared" si="97"/>
        <v>42044.711886574078</v>
      </c>
      <c r="T1032" s="9">
        <f t="shared" si="98"/>
        <v>42098.915972222225</v>
      </c>
    </row>
    <row r="1033" spans="1:20" x14ac:dyDescent="0.3">
      <c r="A1033">
        <v>1030</v>
      </c>
      <c r="B1033" s="3" t="s">
        <v>1031</v>
      </c>
      <c r="C1033" s="3" t="s">
        <v>5140</v>
      </c>
      <c r="D1033">
        <v>2000</v>
      </c>
      <c r="E1033">
        <v>6842</v>
      </c>
      <c r="F1033" t="s">
        <v>8219</v>
      </c>
      <c r="G1033" t="s">
        <v>8224</v>
      </c>
      <c r="H1033" t="s">
        <v>8246</v>
      </c>
      <c r="I1033">
        <v>1473680149</v>
      </c>
      <c r="J1033">
        <v>1472470549</v>
      </c>
      <c r="K1033" t="b">
        <v>0</v>
      </c>
      <c r="L1033">
        <v>159</v>
      </c>
      <c r="M1033" t="b">
        <v>1</v>
      </c>
      <c r="N1033" t="s">
        <v>8280</v>
      </c>
      <c r="O1033" s="5">
        <f t="shared" si="96"/>
        <v>342.09999999999997</v>
      </c>
      <c r="P1033">
        <f t="shared" si="99"/>
        <v>43.031446540880502</v>
      </c>
      <c r="Q1033" t="str">
        <f t="shared" si="100"/>
        <v>music</v>
      </c>
      <c r="R1033" t="str">
        <f t="shared" si="101"/>
        <v>electronic music</v>
      </c>
      <c r="S1033" s="9">
        <f t="shared" si="97"/>
        <v>42611.483206018514</v>
      </c>
      <c r="T1033" s="9">
        <f t="shared" si="98"/>
        <v>42625.483206018514</v>
      </c>
    </row>
    <row r="1034" spans="1:20" ht="43.2" x14ac:dyDescent="0.3">
      <c r="A1034">
        <v>1031</v>
      </c>
      <c r="B1034" s="3" t="s">
        <v>1032</v>
      </c>
      <c r="C1034" s="3" t="s">
        <v>5141</v>
      </c>
      <c r="D1034">
        <v>10000</v>
      </c>
      <c r="E1034">
        <v>10740</v>
      </c>
      <c r="F1034" t="s">
        <v>8219</v>
      </c>
      <c r="G1034" t="s">
        <v>8224</v>
      </c>
      <c r="H1034" t="s">
        <v>8246</v>
      </c>
      <c r="I1034">
        <v>1450290010</v>
      </c>
      <c r="J1034">
        <v>1447698010</v>
      </c>
      <c r="K1034" t="b">
        <v>0</v>
      </c>
      <c r="L1034">
        <v>99</v>
      </c>
      <c r="M1034" t="b">
        <v>1</v>
      </c>
      <c r="N1034" t="s">
        <v>8280</v>
      </c>
      <c r="O1034" s="5">
        <f t="shared" si="96"/>
        <v>107.4</v>
      </c>
      <c r="P1034">
        <f t="shared" si="99"/>
        <v>108.48484848484848</v>
      </c>
      <c r="Q1034" t="str">
        <f t="shared" si="100"/>
        <v>music</v>
      </c>
      <c r="R1034" t="str">
        <f t="shared" si="101"/>
        <v>electronic music</v>
      </c>
      <c r="S1034" s="9">
        <f t="shared" si="97"/>
        <v>42324.764004629629</v>
      </c>
      <c r="T1034" s="9">
        <f t="shared" si="98"/>
        <v>42354.764004629629</v>
      </c>
    </row>
    <row r="1035" spans="1:20" x14ac:dyDescent="0.3">
      <c r="A1035">
        <v>1032</v>
      </c>
      <c r="B1035" s="3" t="s">
        <v>1033</v>
      </c>
      <c r="C1035" s="3" t="s">
        <v>5142</v>
      </c>
      <c r="D1035">
        <v>5400</v>
      </c>
      <c r="E1035">
        <v>5858.84</v>
      </c>
      <c r="F1035" t="s">
        <v>8219</v>
      </c>
      <c r="G1035" t="s">
        <v>8224</v>
      </c>
      <c r="H1035" t="s">
        <v>8246</v>
      </c>
      <c r="I1035">
        <v>1466697625</v>
      </c>
      <c r="J1035">
        <v>1464105625</v>
      </c>
      <c r="K1035" t="b">
        <v>0</v>
      </c>
      <c r="L1035">
        <v>96</v>
      </c>
      <c r="M1035" t="b">
        <v>1</v>
      </c>
      <c r="N1035" t="s">
        <v>8280</v>
      </c>
      <c r="O1035" s="5">
        <f t="shared" si="96"/>
        <v>108.49703703703703</v>
      </c>
      <c r="P1035">
        <f t="shared" si="99"/>
        <v>61.029583333333335</v>
      </c>
      <c r="Q1035" t="str">
        <f t="shared" si="100"/>
        <v>music</v>
      </c>
      <c r="R1035" t="str">
        <f t="shared" si="101"/>
        <v>electronic music</v>
      </c>
      <c r="S1035" s="9">
        <f t="shared" si="97"/>
        <v>42514.666956018518</v>
      </c>
      <c r="T1035" s="9">
        <f t="shared" si="98"/>
        <v>42544.666956018518</v>
      </c>
    </row>
    <row r="1036" spans="1:20" ht="43.2" x14ac:dyDescent="0.3">
      <c r="A1036">
        <v>1033</v>
      </c>
      <c r="B1036" s="3" t="s">
        <v>1034</v>
      </c>
      <c r="C1036" s="3" t="s">
        <v>5143</v>
      </c>
      <c r="D1036">
        <v>1328</v>
      </c>
      <c r="E1036">
        <v>1366</v>
      </c>
      <c r="F1036" t="s">
        <v>8219</v>
      </c>
      <c r="G1036" t="s">
        <v>8225</v>
      </c>
      <c r="H1036" t="s">
        <v>8247</v>
      </c>
      <c r="I1036">
        <v>1481564080</v>
      </c>
      <c r="J1036">
        <v>1479144880</v>
      </c>
      <c r="K1036" t="b">
        <v>0</v>
      </c>
      <c r="L1036">
        <v>27</v>
      </c>
      <c r="M1036" t="b">
        <v>1</v>
      </c>
      <c r="N1036" t="s">
        <v>8280</v>
      </c>
      <c r="O1036" s="5">
        <f t="shared" si="96"/>
        <v>102.86144578313252</v>
      </c>
      <c r="P1036">
        <f t="shared" si="99"/>
        <v>50.592592592592595</v>
      </c>
      <c r="Q1036" t="str">
        <f t="shared" si="100"/>
        <v>music</v>
      </c>
      <c r="R1036" t="str">
        <f t="shared" si="101"/>
        <v>electronic music</v>
      </c>
      <c r="S1036" s="9">
        <f t="shared" si="97"/>
        <v>42688.732407407413</v>
      </c>
      <c r="T1036" s="9">
        <f t="shared" si="98"/>
        <v>42716.732407407413</v>
      </c>
    </row>
    <row r="1037" spans="1:20" ht="43.2" x14ac:dyDescent="0.3">
      <c r="A1037">
        <v>1034</v>
      </c>
      <c r="B1037" s="3" t="s">
        <v>1035</v>
      </c>
      <c r="C1037" s="3" t="s">
        <v>5144</v>
      </c>
      <c r="D1037">
        <v>5000</v>
      </c>
      <c r="E1037">
        <v>6500.09</v>
      </c>
      <c r="F1037" t="s">
        <v>8219</v>
      </c>
      <c r="G1037" t="s">
        <v>8224</v>
      </c>
      <c r="H1037" t="s">
        <v>8246</v>
      </c>
      <c r="I1037">
        <v>1470369540</v>
      </c>
      <c r="J1037">
        <v>1467604804</v>
      </c>
      <c r="K1037" t="b">
        <v>0</v>
      </c>
      <c r="L1037">
        <v>166</v>
      </c>
      <c r="M1037" t="b">
        <v>1</v>
      </c>
      <c r="N1037" t="s">
        <v>8280</v>
      </c>
      <c r="O1037" s="5">
        <f t="shared" si="96"/>
        <v>130.0018</v>
      </c>
      <c r="P1037">
        <f t="shared" si="99"/>
        <v>39.157168674698795</v>
      </c>
      <c r="Q1037" t="str">
        <f t="shared" si="100"/>
        <v>music</v>
      </c>
      <c r="R1037" t="str">
        <f t="shared" si="101"/>
        <v>electronic music</v>
      </c>
      <c r="S1037" s="9">
        <f t="shared" si="97"/>
        <v>42555.166712962964</v>
      </c>
      <c r="T1037" s="9">
        <f t="shared" si="98"/>
        <v>42587.165972222225</v>
      </c>
    </row>
    <row r="1038" spans="1:20" ht="43.2" x14ac:dyDescent="0.3">
      <c r="A1038">
        <v>1035</v>
      </c>
      <c r="B1038" s="3" t="s">
        <v>1036</v>
      </c>
      <c r="C1038" s="3" t="s">
        <v>5145</v>
      </c>
      <c r="D1038">
        <v>4600</v>
      </c>
      <c r="E1038">
        <v>4952</v>
      </c>
      <c r="F1038" t="s">
        <v>8219</v>
      </c>
      <c r="G1038" t="s">
        <v>8224</v>
      </c>
      <c r="H1038" t="s">
        <v>8246</v>
      </c>
      <c r="I1038">
        <v>1423668220</v>
      </c>
      <c r="J1038">
        <v>1421076220</v>
      </c>
      <c r="K1038" t="b">
        <v>0</v>
      </c>
      <c r="L1038">
        <v>76</v>
      </c>
      <c r="M1038" t="b">
        <v>1</v>
      </c>
      <c r="N1038" t="s">
        <v>8280</v>
      </c>
      <c r="O1038" s="5">
        <f t="shared" si="96"/>
        <v>107.65217391304347</v>
      </c>
      <c r="P1038">
        <f t="shared" si="99"/>
        <v>65.15789473684211</v>
      </c>
      <c r="Q1038" t="str">
        <f t="shared" si="100"/>
        <v>music</v>
      </c>
      <c r="R1038" t="str">
        <f t="shared" si="101"/>
        <v>electronic music</v>
      </c>
      <c r="S1038" s="9">
        <f t="shared" si="97"/>
        <v>42016.641435185185</v>
      </c>
      <c r="T1038" s="9">
        <f t="shared" si="98"/>
        <v>42046.641435185185</v>
      </c>
    </row>
    <row r="1039" spans="1:20" ht="28.8" x14ac:dyDescent="0.3">
      <c r="A1039">
        <v>1036</v>
      </c>
      <c r="B1039" s="3" t="s">
        <v>1037</v>
      </c>
      <c r="C1039" s="3" t="s">
        <v>5146</v>
      </c>
      <c r="D1039">
        <v>4500</v>
      </c>
      <c r="E1039">
        <v>5056.22</v>
      </c>
      <c r="F1039" t="s">
        <v>8219</v>
      </c>
      <c r="G1039" t="s">
        <v>8224</v>
      </c>
      <c r="H1039" t="s">
        <v>8246</v>
      </c>
      <c r="I1039">
        <v>1357545600</v>
      </c>
      <c r="J1039">
        <v>1354790790</v>
      </c>
      <c r="K1039" t="b">
        <v>0</v>
      </c>
      <c r="L1039">
        <v>211</v>
      </c>
      <c r="M1039" t="b">
        <v>1</v>
      </c>
      <c r="N1039" t="s">
        <v>8280</v>
      </c>
      <c r="O1039" s="5">
        <f t="shared" si="96"/>
        <v>112.36044444444444</v>
      </c>
      <c r="P1039">
        <f t="shared" si="99"/>
        <v>23.963127962085309</v>
      </c>
      <c r="Q1039" t="str">
        <f t="shared" si="100"/>
        <v>music</v>
      </c>
      <c r="R1039" t="str">
        <f t="shared" si="101"/>
        <v>electronic music</v>
      </c>
      <c r="S1039" s="9">
        <f t="shared" si="97"/>
        <v>41249.448958333334</v>
      </c>
      <c r="T1039" s="9">
        <f t="shared" si="98"/>
        <v>41281.333333333336</v>
      </c>
    </row>
    <row r="1040" spans="1:20" ht="43.2" x14ac:dyDescent="0.3">
      <c r="A1040">
        <v>1037</v>
      </c>
      <c r="B1040" s="3" t="s">
        <v>1038</v>
      </c>
      <c r="C1040" s="3" t="s">
        <v>5147</v>
      </c>
      <c r="D1040">
        <v>1000</v>
      </c>
      <c r="E1040">
        <v>1021</v>
      </c>
      <c r="F1040" t="s">
        <v>8219</v>
      </c>
      <c r="G1040" t="s">
        <v>8224</v>
      </c>
      <c r="H1040" t="s">
        <v>8246</v>
      </c>
      <c r="I1040">
        <v>1431925200</v>
      </c>
      <c r="J1040">
        <v>1429991062</v>
      </c>
      <c r="K1040" t="b">
        <v>0</v>
      </c>
      <c r="L1040">
        <v>21</v>
      </c>
      <c r="M1040" t="b">
        <v>1</v>
      </c>
      <c r="N1040" t="s">
        <v>8280</v>
      </c>
      <c r="O1040" s="5">
        <f t="shared" si="96"/>
        <v>102.1</v>
      </c>
      <c r="P1040">
        <f t="shared" si="99"/>
        <v>48.61904761904762</v>
      </c>
      <c r="Q1040" t="str">
        <f t="shared" si="100"/>
        <v>music</v>
      </c>
      <c r="R1040" t="str">
        <f t="shared" si="101"/>
        <v>electronic music</v>
      </c>
      <c r="S1040" s="9">
        <f t="shared" si="97"/>
        <v>42119.822476851856</v>
      </c>
      <c r="T1040" s="9">
        <f t="shared" si="98"/>
        <v>42142.208333333328</v>
      </c>
    </row>
    <row r="1041" spans="1:20" ht="43.2" x14ac:dyDescent="0.3">
      <c r="A1041">
        <v>1038</v>
      </c>
      <c r="B1041" s="3" t="s">
        <v>1039</v>
      </c>
      <c r="C1041" s="3" t="s">
        <v>5148</v>
      </c>
      <c r="D1041">
        <v>1500</v>
      </c>
      <c r="E1041">
        <v>2180</v>
      </c>
      <c r="F1041" t="s">
        <v>8219</v>
      </c>
      <c r="G1041" t="s">
        <v>8224</v>
      </c>
      <c r="H1041" t="s">
        <v>8246</v>
      </c>
      <c r="I1041">
        <v>1458362023</v>
      </c>
      <c r="J1041">
        <v>1455773623</v>
      </c>
      <c r="K1041" t="b">
        <v>0</v>
      </c>
      <c r="L1041">
        <v>61</v>
      </c>
      <c r="M1041" t="b">
        <v>1</v>
      </c>
      <c r="N1041" t="s">
        <v>8280</v>
      </c>
      <c r="O1041" s="5">
        <f t="shared" si="96"/>
        <v>145.33333333333334</v>
      </c>
      <c r="P1041">
        <f t="shared" si="99"/>
        <v>35.73770491803279</v>
      </c>
      <c r="Q1041" t="str">
        <f t="shared" si="100"/>
        <v>music</v>
      </c>
      <c r="R1041" t="str">
        <f t="shared" si="101"/>
        <v>electronic music</v>
      </c>
      <c r="S1041" s="9">
        <f t="shared" si="97"/>
        <v>42418.231747685189</v>
      </c>
      <c r="T1041" s="9">
        <f t="shared" si="98"/>
        <v>42448.190081018518</v>
      </c>
    </row>
    <row r="1042" spans="1:20" ht="43.2" x14ac:dyDescent="0.3">
      <c r="A1042">
        <v>1039</v>
      </c>
      <c r="B1042" s="3" t="s">
        <v>1040</v>
      </c>
      <c r="C1042" s="3" t="s">
        <v>5149</v>
      </c>
      <c r="D1042">
        <v>500</v>
      </c>
      <c r="E1042">
        <v>641</v>
      </c>
      <c r="F1042" t="s">
        <v>8219</v>
      </c>
      <c r="G1042" t="s">
        <v>8224</v>
      </c>
      <c r="H1042" t="s">
        <v>8246</v>
      </c>
      <c r="I1042">
        <v>1481615940</v>
      </c>
      <c r="J1042">
        <v>1479436646</v>
      </c>
      <c r="K1042" t="b">
        <v>0</v>
      </c>
      <c r="L1042">
        <v>30</v>
      </c>
      <c r="M1042" t="b">
        <v>1</v>
      </c>
      <c r="N1042" t="s">
        <v>8280</v>
      </c>
      <c r="O1042" s="5">
        <f t="shared" si="96"/>
        <v>128.19999999999999</v>
      </c>
      <c r="P1042">
        <f t="shared" si="99"/>
        <v>21.366666666666667</v>
      </c>
      <c r="Q1042" t="str">
        <f t="shared" si="100"/>
        <v>music</v>
      </c>
      <c r="R1042" t="str">
        <f t="shared" si="101"/>
        <v>electronic music</v>
      </c>
      <c r="S1042" s="9">
        <f t="shared" si="97"/>
        <v>42692.109328703707</v>
      </c>
      <c r="T1042" s="9">
        <f t="shared" si="98"/>
        <v>42717.332638888889</v>
      </c>
    </row>
    <row r="1043" spans="1:20" ht="43.2" x14ac:dyDescent="0.3">
      <c r="A1043">
        <v>1040</v>
      </c>
      <c r="B1043" s="3" t="s">
        <v>1041</v>
      </c>
      <c r="C1043" s="3" t="s">
        <v>5150</v>
      </c>
      <c r="D1043">
        <v>85000</v>
      </c>
      <c r="E1043">
        <v>250</v>
      </c>
      <c r="F1043" t="s">
        <v>8220</v>
      </c>
      <c r="G1043" t="s">
        <v>8224</v>
      </c>
      <c r="H1043" t="s">
        <v>8246</v>
      </c>
      <c r="I1043">
        <v>1472317209</v>
      </c>
      <c r="J1043">
        <v>1469725209</v>
      </c>
      <c r="K1043" t="b">
        <v>0</v>
      </c>
      <c r="L1043">
        <v>1</v>
      </c>
      <c r="M1043" t="b">
        <v>0</v>
      </c>
      <c r="N1043" t="s">
        <v>8281</v>
      </c>
      <c r="O1043" s="5">
        <f t="shared" si="96"/>
        <v>0.29411764705882354</v>
      </c>
      <c r="P1043">
        <f t="shared" si="99"/>
        <v>250</v>
      </c>
      <c r="Q1043" t="str">
        <f t="shared" si="100"/>
        <v>journalism</v>
      </c>
      <c r="R1043" t="str">
        <f t="shared" si="101"/>
        <v>audio</v>
      </c>
      <c r="S1043" s="9">
        <f t="shared" si="97"/>
        <v>42579.708437499998</v>
      </c>
      <c r="T1043" s="9">
        <f t="shared" si="98"/>
        <v>42609.708437499998</v>
      </c>
    </row>
    <row r="1044" spans="1:20" ht="28.8" x14ac:dyDescent="0.3">
      <c r="A1044">
        <v>1041</v>
      </c>
      <c r="B1044" s="3" t="s">
        <v>1042</v>
      </c>
      <c r="C1044" s="3" t="s">
        <v>5151</v>
      </c>
      <c r="D1044">
        <v>50</v>
      </c>
      <c r="E1044">
        <v>0</v>
      </c>
      <c r="F1044" t="s">
        <v>8220</v>
      </c>
      <c r="G1044" t="s">
        <v>8224</v>
      </c>
      <c r="H1044" t="s">
        <v>8246</v>
      </c>
      <c r="I1044">
        <v>1406769992</v>
      </c>
      <c r="J1044">
        <v>1405041992</v>
      </c>
      <c r="K1044" t="b">
        <v>0</v>
      </c>
      <c r="L1044">
        <v>0</v>
      </c>
      <c r="M1044" t="b">
        <v>0</v>
      </c>
      <c r="N1044" t="s">
        <v>8281</v>
      </c>
      <c r="O1044" s="5">
        <f t="shared" si="96"/>
        <v>0</v>
      </c>
      <c r="P1044" t="e">
        <f t="shared" si="99"/>
        <v>#DIV/0!</v>
      </c>
      <c r="Q1044" t="str">
        <f t="shared" si="100"/>
        <v>journalism</v>
      </c>
      <c r="R1044" t="str">
        <f t="shared" si="101"/>
        <v>audio</v>
      </c>
      <c r="S1044" s="9">
        <f t="shared" si="97"/>
        <v>41831.060092592597</v>
      </c>
      <c r="T1044" s="9">
        <f t="shared" si="98"/>
        <v>41851.060092592597</v>
      </c>
    </row>
    <row r="1045" spans="1:20" ht="43.2" x14ac:dyDescent="0.3">
      <c r="A1045">
        <v>1042</v>
      </c>
      <c r="B1045" s="3" t="s">
        <v>1043</v>
      </c>
      <c r="C1045" s="3" t="s">
        <v>5152</v>
      </c>
      <c r="D1045">
        <v>650</v>
      </c>
      <c r="E1045">
        <v>10</v>
      </c>
      <c r="F1045" t="s">
        <v>8220</v>
      </c>
      <c r="G1045" t="s">
        <v>8224</v>
      </c>
      <c r="H1045" t="s">
        <v>8246</v>
      </c>
      <c r="I1045">
        <v>1410516000</v>
      </c>
      <c r="J1045">
        <v>1406824948</v>
      </c>
      <c r="K1045" t="b">
        <v>0</v>
      </c>
      <c r="L1045">
        <v>1</v>
      </c>
      <c r="M1045" t="b">
        <v>0</v>
      </c>
      <c r="N1045" t="s">
        <v>8281</v>
      </c>
      <c r="O1045" s="5">
        <f t="shared" si="96"/>
        <v>1.5384615384615385</v>
      </c>
      <c r="P1045">
        <f t="shared" si="99"/>
        <v>10</v>
      </c>
      <c r="Q1045" t="str">
        <f t="shared" si="100"/>
        <v>journalism</v>
      </c>
      <c r="R1045" t="str">
        <f t="shared" si="101"/>
        <v>audio</v>
      </c>
      <c r="S1045" s="9">
        <f t="shared" si="97"/>
        <v>41851.696157407408</v>
      </c>
      <c r="T1045" s="9">
        <f t="shared" si="98"/>
        <v>41894.416666666664</v>
      </c>
    </row>
    <row r="1046" spans="1:20" ht="28.8" x14ac:dyDescent="0.3">
      <c r="A1046">
        <v>1043</v>
      </c>
      <c r="B1046" s="3" t="s">
        <v>1044</v>
      </c>
      <c r="C1046" s="3" t="s">
        <v>5153</v>
      </c>
      <c r="D1046">
        <v>100000</v>
      </c>
      <c r="E1046">
        <v>8537</v>
      </c>
      <c r="F1046" t="s">
        <v>8220</v>
      </c>
      <c r="G1046" t="s">
        <v>8224</v>
      </c>
      <c r="H1046" t="s">
        <v>8246</v>
      </c>
      <c r="I1046">
        <v>1432101855</v>
      </c>
      <c r="J1046">
        <v>1429509855</v>
      </c>
      <c r="K1046" t="b">
        <v>0</v>
      </c>
      <c r="L1046">
        <v>292</v>
      </c>
      <c r="M1046" t="b">
        <v>0</v>
      </c>
      <c r="N1046" t="s">
        <v>8281</v>
      </c>
      <c r="O1046" s="5">
        <f t="shared" si="96"/>
        <v>8.5370000000000008</v>
      </c>
      <c r="P1046">
        <f t="shared" si="99"/>
        <v>29.236301369863014</v>
      </c>
      <c r="Q1046" t="str">
        <f t="shared" si="100"/>
        <v>journalism</v>
      </c>
      <c r="R1046" t="str">
        <f t="shared" si="101"/>
        <v>audio</v>
      </c>
      <c r="S1046" s="9">
        <f t="shared" si="97"/>
        <v>42114.252951388888</v>
      </c>
      <c r="T1046" s="9">
        <f t="shared" si="98"/>
        <v>42144.252951388888</v>
      </c>
    </row>
    <row r="1047" spans="1:20" ht="43.2" x14ac:dyDescent="0.3">
      <c r="A1047">
        <v>1044</v>
      </c>
      <c r="B1047" s="3" t="s">
        <v>1045</v>
      </c>
      <c r="C1047" s="3" t="s">
        <v>5154</v>
      </c>
      <c r="D1047">
        <v>7000</v>
      </c>
      <c r="E1047">
        <v>6</v>
      </c>
      <c r="F1047" t="s">
        <v>8220</v>
      </c>
      <c r="G1047" t="s">
        <v>8224</v>
      </c>
      <c r="H1047" t="s">
        <v>8246</v>
      </c>
      <c r="I1047">
        <v>1425587220</v>
      </c>
      <c r="J1047">
        <v>1420668801</v>
      </c>
      <c r="K1047" t="b">
        <v>0</v>
      </c>
      <c r="L1047">
        <v>2</v>
      </c>
      <c r="M1047" t="b">
        <v>0</v>
      </c>
      <c r="N1047" t="s">
        <v>8281</v>
      </c>
      <c r="O1047" s="5">
        <f t="shared" si="96"/>
        <v>8.5714285714285715E-2</v>
      </c>
      <c r="P1047">
        <f t="shared" si="99"/>
        <v>3</v>
      </c>
      <c r="Q1047" t="str">
        <f t="shared" si="100"/>
        <v>journalism</v>
      </c>
      <c r="R1047" t="str">
        <f t="shared" si="101"/>
        <v>audio</v>
      </c>
      <c r="S1047" s="9">
        <f t="shared" si="97"/>
        <v>42011.925937499997</v>
      </c>
      <c r="T1047" s="9">
        <f t="shared" si="98"/>
        <v>42068.852083333331</v>
      </c>
    </row>
    <row r="1048" spans="1:20" ht="28.8" x14ac:dyDescent="0.3">
      <c r="A1048">
        <v>1045</v>
      </c>
      <c r="B1048" s="3" t="s">
        <v>1046</v>
      </c>
      <c r="C1048" s="3" t="s">
        <v>5155</v>
      </c>
      <c r="D1048">
        <v>10000</v>
      </c>
      <c r="E1048">
        <v>266</v>
      </c>
      <c r="F1048" t="s">
        <v>8220</v>
      </c>
      <c r="G1048" t="s">
        <v>8224</v>
      </c>
      <c r="H1048" t="s">
        <v>8246</v>
      </c>
      <c r="I1048">
        <v>1408827550</v>
      </c>
      <c r="J1048">
        <v>1406235550</v>
      </c>
      <c r="K1048" t="b">
        <v>0</v>
      </c>
      <c r="L1048">
        <v>8</v>
      </c>
      <c r="M1048" t="b">
        <v>0</v>
      </c>
      <c r="N1048" t="s">
        <v>8281</v>
      </c>
      <c r="O1048" s="5">
        <f t="shared" si="96"/>
        <v>2.6599999999999997</v>
      </c>
      <c r="P1048">
        <f t="shared" si="99"/>
        <v>33.25</v>
      </c>
      <c r="Q1048" t="str">
        <f t="shared" si="100"/>
        <v>journalism</v>
      </c>
      <c r="R1048" t="str">
        <f t="shared" si="101"/>
        <v>audio</v>
      </c>
      <c r="S1048" s="9">
        <f t="shared" si="97"/>
        <v>41844.874421296299</v>
      </c>
      <c r="T1048" s="9">
        <f t="shared" si="98"/>
        <v>41874.874421296299</v>
      </c>
    </row>
    <row r="1049" spans="1:20" ht="43.2" x14ac:dyDescent="0.3">
      <c r="A1049">
        <v>1046</v>
      </c>
      <c r="B1049" s="3" t="s">
        <v>1047</v>
      </c>
      <c r="C1049" s="3" t="s">
        <v>5156</v>
      </c>
      <c r="D1049">
        <v>3000</v>
      </c>
      <c r="E1049">
        <v>0</v>
      </c>
      <c r="F1049" t="s">
        <v>8220</v>
      </c>
      <c r="G1049" t="s">
        <v>8236</v>
      </c>
      <c r="H1049" t="s">
        <v>8249</v>
      </c>
      <c r="I1049">
        <v>1451161560</v>
      </c>
      <c r="J1049">
        <v>1447273560</v>
      </c>
      <c r="K1049" t="b">
        <v>0</v>
      </c>
      <c r="L1049">
        <v>0</v>
      </c>
      <c r="M1049" t="b">
        <v>0</v>
      </c>
      <c r="N1049" t="s">
        <v>8281</v>
      </c>
      <c r="O1049" s="5">
        <f t="shared" si="96"/>
        <v>0</v>
      </c>
      <c r="P1049" t="e">
        <f t="shared" si="99"/>
        <v>#DIV/0!</v>
      </c>
      <c r="Q1049" t="str">
        <f t="shared" si="100"/>
        <v>journalism</v>
      </c>
      <c r="R1049" t="str">
        <f t="shared" si="101"/>
        <v>audio</v>
      </c>
      <c r="S1049" s="9">
        <f t="shared" si="97"/>
        <v>42319.851388888885</v>
      </c>
      <c r="T1049" s="9">
        <f t="shared" si="98"/>
        <v>42364.851388888885</v>
      </c>
    </row>
    <row r="1050" spans="1:20" ht="28.8" x14ac:dyDescent="0.3">
      <c r="A1050">
        <v>1047</v>
      </c>
      <c r="B1050" s="3" t="s">
        <v>1048</v>
      </c>
      <c r="C1050" s="3" t="s">
        <v>5157</v>
      </c>
      <c r="D1050">
        <v>2000</v>
      </c>
      <c r="E1050">
        <v>1</v>
      </c>
      <c r="F1050" t="s">
        <v>8220</v>
      </c>
      <c r="G1050" t="s">
        <v>8224</v>
      </c>
      <c r="H1050" t="s">
        <v>8246</v>
      </c>
      <c r="I1050">
        <v>1415219915</v>
      </c>
      <c r="J1050">
        <v>1412624315</v>
      </c>
      <c r="K1050" t="b">
        <v>0</v>
      </c>
      <c r="L1050">
        <v>1</v>
      </c>
      <c r="M1050" t="b">
        <v>0</v>
      </c>
      <c r="N1050" t="s">
        <v>8281</v>
      </c>
      <c r="O1050" s="5">
        <f t="shared" si="96"/>
        <v>0.05</v>
      </c>
      <c r="P1050">
        <f t="shared" si="99"/>
        <v>1</v>
      </c>
      <c r="Q1050" t="str">
        <f t="shared" si="100"/>
        <v>journalism</v>
      </c>
      <c r="R1050" t="str">
        <f t="shared" si="101"/>
        <v>audio</v>
      </c>
      <c r="S1050" s="9">
        <f t="shared" si="97"/>
        <v>41918.818460648145</v>
      </c>
      <c r="T1050" s="9">
        <f t="shared" si="98"/>
        <v>41948.860127314816</v>
      </c>
    </row>
    <row r="1051" spans="1:20" ht="43.2" x14ac:dyDescent="0.3">
      <c r="A1051">
        <v>1048</v>
      </c>
      <c r="B1051" s="3" t="s">
        <v>1049</v>
      </c>
      <c r="C1051" s="3" t="s">
        <v>5158</v>
      </c>
      <c r="D1051">
        <v>15000</v>
      </c>
      <c r="E1051">
        <v>212</v>
      </c>
      <c r="F1051" t="s">
        <v>8220</v>
      </c>
      <c r="G1051" t="s">
        <v>8224</v>
      </c>
      <c r="H1051" t="s">
        <v>8246</v>
      </c>
      <c r="I1051">
        <v>1474766189</v>
      </c>
      <c r="J1051">
        <v>1471310189</v>
      </c>
      <c r="K1051" t="b">
        <v>0</v>
      </c>
      <c r="L1051">
        <v>4</v>
      </c>
      <c r="M1051" t="b">
        <v>0</v>
      </c>
      <c r="N1051" t="s">
        <v>8281</v>
      </c>
      <c r="O1051" s="5">
        <f t="shared" si="96"/>
        <v>1.4133333333333333</v>
      </c>
      <c r="P1051">
        <f t="shared" si="99"/>
        <v>53</v>
      </c>
      <c r="Q1051" t="str">
        <f t="shared" si="100"/>
        <v>journalism</v>
      </c>
      <c r="R1051" t="str">
        <f t="shared" si="101"/>
        <v>audio</v>
      </c>
      <c r="S1051" s="9">
        <f t="shared" si="97"/>
        <v>42598.053113425922</v>
      </c>
      <c r="T1051" s="9">
        <f t="shared" si="98"/>
        <v>42638.053113425922</v>
      </c>
    </row>
    <row r="1052" spans="1:20" x14ac:dyDescent="0.3">
      <c r="A1052">
        <v>1049</v>
      </c>
      <c r="B1052" s="3" t="s">
        <v>1050</v>
      </c>
      <c r="C1052" s="3" t="s">
        <v>5159</v>
      </c>
      <c r="D1052">
        <v>12000</v>
      </c>
      <c r="E1052">
        <v>0</v>
      </c>
      <c r="F1052" t="s">
        <v>8220</v>
      </c>
      <c r="G1052" t="s">
        <v>8224</v>
      </c>
      <c r="H1052" t="s">
        <v>8246</v>
      </c>
      <c r="I1052">
        <v>1455272445</v>
      </c>
      <c r="J1052">
        <v>1452680445</v>
      </c>
      <c r="K1052" t="b">
        <v>0</v>
      </c>
      <c r="L1052">
        <v>0</v>
      </c>
      <c r="M1052" t="b">
        <v>0</v>
      </c>
      <c r="N1052" t="s">
        <v>8281</v>
      </c>
      <c r="O1052" s="5">
        <f t="shared" si="96"/>
        <v>0</v>
      </c>
      <c r="P1052" t="e">
        <f t="shared" si="99"/>
        <v>#DIV/0!</v>
      </c>
      <c r="Q1052" t="str">
        <f t="shared" si="100"/>
        <v>journalism</v>
      </c>
      <c r="R1052" t="str">
        <f t="shared" si="101"/>
        <v>audio</v>
      </c>
      <c r="S1052" s="9">
        <f t="shared" si="97"/>
        <v>42382.431076388893</v>
      </c>
      <c r="T1052" s="9">
        <f t="shared" si="98"/>
        <v>42412.431076388893</v>
      </c>
    </row>
    <row r="1053" spans="1:20" x14ac:dyDescent="0.3">
      <c r="A1053">
        <v>1050</v>
      </c>
      <c r="B1053" s="3" t="s">
        <v>1051</v>
      </c>
      <c r="C1053" s="3" t="s">
        <v>5160</v>
      </c>
      <c r="D1053">
        <v>2500</v>
      </c>
      <c r="E1053">
        <v>0</v>
      </c>
      <c r="F1053" t="s">
        <v>8220</v>
      </c>
      <c r="G1053" t="s">
        <v>8224</v>
      </c>
      <c r="H1053" t="s">
        <v>8246</v>
      </c>
      <c r="I1053">
        <v>1442257677</v>
      </c>
      <c r="J1053">
        <v>1439665677</v>
      </c>
      <c r="K1053" t="b">
        <v>0</v>
      </c>
      <c r="L1053">
        <v>0</v>
      </c>
      <c r="M1053" t="b">
        <v>0</v>
      </c>
      <c r="N1053" t="s">
        <v>8281</v>
      </c>
      <c r="O1053" s="5">
        <f t="shared" si="96"/>
        <v>0</v>
      </c>
      <c r="P1053" t="e">
        <f t="shared" si="99"/>
        <v>#DIV/0!</v>
      </c>
      <c r="Q1053" t="str">
        <f t="shared" si="100"/>
        <v>journalism</v>
      </c>
      <c r="R1053" t="str">
        <f t="shared" si="101"/>
        <v>audio</v>
      </c>
      <c r="S1053" s="9">
        <f t="shared" si="97"/>
        <v>42231.7971875</v>
      </c>
      <c r="T1053" s="9">
        <f t="shared" si="98"/>
        <v>42261.7971875</v>
      </c>
    </row>
    <row r="1054" spans="1:20" ht="43.2" x14ac:dyDescent="0.3">
      <c r="A1054">
        <v>1051</v>
      </c>
      <c r="B1054" s="3" t="s">
        <v>1052</v>
      </c>
      <c r="C1054" s="3" t="s">
        <v>5161</v>
      </c>
      <c r="D1054">
        <v>500</v>
      </c>
      <c r="E1054">
        <v>0</v>
      </c>
      <c r="F1054" t="s">
        <v>8220</v>
      </c>
      <c r="G1054" t="s">
        <v>8224</v>
      </c>
      <c r="H1054" t="s">
        <v>8246</v>
      </c>
      <c r="I1054">
        <v>1409098825</v>
      </c>
      <c r="J1054">
        <v>1406679625</v>
      </c>
      <c r="K1054" t="b">
        <v>0</v>
      </c>
      <c r="L1054">
        <v>0</v>
      </c>
      <c r="M1054" t="b">
        <v>0</v>
      </c>
      <c r="N1054" t="s">
        <v>8281</v>
      </c>
      <c r="O1054" s="5">
        <f t="shared" si="96"/>
        <v>0</v>
      </c>
      <c r="P1054" t="e">
        <f t="shared" si="99"/>
        <v>#DIV/0!</v>
      </c>
      <c r="Q1054" t="str">
        <f t="shared" si="100"/>
        <v>journalism</v>
      </c>
      <c r="R1054" t="str">
        <f t="shared" si="101"/>
        <v>audio</v>
      </c>
      <c r="S1054" s="9">
        <f t="shared" si="97"/>
        <v>41850.014178240745</v>
      </c>
      <c r="T1054" s="9">
        <f t="shared" si="98"/>
        <v>41878.014178240745</v>
      </c>
    </row>
    <row r="1055" spans="1:20" ht="43.2" x14ac:dyDescent="0.3">
      <c r="A1055">
        <v>1052</v>
      </c>
      <c r="B1055" s="3" t="s">
        <v>1053</v>
      </c>
      <c r="C1055" s="3" t="s">
        <v>5162</v>
      </c>
      <c r="D1055">
        <v>4336</v>
      </c>
      <c r="E1055">
        <v>0</v>
      </c>
      <c r="F1055" t="s">
        <v>8220</v>
      </c>
      <c r="G1055" t="s">
        <v>8224</v>
      </c>
      <c r="H1055" t="s">
        <v>8246</v>
      </c>
      <c r="I1055">
        <v>1465243740</v>
      </c>
      <c r="J1055">
        <v>1461438495</v>
      </c>
      <c r="K1055" t="b">
        <v>0</v>
      </c>
      <c r="L1055">
        <v>0</v>
      </c>
      <c r="M1055" t="b">
        <v>0</v>
      </c>
      <c r="N1055" t="s">
        <v>8281</v>
      </c>
      <c r="O1055" s="5">
        <f t="shared" si="96"/>
        <v>0</v>
      </c>
      <c r="P1055" t="e">
        <f t="shared" si="99"/>
        <v>#DIV/0!</v>
      </c>
      <c r="Q1055" t="str">
        <f t="shared" si="100"/>
        <v>journalism</v>
      </c>
      <c r="R1055" t="str">
        <f t="shared" si="101"/>
        <v>audio</v>
      </c>
      <c r="S1055" s="9">
        <f t="shared" si="97"/>
        <v>42483.797395833331</v>
      </c>
      <c r="T1055" s="9">
        <f t="shared" si="98"/>
        <v>42527.839583333334</v>
      </c>
    </row>
    <row r="1056" spans="1:20" ht="43.2" x14ac:dyDescent="0.3">
      <c r="A1056">
        <v>1053</v>
      </c>
      <c r="B1056" s="3" t="s">
        <v>1054</v>
      </c>
      <c r="C1056" s="3" t="s">
        <v>5163</v>
      </c>
      <c r="D1056">
        <v>1500</v>
      </c>
      <c r="E1056">
        <v>15</v>
      </c>
      <c r="F1056" t="s">
        <v>8220</v>
      </c>
      <c r="G1056" t="s">
        <v>8224</v>
      </c>
      <c r="H1056" t="s">
        <v>8246</v>
      </c>
      <c r="I1056">
        <v>1488773332</v>
      </c>
      <c r="J1056">
        <v>1486613332</v>
      </c>
      <c r="K1056" t="b">
        <v>0</v>
      </c>
      <c r="L1056">
        <v>1</v>
      </c>
      <c r="M1056" t="b">
        <v>0</v>
      </c>
      <c r="N1056" t="s">
        <v>8281</v>
      </c>
      <c r="O1056" s="5">
        <f t="shared" si="96"/>
        <v>1</v>
      </c>
      <c r="P1056">
        <f t="shared" si="99"/>
        <v>15</v>
      </c>
      <c r="Q1056" t="str">
        <f t="shared" si="100"/>
        <v>journalism</v>
      </c>
      <c r="R1056" t="str">
        <f t="shared" si="101"/>
        <v>audio</v>
      </c>
      <c r="S1056" s="9">
        <f t="shared" si="97"/>
        <v>42775.172824074078</v>
      </c>
      <c r="T1056" s="9">
        <f t="shared" si="98"/>
        <v>42800.172824074078</v>
      </c>
    </row>
    <row r="1057" spans="1:20" ht="43.2" x14ac:dyDescent="0.3">
      <c r="A1057">
        <v>1054</v>
      </c>
      <c r="B1057" s="3" t="s">
        <v>1055</v>
      </c>
      <c r="C1057" s="3" t="s">
        <v>5164</v>
      </c>
      <c r="D1057">
        <v>2500</v>
      </c>
      <c r="E1057">
        <v>0</v>
      </c>
      <c r="F1057" t="s">
        <v>8220</v>
      </c>
      <c r="G1057" t="s">
        <v>8224</v>
      </c>
      <c r="H1057" t="s">
        <v>8246</v>
      </c>
      <c r="I1057">
        <v>1407708000</v>
      </c>
      <c r="J1057">
        <v>1405110399</v>
      </c>
      <c r="K1057" t="b">
        <v>0</v>
      </c>
      <c r="L1057">
        <v>0</v>
      </c>
      <c r="M1057" t="b">
        <v>0</v>
      </c>
      <c r="N1057" t="s">
        <v>8281</v>
      </c>
      <c r="O1057" s="5">
        <f t="shared" si="96"/>
        <v>0</v>
      </c>
      <c r="P1057" t="e">
        <f t="shared" si="99"/>
        <v>#DIV/0!</v>
      </c>
      <c r="Q1057" t="str">
        <f t="shared" si="100"/>
        <v>journalism</v>
      </c>
      <c r="R1057" t="str">
        <f t="shared" si="101"/>
        <v>audio</v>
      </c>
      <c r="S1057" s="9">
        <f t="shared" si="97"/>
        <v>41831.851840277777</v>
      </c>
      <c r="T1057" s="9">
        <f t="shared" si="98"/>
        <v>41861.916666666664</v>
      </c>
    </row>
    <row r="1058" spans="1:20" ht="43.2" x14ac:dyDescent="0.3">
      <c r="A1058">
        <v>1055</v>
      </c>
      <c r="B1058" s="3" t="s">
        <v>1056</v>
      </c>
      <c r="C1058" s="3" t="s">
        <v>5165</v>
      </c>
      <c r="D1058">
        <v>3500</v>
      </c>
      <c r="E1058">
        <v>0</v>
      </c>
      <c r="F1058" t="s">
        <v>8220</v>
      </c>
      <c r="G1058" t="s">
        <v>8224</v>
      </c>
      <c r="H1058" t="s">
        <v>8246</v>
      </c>
      <c r="I1058">
        <v>1457394545</v>
      </c>
      <c r="J1058">
        <v>1454802545</v>
      </c>
      <c r="K1058" t="b">
        <v>0</v>
      </c>
      <c r="L1058">
        <v>0</v>
      </c>
      <c r="M1058" t="b">
        <v>0</v>
      </c>
      <c r="N1058" t="s">
        <v>8281</v>
      </c>
      <c r="O1058" s="5">
        <f t="shared" si="96"/>
        <v>0</v>
      </c>
      <c r="P1058" t="e">
        <f t="shared" si="99"/>
        <v>#DIV/0!</v>
      </c>
      <c r="Q1058" t="str">
        <f t="shared" si="100"/>
        <v>journalism</v>
      </c>
      <c r="R1058" t="str">
        <f t="shared" si="101"/>
        <v>audio</v>
      </c>
      <c r="S1058" s="9">
        <f t="shared" si="97"/>
        <v>42406.992418981477</v>
      </c>
      <c r="T1058" s="9">
        <f t="shared" si="98"/>
        <v>42436.992418981477</v>
      </c>
    </row>
    <row r="1059" spans="1:20" ht="43.2" x14ac:dyDescent="0.3">
      <c r="A1059">
        <v>1056</v>
      </c>
      <c r="B1059" s="3" t="s">
        <v>1057</v>
      </c>
      <c r="C1059" s="3" t="s">
        <v>5166</v>
      </c>
      <c r="D1059">
        <v>10000</v>
      </c>
      <c r="E1059">
        <v>0</v>
      </c>
      <c r="F1059" t="s">
        <v>8220</v>
      </c>
      <c r="G1059" t="s">
        <v>8224</v>
      </c>
      <c r="H1059" t="s">
        <v>8246</v>
      </c>
      <c r="I1059">
        <v>1429892177</v>
      </c>
      <c r="J1059">
        <v>1424711777</v>
      </c>
      <c r="K1059" t="b">
        <v>0</v>
      </c>
      <c r="L1059">
        <v>0</v>
      </c>
      <c r="M1059" t="b">
        <v>0</v>
      </c>
      <c r="N1059" t="s">
        <v>8281</v>
      </c>
      <c r="O1059" s="5">
        <f t="shared" si="96"/>
        <v>0</v>
      </c>
      <c r="P1059" t="e">
        <f t="shared" si="99"/>
        <v>#DIV/0!</v>
      </c>
      <c r="Q1059" t="str">
        <f t="shared" si="100"/>
        <v>journalism</v>
      </c>
      <c r="R1059" t="str">
        <f t="shared" si="101"/>
        <v>audio</v>
      </c>
      <c r="S1059" s="9">
        <f t="shared" si="97"/>
        <v>42058.719641203701</v>
      </c>
      <c r="T1059" s="9">
        <f t="shared" si="98"/>
        <v>42118.677974537044</v>
      </c>
    </row>
    <row r="1060" spans="1:20" ht="28.8" x14ac:dyDescent="0.3">
      <c r="A1060">
        <v>1057</v>
      </c>
      <c r="B1060" s="3" t="s">
        <v>1058</v>
      </c>
      <c r="C1060" s="3" t="s">
        <v>5167</v>
      </c>
      <c r="D1060">
        <v>10000</v>
      </c>
      <c r="E1060">
        <v>0</v>
      </c>
      <c r="F1060" t="s">
        <v>8220</v>
      </c>
      <c r="G1060" t="s">
        <v>8224</v>
      </c>
      <c r="H1060" t="s">
        <v>8246</v>
      </c>
      <c r="I1060">
        <v>1480888483</v>
      </c>
      <c r="J1060">
        <v>1478292883</v>
      </c>
      <c r="K1060" t="b">
        <v>0</v>
      </c>
      <c r="L1060">
        <v>0</v>
      </c>
      <c r="M1060" t="b">
        <v>0</v>
      </c>
      <c r="N1060" t="s">
        <v>8281</v>
      </c>
      <c r="O1060" s="5">
        <f t="shared" si="96"/>
        <v>0</v>
      </c>
      <c r="P1060" t="e">
        <f t="shared" si="99"/>
        <v>#DIV/0!</v>
      </c>
      <c r="Q1060" t="str">
        <f t="shared" si="100"/>
        <v>journalism</v>
      </c>
      <c r="R1060" t="str">
        <f t="shared" si="101"/>
        <v>audio</v>
      </c>
      <c r="S1060" s="9">
        <f t="shared" si="97"/>
        <v>42678.871331018512</v>
      </c>
      <c r="T1060" s="9">
        <f t="shared" si="98"/>
        <v>42708.912997685184</v>
      </c>
    </row>
    <row r="1061" spans="1:20" ht="43.2" x14ac:dyDescent="0.3">
      <c r="A1061">
        <v>1058</v>
      </c>
      <c r="B1061" s="3" t="s">
        <v>1059</v>
      </c>
      <c r="C1061" s="3" t="s">
        <v>5168</v>
      </c>
      <c r="D1061">
        <v>40000</v>
      </c>
      <c r="E1061">
        <v>0</v>
      </c>
      <c r="F1061" t="s">
        <v>8220</v>
      </c>
      <c r="G1061" t="s">
        <v>8224</v>
      </c>
      <c r="H1061" t="s">
        <v>8246</v>
      </c>
      <c r="I1061">
        <v>1427328000</v>
      </c>
      <c r="J1061">
        <v>1423777043</v>
      </c>
      <c r="K1061" t="b">
        <v>0</v>
      </c>
      <c r="L1061">
        <v>0</v>
      </c>
      <c r="M1061" t="b">
        <v>0</v>
      </c>
      <c r="N1061" t="s">
        <v>8281</v>
      </c>
      <c r="O1061" s="5">
        <f t="shared" si="96"/>
        <v>0</v>
      </c>
      <c r="P1061" t="e">
        <f t="shared" si="99"/>
        <v>#DIV/0!</v>
      </c>
      <c r="Q1061" t="str">
        <f t="shared" si="100"/>
        <v>journalism</v>
      </c>
      <c r="R1061" t="str">
        <f t="shared" si="101"/>
        <v>audio</v>
      </c>
      <c r="S1061" s="9">
        <f t="shared" si="97"/>
        <v>42047.900960648149</v>
      </c>
      <c r="T1061" s="9">
        <f t="shared" si="98"/>
        <v>42089</v>
      </c>
    </row>
    <row r="1062" spans="1:20" x14ac:dyDescent="0.3">
      <c r="A1062">
        <v>1059</v>
      </c>
      <c r="B1062" s="3" t="s">
        <v>1060</v>
      </c>
      <c r="C1062" s="3" t="s">
        <v>5169</v>
      </c>
      <c r="D1062">
        <v>1100</v>
      </c>
      <c r="E1062">
        <v>0</v>
      </c>
      <c r="F1062" t="s">
        <v>8220</v>
      </c>
      <c r="G1062" t="s">
        <v>8224</v>
      </c>
      <c r="H1062" t="s">
        <v>8246</v>
      </c>
      <c r="I1062">
        <v>1426269456</v>
      </c>
      <c r="J1062">
        <v>1423681056</v>
      </c>
      <c r="K1062" t="b">
        <v>0</v>
      </c>
      <c r="L1062">
        <v>0</v>
      </c>
      <c r="M1062" t="b">
        <v>0</v>
      </c>
      <c r="N1062" t="s">
        <v>8281</v>
      </c>
      <c r="O1062" s="5">
        <f t="shared" si="96"/>
        <v>0</v>
      </c>
      <c r="P1062" t="e">
        <f t="shared" si="99"/>
        <v>#DIV/0!</v>
      </c>
      <c r="Q1062" t="str">
        <f t="shared" si="100"/>
        <v>journalism</v>
      </c>
      <c r="R1062" t="str">
        <f t="shared" si="101"/>
        <v>audio</v>
      </c>
      <c r="S1062" s="9">
        <f t="shared" si="97"/>
        <v>42046.79</v>
      </c>
      <c r="T1062" s="9">
        <f t="shared" si="98"/>
        <v>42076.748333333337</v>
      </c>
    </row>
    <row r="1063" spans="1:20" ht="43.2" x14ac:dyDescent="0.3">
      <c r="A1063">
        <v>1060</v>
      </c>
      <c r="B1063" s="3" t="s">
        <v>1061</v>
      </c>
      <c r="C1063" s="3" t="s">
        <v>5170</v>
      </c>
      <c r="D1063">
        <v>5000</v>
      </c>
      <c r="E1063">
        <v>50</v>
      </c>
      <c r="F1063" t="s">
        <v>8220</v>
      </c>
      <c r="G1063" t="s">
        <v>8224</v>
      </c>
      <c r="H1063" t="s">
        <v>8246</v>
      </c>
      <c r="I1063">
        <v>1429134893</v>
      </c>
      <c r="J1063">
        <v>1426542893</v>
      </c>
      <c r="K1063" t="b">
        <v>0</v>
      </c>
      <c r="L1063">
        <v>1</v>
      </c>
      <c r="M1063" t="b">
        <v>0</v>
      </c>
      <c r="N1063" t="s">
        <v>8281</v>
      </c>
      <c r="O1063" s="5">
        <f t="shared" si="96"/>
        <v>1</v>
      </c>
      <c r="P1063">
        <f t="shared" si="99"/>
        <v>50</v>
      </c>
      <c r="Q1063" t="str">
        <f t="shared" si="100"/>
        <v>journalism</v>
      </c>
      <c r="R1063" t="str">
        <f t="shared" si="101"/>
        <v>audio</v>
      </c>
      <c r="S1063" s="9">
        <f t="shared" si="97"/>
        <v>42079.913113425922</v>
      </c>
      <c r="T1063" s="9">
        <f t="shared" si="98"/>
        <v>42109.913113425922</v>
      </c>
    </row>
    <row r="1064" spans="1:20" ht="28.8" x14ac:dyDescent="0.3">
      <c r="A1064">
        <v>1061</v>
      </c>
      <c r="B1064" s="3" t="s">
        <v>1062</v>
      </c>
      <c r="C1064" s="3" t="s">
        <v>5171</v>
      </c>
      <c r="D1064">
        <v>4000</v>
      </c>
      <c r="E1064">
        <v>0</v>
      </c>
      <c r="F1064" t="s">
        <v>8220</v>
      </c>
      <c r="G1064" t="s">
        <v>8224</v>
      </c>
      <c r="H1064" t="s">
        <v>8246</v>
      </c>
      <c r="I1064">
        <v>1462150800</v>
      </c>
      <c r="J1064">
        <v>1456987108</v>
      </c>
      <c r="K1064" t="b">
        <v>0</v>
      </c>
      <c r="L1064">
        <v>0</v>
      </c>
      <c r="M1064" t="b">
        <v>0</v>
      </c>
      <c r="N1064" t="s">
        <v>8281</v>
      </c>
      <c r="O1064" s="5">
        <f t="shared" si="96"/>
        <v>0</v>
      </c>
      <c r="P1064" t="e">
        <f t="shared" si="99"/>
        <v>#DIV/0!</v>
      </c>
      <c r="Q1064" t="str">
        <f t="shared" si="100"/>
        <v>journalism</v>
      </c>
      <c r="R1064" t="str">
        <f t="shared" si="101"/>
        <v>audio</v>
      </c>
      <c r="S1064" s="9">
        <f t="shared" si="97"/>
        <v>42432.276712962965</v>
      </c>
      <c r="T1064" s="9">
        <f t="shared" si="98"/>
        <v>42492.041666666672</v>
      </c>
    </row>
    <row r="1065" spans="1:20" x14ac:dyDescent="0.3">
      <c r="A1065">
        <v>1062</v>
      </c>
      <c r="B1065" s="3" t="s">
        <v>1063</v>
      </c>
      <c r="C1065" s="3" t="s">
        <v>5172</v>
      </c>
      <c r="D1065">
        <v>199</v>
      </c>
      <c r="E1065">
        <v>190</v>
      </c>
      <c r="F1065" t="s">
        <v>8220</v>
      </c>
      <c r="G1065" t="s">
        <v>8224</v>
      </c>
      <c r="H1065" t="s">
        <v>8246</v>
      </c>
      <c r="I1065">
        <v>1468351341</v>
      </c>
      <c r="J1065">
        <v>1467746541</v>
      </c>
      <c r="K1065" t="b">
        <v>0</v>
      </c>
      <c r="L1065">
        <v>4</v>
      </c>
      <c r="M1065" t="b">
        <v>0</v>
      </c>
      <c r="N1065" t="s">
        <v>8281</v>
      </c>
      <c r="O1065" s="5">
        <f t="shared" si="96"/>
        <v>95.477386934673376</v>
      </c>
      <c r="P1065">
        <f t="shared" si="99"/>
        <v>47.5</v>
      </c>
      <c r="Q1065" t="str">
        <f t="shared" si="100"/>
        <v>journalism</v>
      </c>
      <c r="R1065" t="str">
        <f t="shared" si="101"/>
        <v>audio</v>
      </c>
      <c r="S1065" s="9">
        <f t="shared" si="97"/>
        <v>42556.807187500002</v>
      </c>
      <c r="T1065" s="9">
        <f t="shared" si="98"/>
        <v>42563.807187500002</v>
      </c>
    </row>
    <row r="1066" spans="1:20" ht="43.2" x14ac:dyDescent="0.3">
      <c r="A1066">
        <v>1063</v>
      </c>
      <c r="B1066" s="3" t="s">
        <v>1064</v>
      </c>
      <c r="C1066" s="3" t="s">
        <v>5173</v>
      </c>
      <c r="D1066">
        <v>1000</v>
      </c>
      <c r="E1066">
        <v>0</v>
      </c>
      <c r="F1066" t="s">
        <v>8220</v>
      </c>
      <c r="G1066" t="s">
        <v>8224</v>
      </c>
      <c r="H1066" t="s">
        <v>8246</v>
      </c>
      <c r="I1066">
        <v>1472604262</v>
      </c>
      <c r="J1066">
        <v>1470012262</v>
      </c>
      <c r="K1066" t="b">
        <v>0</v>
      </c>
      <c r="L1066">
        <v>0</v>
      </c>
      <c r="M1066" t="b">
        <v>0</v>
      </c>
      <c r="N1066" t="s">
        <v>8281</v>
      </c>
      <c r="O1066" s="5">
        <f t="shared" si="96"/>
        <v>0</v>
      </c>
      <c r="P1066" t="e">
        <f t="shared" si="99"/>
        <v>#DIV/0!</v>
      </c>
      <c r="Q1066" t="str">
        <f t="shared" si="100"/>
        <v>journalism</v>
      </c>
      <c r="R1066" t="str">
        <f t="shared" si="101"/>
        <v>audio</v>
      </c>
      <c r="S1066" s="9">
        <f t="shared" si="97"/>
        <v>42583.030810185184</v>
      </c>
      <c r="T1066" s="9">
        <f t="shared" si="98"/>
        <v>42613.030810185184</v>
      </c>
    </row>
    <row r="1067" spans="1:20" ht="43.2" x14ac:dyDescent="0.3">
      <c r="A1067">
        <v>1064</v>
      </c>
      <c r="B1067" s="3" t="s">
        <v>1065</v>
      </c>
      <c r="C1067" s="3" t="s">
        <v>5174</v>
      </c>
      <c r="D1067">
        <v>90000</v>
      </c>
      <c r="E1067">
        <v>8077</v>
      </c>
      <c r="F1067" t="s">
        <v>8221</v>
      </c>
      <c r="G1067" t="s">
        <v>8224</v>
      </c>
      <c r="H1067" t="s">
        <v>8246</v>
      </c>
      <c r="I1067">
        <v>1373174903</v>
      </c>
      <c r="J1067">
        <v>1369286903</v>
      </c>
      <c r="K1067" t="b">
        <v>0</v>
      </c>
      <c r="L1067">
        <v>123</v>
      </c>
      <c r="M1067" t="b">
        <v>0</v>
      </c>
      <c r="N1067" t="s">
        <v>8282</v>
      </c>
      <c r="O1067" s="5">
        <f t="shared" si="96"/>
        <v>8.974444444444444</v>
      </c>
      <c r="P1067">
        <f t="shared" si="99"/>
        <v>65.666666666666671</v>
      </c>
      <c r="Q1067" t="str">
        <f t="shared" si="100"/>
        <v>games</v>
      </c>
      <c r="R1067" t="str">
        <f t="shared" si="101"/>
        <v>video games</v>
      </c>
      <c r="S1067" s="9">
        <f t="shared" si="97"/>
        <v>41417.228043981479</v>
      </c>
      <c r="T1067" s="9">
        <f t="shared" si="98"/>
        <v>41462.228043981479</v>
      </c>
    </row>
    <row r="1068" spans="1:20" ht="43.2" x14ac:dyDescent="0.3">
      <c r="A1068">
        <v>1065</v>
      </c>
      <c r="B1068" s="3" t="s">
        <v>1066</v>
      </c>
      <c r="C1068" s="3" t="s">
        <v>5175</v>
      </c>
      <c r="D1068">
        <v>3000</v>
      </c>
      <c r="E1068">
        <v>81</v>
      </c>
      <c r="F1068" t="s">
        <v>8221</v>
      </c>
      <c r="G1068" t="s">
        <v>8226</v>
      </c>
      <c r="H1068" t="s">
        <v>8248</v>
      </c>
      <c r="I1068">
        <v>1392800922</v>
      </c>
      <c r="J1068">
        <v>1390381722</v>
      </c>
      <c r="K1068" t="b">
        <v>0</v>
      </c>
      <c r="L1068">
        <v>5</v>
      </c>
      <c r="M1068" t="b">
        <v>0</v>
      </c>
      <c r="N1068" t="s">
        <v>8282</v>
      </c>
      <c r="O1068" s="5">
        <f t="shared" si="96"/>
        <v>2.7</v>
      </c>
      <c r="P1068">
        <f t="shared" si="99"/>
        <v>16.2</v>
      </c>
      <c r="Q1068" t="str">
        <f t="shared" si="100"/>
        <v>games</v>
      </c>
      <c r="R1068" t="str">
        <f t="shared" si="101"/>
        <v>video games</v>
      </c>
      <c r="S1068" s="9">
        <f t="shared" si="97"/>
        <v>41661.381041666667</v>
      </c>
      <c r="T1068" s="9">
        <f t="shared" si="98"/>
        <v>41689.381041666667</v>
      </c>
    </row>
    <row r="1069" spans="1:20" ht="28.8" x14ac:dyDescent="0.3">
      <c r="A1069">
        <v>1066</v>
      </c>
      <c r="B1069" s="3" t="s">
        <v>1067</v>
      </c>
      <c r="C1069" s="3" t="s">
        <v>5176</v>
      </c>
      <c r="D1069">
        <v>150000</v>
      </c>
      <c r="E1069">
        <v>5051</v>
      </c>
      <c r="F1069" t="s">
        <v>8221</v>
      </c>
      <c r="G1069" t="s">
        <v>8224</v>
      </c>
      <c r="H1069" t="s">
        <v>8246</v>
      </c>
      <c r="I1069">
        <v>1375657582</v>
      </c>
      <c r="J1069">
        <v>1371769582</v>
      </c>
      <c r="K1069" t="b">
        <v>0</v>
      </c>
      <c r="L1069">
        <v>148</v>
      </c>
      <c r="M1069" t="b">
        <v>0</v>
      </c>
      <c r="N1069" t="s">
        <v>8282</v>
      </c>
      <c r="O1069" s="5">
        <f t="shared" si="96"/>
        <v>3.3673333333333333</v>
      </c>
      <c r="P1069">
        <f t="shared" si="99"/>
        <v>34.128378378378379</v>
      </c>
      <c r="Q1069" t="str">
        <f t="shared" si="100"/>
        <v>games</v>
      </c>
      <c r="R1069" t="str">
        <f t="shared" si="101"/>
        <v>video games</v>
      </c>
      <c r="S1069" s="9">
        <f t="shared" si="97"/>
        <v>41445.962754629632</v>
      </c>
      <c r="T1069" s="9">
        <f t="shared" si="98"/>
        <v>41490.962754629632</v>
      </c>
    </row>
    <row r="1070" spans="1:20" ht="43.2" x14ac:dyDescent="0.3">
      <c r="A1070">
        <v>1067</v>
      </c>
      <c r="B1070" s="3" t="s">
        <v>1068</v>
      </c>
      <c r="C1070" s="3" t="s">
        <v>5177</v>
      </c>
      <c r="D1070">
        <v>500</v>
      </c>
      <c r="E1070">
        <v>130</v>
      </c>
      <c r="F1070" t="s">
        <v>8221</v>
      </c>
      <c r="G1070" t="s">
        <v>8224</v>
      </c>
      <c r="H1070" t="s">
        <v>8246</v>
      </c>
      <c r="I1070">
        <v>1387657931</v>
      </c>
      <c r="J1070">
        <v>1385065931</v>
      </c>
      <c r="K1070" t="b">
        <v>0</v>
      </c>
      <c r="L1070">
        <v>10</v>
      </c>
      <c r="M1070" t="b">
        <v>0</v>
      </c>
      <c r="N1070" t="s">
        <v>8282</v>
      </c>
      <c r="O1070" s="5">
        <f t="shared" si="96"/>
        <v>26</v>
      </c>
      <c r="P1070">
        <f t="shared" si="99"/>
        <v>13</v>
      </c>
      <c r="Q1070" t="str">
        <f t="shared" si="100"/>
        <v>games</v>
      </c>
      <c r="R1070" t="str">
        <f t="shared" si="101"/>
        <v>video games</v>
      </c>
      <c r="S1070" s="9">
        <f t="shared" si="97"/>
        <v>41599.855682870373</v>
      </c>
      <c r="T1070" s="9">
        <f t="shared" si="98"/>
        <v>41629.855682870373</v>
      </c>
    </row>
    <row r="1071" spans="1:20" ht="43.2" x14ac:dyDescent="0.3">
      <c r="A1071">
        <v>1068</v>
      </c>
      <c r="B1071" s="3" t="s">
        <v>1069</v>
      </c>
      <c r="C1071" s="3" t="s">
        <v>5178</v>
      </c>
      <c r="D1071">
        <v>30000</v>
      </c>
      <c r="E1071">
        <v>45</v>
      </c>
      <c r="F1071" t="s">
        <v>8221</v>
      </c>
      <c r="G1071" t="s">
        <v>8224</v>
      </c>
      <c r="H1071" t="s">
        <v>8246</v>
      </c>
      <c r="I1071">
        <v>1460274864</v>
      </c>
      <c r="J1071">
        <v>1457686464</v>
      </c>
      <c r="K1071" t="b">
        <v>0</v>
      </c>
      <c r="L1071">
        <v>4</v>
      </c>
      <c r="M1071" t="b">
        <v>0</v>
      </c>
      <c r="N1071" t="s">
        <v>8282</v>
      </c>
      <c r="O1071" s="5">
        <f t="shared" si="96"/>
        <v>0.15</v>
      </c>
      <c r="P1071">
        <f t="shared" si="99"/>
        <v>11.25</v>
      </c>
      <c r="Q1071" t="str">
        <f t="shared" si="100"/>
        <v>games</v>
      </c>
      <c r="R1071" t="str">
        <f t="shared" si="101"/>
        <v>video games</v>
      </c>
      <c r="S1071" s="9">
        <f t="shared" si="97"/>
        <v>42440.371111111104</v>
      </c>
      <c r="T1071" s="9">
        <f t="shared" si="98"/>
        <v>42470.329444444447</v>
      </c>
    </row>
    <row r="1072" spans="1:20" ht="28.8" x14ac:dyDescent="0.3">
      <c r="A1072">
        <v>1069</v>
      </c>
      <c r="B1072" s="3" t="s">
        <v>1070</v>
      </c>
      <c r="C1072" s="3" t="s">
        <v>5179</v>
      </c>
      <c r="D1072">
        <v>2200</v>
      </c>
      <c r="E1072">
        <v>850</v>
      </c>
      <c r="F1072" t="s">
        <v>8221</v>
      </c>
      <c r="G1072" t="s">
        <v>8224</v>
      </c>
      <c r="H1072" t="s">
        <v>8246</v>
      </c>
      <c r="I1072">
        <v>1385447459</v>
      </c>
      <c r="J1072">
        <v>1382679059</v>
      </c>
      <c r="K1072" t="b">
        <v>0</v>
      </c>
      <c r="L1072">
        <v>21</v>
      </c>
      <c r="M1072" t="b">
        <v>0</v>
      </c>
      <c r="N1072" t="s">
        <v>8282</v>
      </c>
      <c r="O1072" s="5">
        <f t="shared" si="96"/>
        <v>38.636363636363633</v>
      </c>
      <c r="P1072">
        <f t="shared" si="99"/>
        <v>40.476190476190474</v>
      </c>
      <c r="Q1072" t="str">
        <f t="shared" si="100"/>
        <v>games</v>
      </c>
      <c r="R1072" t="str">
        <f t="shared" si="101"/>
        <v>video games</v>
      </c>
      <c r="S1072" s="9">
        <f t="shared" si="97"/>
        <v>41572.229849537034</v>
      </c>
      <c r="T1072" s="9">
        <f t="shared" si="98"/>
        <v>41604.271516203706</v>
      </c>
    </row>
    <row r="1073" spans="1:20" ht="28.8" x14ac:dyDescent="0.3">
      <c r="A1073">
        <v>1070</v>
      </c>
      <c r="B1073" s="3" t="s">
        <v>1071</v>
      </c>
      <c r="C1073" s="3" t="s">
        <v>5180</v>
      </c>
      <c r="D1073">
        <v>10000</v>
      </c>
      <c r="E1073">
        <v>70</v>
      </c>
      <c r="F1073" t="s">
        <v>8221</v>
      </c>
      <c r="G1073" t="s">
        <v>8224</v>
      </c>
      <c r="H1073" t="s">
        <v>8246</v>
      </c>
      <c r="I1073">
        <v>1349050622</v>
      </c>
      <c r="J1073">
        <v>1347322622</v>
      </c>
      <c r="K1073" t="b">
        <v>0</v>
      </c>
      <c r="L1073">
        <v>2</v>
      </c>
      <c r="M1073" t="b">
        <v>0</v>
      </c>
      <c r="N1073" t="s">
        <v>8282</v>
      </c>
      <c r="O1073" s="5">
        <f t="shared" si="96"/>
        <v>0.70000000000000007</v>
      </c>
      <c r="P1073">
        <f t="shared" si="99"/>
        <v>35</v>
      </c>
      <c r="Q1073" t="str">
        <f t="shared" si="100"/>
        <v>games</v>
      </c>
      <c r="R1073" t="str">
        <f t="shared" si="101"/>
        <v>video games</v>
      </c>
      <c r="S1073" s="9">
        <f t="shared" si="97"/>
        <v>41163.011828703704</v>
      </c>
      <c r="T1073" s="9">
        <f t="shared" si="98"/>
        <v>41183.011828703704</v>
      </c>
    </row>
    <row r="1074" spans="1:20" ht="43.2" x14ac:dyDescent="0.3">
      <c r="A1074">
        <v>1071</v>
      </c>
      <c r="B1074" s="3" t="s">
        <v>1072</v>
      </c>
      <c r="C1074" s="3" t="s">
        <v>5181</v>
      </c>
      <c r="D1074">
        <v>100</v>
      </c>
      <c r="E1074">
        <v>0</v>
      </c>
      <c r="F1074" t="s">
        <v>8221</v>
      </c>
      <c r="G1074" t="s">
        <v>8234</v>
      </c>
      <c r="H1074" t="s">
        <v>8254</v>
      </c>
      <c r="I1074">
        <v>1447787093</v>
      </c>
      <c r="J1074">
        <v>1445191493</v>
      </c>
      <c r="K1074" t="b">
        <v>0</v>
      </c>
      <c r="L1074">
        <v>0</v>
      </c>
      <c r="M1074" t="b">
        <v>0</v>
      </c>
      <c r="N1074" t="s">
        <v>8282</v>
      </c>
      <c r="O1074" s="5">
        <f t="shared" si="96"/>
        <v>0</v>
      </c>
      <c r="P1074" t="e">
        <f t="shared" si="99"/>
        <v>#DIV/0!</v>
      </c>
      <c r="Q1074" t="str">
        <f t="shared" si="100"/>
        <v>games</v>
      </c>
      <c r="R1074" t="str">
        <f t="shared" si="101"/>
        <v>video games</v>
      </c>
      <c r="S1074" s="9">
        <f t="shared" si="97"/>
        <v>42295.753391203703</v>
      </c>
      <c r="T1074" s="9">
        <f t="shared" si="98"/>
        <v>42325.795057870375</v>
      </c>
    </row>
    <row r="1075" spans="1:20" ht="43.2" x14ac:dyDescent="0.3">
      <c r="A1075">
        <v>1072</v>
      </c>
      <c r="B1075" s="3" t="s">
        <v>1073</v>
      </c>
      <c r="C1075" s="3" t="s">
        <v>5182</v>
      </c>
      <c r="D1075">
        <v>75000</v>
      </c>
      <c r="E1075">
        <v>51</v>
      </c>
      <c r="F1075" t="s">
        <v>8221</v>
      </c>
      <c r="G1075" t="s">
        <v>8224</v>
      </c>
      <c r="H1075" t="s">
        <v>8246</v>
      </c>
      <c r="I1075">
        <v>1391630297</v>
      </c>
      <c r="J1075">
        <v>1389038297</v>
      </c>
      <c r="K1075" t="b">
        <v>0</v>
      </c>
      <c r="L1075">
        <v>4</v>
      </c>
      <c r="M1075" t="b">
        <v>0</v>
      </c>
      <c r="N1075" t="s">
        <v>8282</v>
      </c>
      <c r="O1075" s="5">
        <f t="shared" si="96"/>
        <v>6.8000000000000005E-2</v>
      </c>
      <c r="P1075">
        <f t="shared" si="99"/>
        <v>12.75</v>
      </c>
      <c r="Q1075" t="str">
        <f t="shared" si="100"/>
        <v>games</v>
      </c>
      <c r="R1075" t="str">
        <f t="shared" si="101"/>
        <v>video games</v>
      </c>
      <c r="S1075" s="9">
        <f t="shared" si="97"/>
        <v>41645.832141203704</v>
      </c>
      <c r="T1075" s="9">
        <f t="shared" si="98"/>
        <v>41675.832141203704</v>
      </c>
    </row>
    <row r="1076" spans="1:20" ht="28.8" x14ac:dyDescent="0.3">
      <c r="A1076">
        <v>1073</v>
      </c>
      <c r="B1076" s="3" t="s">
        <v>1074</v>
      </c>
      <c r="C1076" s="3" t="s">
        <v>5183</v>
      </c>
      <c r="D1076">
        <v>750</v>
      </c>
      <c r="E1076">
        <v>10</v>
      </c>
      <c r="F1076" t="s">
        <v>8221</v>
      </c>
      <c r="G1076" t="s">
        <v>8224</v>
      </c>
      <c r="H1076" t="s">
        <v>8246</v>
      </c>
      <c r="I1076">
        <v>1318806541</v>
      </c>
      <c r="J1076">
        <v>1316214541</v>
      </c>
      <c r="K1076" t="b">
        <v>0</v>
      </c>
      <c r="L1076">
        <v>1</v>
      </c>
      <c r="M1076" t="b">
        <v>0</v>
      </c>
      <c r="N1076" t="s">
        <v>8282</v>
      </c>
      <c r="O1076" s="5">
        <f t="shared" si="96"/>
        <v>1.3333333333333335</v>
      </c>
      <c r="P1076">
        <f t="shared" si="99"/>
        <v>10</v>
      </c>
      <c r="Q1076" t="str">
        <f t="shared" si="100"/>
        <v>games</v>
      </c>
      <c r="R1076" t="str">
        <f t="shared" si="101"/>
        <v>video games</v>
      </c>
      <c r="S1076" s="9">
        <f t="shared" si="97"/>
        <v>40802.964594907404</v>
      </c>
      <c r="T1076" s="9">
        <f t="shared" si="98"/>
        <v>40832.964594907404</v>
      </c>
    </row>
    <row r="1077" spans="1:20" ht="43.2" x14ac:dyDescent="0.3">
      <c r="A1077">
        <v>1074</v>
      </c>
      <c r="B1077" s="3" t="s">
        <v>1075</v>
      </c>
      <c r="C1077" s="3" t="s">
        <v>5184</v>
      </c>
      <c r="D1077">
        <v>54000</v>
      </c>
      <c r="E1077">
        <v>3407</v>
      </c>
      <c r="F1077" t="s">
        <v>8221</v>
      </c>
      <c r="G1077" t="s">
        <v>8224</v>
      </c>
      <c r="H1077" t="s">
        <v>8246</v>
      </c>
      <c r="I1077">
        <v>1388808545</v>
      </c>
      <c r="J1077">
        <v>1386216545</v>
      </c>
      <c r="K1077" t="b">
        <v>0</v>
      </c>
      <c r="L1077">
        <v>30</v>
      </c>
      <c r="M1077" t="b">
        <v>0</v>
      </c>
      <c r="N1077" t="s">
        <v>8282</v>
      </c>
      <c r="O1077" s="5">
        <f t="shared" si="96"/>
        <v>6.3092592592592585</v>
      </c>
      <c r="P1077">
        <f t="shared" si="99"/>
        <v>113.56666666666666</v>
      </c>
      <c r="Q1077" t="str">
        <f t="shared" si="100"/>
        <v>games</v>
      </c>
      <c r="R1077" t="str">
        <f t="shared" si="101"/>
        <v>video games</v>
      </c>
      <c r="S1077" s="9">
        <f t="shared" si="97"/>
        <v>41613.172974537039</v>
      </c>
      <c r="T1077" s="9">
        <f t="shared" si="98"/>
        <v>41643.172974537039</v>
      </c>
    </row>
    <row r="1078" spans="1:20" ht="28.8" x14ac:dyDescent="0.3">
      <c r="A1078">
        <v>1075</v>
      </c>
      <c r="B1078" s="3" t="s">
        <v>1076</v>
      </c>
      <c r="C1078" s="3" t="s">
        <v>5185</v>
      </c>
      <c r="D1078">
        <v>1000</v>
      </c>
      <c r="E1078">
        <v>45</v>
      </c>
      <c r="F1078" t="s">
        <v>8221</v>
      </c>
      <c r="G1078" t="s">
        <v>8224</v>
      </c>
      <c r="H1078" t="s">
        <v>8246</v>
      </c>
      <c r="I1078">
        <v>1336340516</v>
      </c>
      <c r="J1078">
        <v>1333748516</v>
      </c>
      <c r="K1078" t="b">
        <v>0</v>
      </c>
      <c r="L1078">
        <v>3</v>
      </c>
      <c r="M1078" t="b">
        <v>0</v>
      </c>
      <c r="N1078" t="s">
        <v>8282</v>
      </c>
      <c r="O1078" s="5">
        <f t="shared" si="96"/>
        <v>4.5</v>
      </c>
      <c r="P1078">
        <f t="shared" si="99"/>
        <v>15</v>
      </c>
      <c r="Q1078" t="str">
        <f t="shared" si="100"/>
        <v>games</v>
      </c>
      <c r="R1078" t="str">
        <f t="shared" si="101"/>
        <v>video games</v>
      </c>
      <c r="S1078" s="9">
        <f t="shared" si="97"/>
        <v>41005.904120370367</v>
      </c>
      <c r="T1078" s="9">
        <f t="shared" si="98"/>
        <v>41035.904120370367</v>
      </c>
    </row>
    <row r="1079" spans="1:20" ht="43.2" x14ac:dyDescent="0.3">
      <c r="A1079">
        <v>1076</v>
      </c>
      <c r="B1079" s="3" t="s">
        <v>1077</v>
      </c>
      <c r="C1079" s="3" t="s">
        <v>5186</v>
      </c>
      <c r="D1079">
        <v>75000</v>
      </c>
      <c r="E1079">
        <v>47074</v>
      </c>
      <c r="F1079" t="s">
        <v>8221</v>
      </c>
      <c r="G1079" t="s">
        <v>8224</v>
      </c>
      <c r="H1079" t="s">
        <v>8246</v>
      </c>
      <c r="I1079">
        <v>1410426250</v>
      </c>
      <c r="J1079">
        <v>1405674250</v>
      </c>
      <c r="K1079" t="b">
        <v>0</v>
      </c>
      <c r="L1079">
        <v>975</v>
      </c>
      <c r="M1079" t="b">
        <v>0</v>
      </c>
      <c r="N1079" t="s">
        <v>8282</v>
      </c>
      <c r="O1079" s="5">
        <f t="shared" si="96"/>
        <v>62.765333333333331</v>
      </c>
      <c r="P1079">
        <f t="shared" si="99"/>
        <v>48.281025641025643</v>
      </c>
      <c r="Q1079" t="str">
        <f t="shared" si="100"/>
        <v>games</v>
      </c>
      <c r="R1079" t="str">
        <f t="shared" si="101"/>
        <v>video games</v>
      </c>
      <c r="S1079" s="9">
        <f t="shared" si="97"/>
        <v>41838.377893518518</v>
      </c>
      <c r="T1079" s="9">
        <f t="shared" si="98"/>
        <v>41893.377893518518</v>
      </c>
    </row>
    <row r="1080" spans="1:20" ht="28.8" x14ac:dyDescent="0.3">
      <c r="A1080">
        <v>1077</v>
      </c>
      <c r="B1080" s="3" t="s">
        <v>1078</v>
      </c>
      <c r="C1080" s="3" t="s">
        <v>5187</v>
      </c>
      <c r="D1080">
        <v>25000</v>
      </c>
      <c r="E1080">
        <v>7344</v>
      </c>
      <c r="F1080" t="s">
        <v>8221</v>
      </c>
      <c r="G1080" t="s">
        <v>8224</v>
      </c>
      <c r="H1080" t="s">
        <v>8246</v>
      </c>
      <c r="I1080">
        <v>1452744011</v>
      </c>
      <c r="J1080">
        <v>1450152011</v>
      </c>
      <c r="K1080" t="b">
        <v>0</v>
      </c>
      <c r="L1080">
        <v>167</v>
      </c>
      <c r="M1080" t="b">
        <v>0</v>
      </c>
      <c r="N1080" t="s">
        <v>8282</v>
      </c>
      <c r="O1080" s="5">
        <f t="shared" si="96"/>
        <v>29.376000000000001</v>
      </c>
      <c r="P1080">
        <f t="shared" si="99"/>
        <v>43.976047904191617</v>
      </c>
      <c r="Q1080" t="str">
        <f t="shared" si="100"/>
        <v>games</v>
      </c>
      <c r="R1080" t="str">
        <f t="shared" si="101"/>
        <v>video games</v>
      </c>
      <c r="S1080" s="9">
        <f t="shared" si="97"/>
        <v>42353.16679398148</v>
      </c>
      <c r="T1080" s="9">
        <f t="shared" si="98"/>
        <v>42383.16679398148</v>
      </c>
    </row>
    <row r="1081" spans="1:20" ht="43.2" x14ac:dyDescent="0.3">
      <c r="A1081">
        <v>1078</v>
      </c>
      <c r="B1081" s="3" t="s">
        <v>1079</v>
      </c>
      <c r="C1081" s="3" t="s">
        <v>5188</v>
      </c>
      <c r="D1081">
        <v>600</v>
      </c>
      <c r="E1081">
        <v>45</v>
      </c>
      <c r="F1081" t="s">
        <v>8221</v>
      </c>
      <c r="G1081" t="s">
        <v>8224</v>
      </c>
      <c r="H1081" t="s">
        <v>8246</v>
      </c>
      <c r="I1081">
        <v>1311309721</v>
      </c>
      <c r="J1081">
        <v>1307421721</v>
      </c>
      <c r="K1081" t="b">
        <v>0</v>
      </c>
      <c r="L1081">
        <v>5</v>
      </c>
      <c r="M1081" t="b">
        <v>0</v>
      </c>
      <c r="N1081" t="s">
        <v>8282</v>
      </c>
      <c r="O1081" s="5">
        <f t="shared" si="96"/>
        <v>7.5</v>
      </c>
      <c r="P1081">
        <f t="shared" si="99"/>
        <v>9</v>
      </c>
      <c r="Q1081" t="str">
        <f t="shared" si="100"/>
        <v>games</v>
      </c>
      <c r="R1081" t="str">
        <f t="shared" si="101"/>
        <v>video games</v>
      </c>
      <c r="S1081" s="9">
        <f t="shared" si="97"/>
        <v>40701.195844907408</v>
      </c>
      <c r="T1081" s="9">
        <f t="shared" si="98"/>
        <v>40746.195844907408</v>
      </c>
    </row>
    <row r="1082" spans="1:20" ht="43.2" x14ac:dyDescent="0.3">
      <c r="A1082">
        <v>1079</v>
      </c>
      <c r="B1082" s="3" t="s">
        <v>1080</v>
      </c>
      <c r="C1082" s="3" t="s">
        <v>5189</v>
      </c>
      <c r="D1082">
        <v>26000</v>
      </c>
      <c r="E1082">
        <v>678</v>
      </c>
      <c r="F1082" t="s">
        <v>8221</v>
      </c>
      <c r="G1082" t="s">
        <v>8236</v>
      </c>
      <c r="H1082" t="s">
        <v>8249</v>
      </c>
      <c r="I1082">
        <v>1463232936</v>
      </c>
      <c r="J1082">
        <v>1461072936</v>
      </c>
      <c r="K1082" t="b">
        <v>0</v>
      </c>
      <c r="L1082">
        <v>18</v>
      </c>
      <c r="M1082" t="b">
        <v>0</v>
      </c>
      <c r="N1082" t="s">
        <v>8282</v>
      </c>
      <c r="O1082" s="5">
        <f t="shared" si="96"/>
        <v>2.6076923076923078</v>
      </c>
      <c r="P1082">
        <f t="shared" si="99"/>
        <v>37.666666666666664</v>
      </c>
      <c r="Q1082" t="str">
        <f t="shared" si="100"/>
        <v>games</v>
      </c>
      <c r="R1082" t="str">
        <f t="shared" si="101"/>
        <v>video games</v>
      </c>
      <c r="S1082" s="9">
        <f t="shared" si="97"/>
        <v>42479.566388888896</v>
      </c>
      <c r="T1082" s="9">
        <f t="shared" si="98"/>
        <v>42504.566388888896</v>
      </c>
    </row>
    <row r="1083" spans="1:20" ht="28.8" x14ac:dyDescent="0.3">
      <c r="A1083">
        <v>1080</v>
      </c>
      <c r="B1083" s="3" t="s">
        <v>1081</v>
      </c>
      <c r="C1083" s="3" t="s">
        <v>5190</v>
      </c>
      <c r="D1083">
        <v>20000</v>
      </c>
      <c r="E1083">
        <v>1821</v>
      </c>
      <c r="F1083" t="s">
        <v>8221</v>
      </c>
      <c r="G1083" t="s">
        <v>8224</v>
      </c>
      <c r="H1083" t="s">
        <v>8246</v>
      </c>
      <c r="I1083">
        <v>1399778333</v>
      </c>
      <c r="J1083">
        <v>1397186333</v>
      </c>
      <c r="K1083" t="b">
        <v>0</v>
      </c>
      <c r="L1083">
        <v>98</v>
      </c>
      <c r="M1083" t="b">
        <v>0</v>
      </c>
      <c r="N1083" t="s">
        <v>8282</v>
      </c>
      <c r="O1083" s="5">
        <f t="shared" si="96"/>
        <v>9.1050000000000004</v>
      </c>
      <c r="P1083">
        <f t="shared" si="99"/>
        <v>18.581632653061224</v>
      </c>
      <c r="Q1083" t="str">
        <f t="shared" si="100"/>
        <v>games</v>
      </c>
      <c r="R1083" t="str">
        <f t="shared" si="101"/>
        <v>video games</v>
      </c>
      <c r="S1083" s="9">
        <f t="shared" si="97"/>
        <v>41740.138113425928</v>
      </c>
      <c r="T1083" s="9">
        <f t="shared" si="98"/>
        <v>41770.138113425928</v>
      </c>
    </row>
    <row r="1084" spans="1:20" ht="28.8" x14ac:dyDescent="0.3">
      <c r="A1084">
        <v>1081</v>
      </c>
      <c r="B1084" s="3" t="s">
        <v>1082</v>
      </c>
      <c r="C1084" s="3" t="s">
        <v>5191</v>
      </c>
      <c r="D1084">
        <v>68000</v>
      </c>
      <c r="E1084">
        <v>12</v>
      </c>
      <c r="F1084" t="s">
        <v>8221</v>
      </c>
      <c r="G1084" t="s">
        <v>8224</v>
      </c>
      <c r="H1084" t="s">
        <v>8246</v>
      </c>
      <c r="I1084">
        <v>1422483292</v>
      </c>
      <c r="J1084">
        <v>1419891292</v>
      </c>
      <c r="K1084" t="b">
        <v>0</v>
      </c>
      <c r="L1084">
        <v>4</v>
      </c>
      <c r="M1084" t="b">
        <v>0</v>
      </c>
      <c r="N1084" t="s">
        <v>8282</v>
      </c>
      <c r="O1084" s="5">
        <f t="shared" si="96"/>
        <v>1.7647058823529412E-2</v>
      </c>
      <c r="P1084">
        <f t="shared" si="99"/>
        <v>3</v>
      </c>
      <c r="Q1084" t="str">
        <f t="shared" si="100"/>
        <v>games</v>
      </c>
      <c r="R1084" t="str">
        <f t="shared" si="101"/>
        <v>video games</v>
      </c>
      <c r="S1084" s="9">
        <f t="shared" si="97"/>
        <v>42002.926990740743</v>
      </c>
      <c r="T1084" s="9">
        <f t="shared" si="98"/>
        <v>42032.926990740743</v>
      </c>
    </row>
    <row r="1085" spans="1:20" ht="28.8" x14ac:dyDescent="0.3">
      <c r="A1085">
        <v>1082</v>
      </c>
      <c r="B1085" s="3" t="s">
        <v>1083</v>
      </c>
      <c r="C1085" s="3" t="s">
        <v>5192</v>
      </c>
      <c r="D1085">
        <v>10000</v>
      </c>
      <c r="E1085">
        <v>56</v>
      </c>
      <c r="F1085" t="s">
        <v>8221</v>
      </c>
      <c r="G1085" t="s">
        <v>8224</v>
      </c>
      <c r="H1085" t="s">
        <v>8246</v>
      </c>
      <c r="I1085">
        <v>1344635088</v>
      </c>
      <c r="J1085">
        <v>1342043088</v>
      </c>
      <c r="K1085" t="b">
        <v>0</v>
      </c>
      <c r="L1085">
        <v>3</v>
      </c>
      <c r="M1085" t="b">
        <v>0</v>
      </c>
      <c r="N1085" t="s">
        <v>8282</v>
      </c>
      <c r="O1085" s="5">
        <f t="shared" si="96"/>
        <v>0.55999999999999994</v>
      </c>
      <c r="P1085">
        <f t="shared" si="99"/>
        <v>18.666666666666668</v>
      </c>
      <c r="Q1085" t="str">
        <f t="shared" si="100"/>
        <v>games</v>
      </c>
      <c r="R1085" t="str">
        <f t="shared" si="101"/>
        <v>video games</v>
      </c>
      <c r="S1085" s="9">
        <f t="shared" si="97"/>
        <v>41101.906111111115</v>
      </c>
      <c r="T1085" s="9">
        <f t="shared" si="98"/>
        <v>41131.906111111115</v>
      </c>
    </row>
    <row r="1086" spans="1:20" ht="43.2" x14ac:dyDescent="0.3">
      <c r="A1086">
        <v>1083</v>
      </c>
      <c r="B1086" s="3" t="s">
        <v>1084</v>
      </c>
      <c r="C1086" s="3" t="s">
        <v>5193</v>
      </c>
      <c r="D1086">
        <v>50000</v>
      </c>
      <c r="E1086">
        <v>410</v>
      </c>
      <c r="F1086" t="s">
        <v>8221</v>
      </c>
      <c r="G1086" t="s">
        <v>8229</v>
      </c>
      <c r="H1086" t="s">
        <v>8251</v>
      </c>
      <c r="I1086">
        <v>1406994583</v>
      </c>
      <c r="J1086">
        <v>1401810583</v>
      </c>
      <c r="K1086" t="b">
        <v>0</v>
      </c>
      <c r="L1086">
        <v>1</v>
      </c>
      <c r="M1086" t="b">
        <v>0</v>
      </c>
      <c r="N1086" t="s">
        <v>8282</v>
      </c>
      <c r="O1086" s="5">
        <f t="shared" si="96"/>
        <v>0.82000000000000006</v>
      </c>
      <c r="P1086">
        <f t="shared" si="99"/>
        <v>410</v>
      </c>
      <c r="Q1086" t="str">
        <f t="shared" si="100"/>
        <v>games</v>
      </c>
      <c r="R1086" t="str">
        <f t="shared" si="101"/>
        <v>video games</v>
      </c>
      <c r="S1086" s="9">
        <f t="shared" si="97"/>
        <v>41793.659525462965</v>
      </c>
      <c r="T1086" s="9">
        <f t="shared" si="98"/>
        <v>41853.659525462965</v>
      </c>
    </row>
    <row r="1087" spans="1:20" x14ac:dyDescent="0.3">
      <c r="A1087">
        <v>1084</v>
      </c>
      <c r="B1087" s="3" t="s">
        <v>1085</v>
      </c>
      <c r="C1087" s="3" t="s">
        <v>5194</v>
      </c>
      <c r="D1087">
        <v>550</v>
      </c>
      <c r="E1087">
        <v>0</v>
      </c>
      <c r="F1087" t="s">
        <v>8221</v>
      </c>
      <c r="G1087" t="s">
        <v>8224</v>
      </c>
      <c r="H1087" t="s">
        <v>8246</v>
      </c>
      <c r="I1087">
        <v>1407534804</v>
      </c>
      <c r="J1087">
        <v>1404942804</v>
      </c>
      <c r="K1087" t="b">
        <v>0</v>
      </c>
      <c r="L1087">
        <v>0</v>
      </c>
      <c r="M1087" t="b">
        <v>0</v>
      </c>
      <c r="N1087" t="s">
        <v>8282</v>
      </c>
      <c r="O1087" s="5">
        <f t="shared" si="96"/>
        <v>0</v>
      </c>
      <c r="P1087" t="e">
        <f t="shared" si="99"/>
        <v>#DIV/0!</v>
      </c>
      <c r="Q1087" t="str">
        <f t="shared" si="100"/>
        <v>games</v>
      </c>
      <c r="R1087" t="str">
        <f t="shared" si="101"/>
        <v>video games</v>
      </c>
      <c r="S1087" s="9">
        <f t="shared" si="97"/>
        <v>41829.912083333329</v>
      </c>
      <c r="T1087" s="9">
        <f t="shared" si="98"/>
        <v>41859.912083333329</v>
      </c>
    </row>
    <row r="1088" spans="1:20" ht="28.8" x14ac:dyDescent="0.3">
      <c r="A1088">
        <v>1085</v>
      </c>
      <c r="B1088" s="3" t="s">
        <v>1086</v>
      </c>
      <c r="C1088" s="3" t="s">
        <v>5195</v>
      </c>
      <c r="D1088">
        <v>30000</v>
      </c>
      <c r="E1088">
        <v>1026</v>
      </c>
      <c r="F1088" t="s">
        <v>8221</v>
      </c>
      <c r="G1088" t="s">
        <v>8229</v>
      </c>
      <c r="H1088" t="s">
        <v>8251</v>
      </c>
      <c r="I1088">
        <v>1457967975</v>
      </c>
      <c r="J1088">
        <v>1455379575</v>
      </c>
      <c r="K1088" t="b">
        <v>0</v>
      </c>
      <c r="L1088">
        <v>9</v>
      </c>
      <c r="M1088" t="b">
        <v>0</v>
      </c>
      <c r="N1088" t="s">
        <v>8282</v>
      </c>
      <c r="O1088" s="5">
        <f t="shared" si="96"/>
        <v>3.42</v>
      </c>
      <c r="P1088">
        <f t="shared" si="99"/>
        <v>114</v>
      </c>
      <c r="Q1088" t="str">
        <f t="shared" si="100"/>
        <v>games</v>
      </c>
      <c r="R1088" t="str">
        <f t="shared" si="101"/>
        <v>video games</v>
      </c>
      <c r="S1088" s="9">
        <f t="shared" si="97"/>
        <v>42413.671006944445</v>
      </c>
      <c r="T1088" s="9">
        <f t="shared" si="98"/>
        <v>42443.629340277781</v>
      </c>
    </row>
    <row r="1089" spans="1:20" x14ac:dyDescent="0.3">
      <c r="A1089">
        <v>1086</v>
      </c>
      <c r="B1089" s="3" t="s">
        <v>1087</v>
      </c>
      <c r="C1089" s="3" t="s">
        <v>5196</v>
      </c>
      <c r="D1089">
        <v>18000</v>
      </c>
      <c r="E1089">
        <v>15</v>
      </c>
      <c r="F1089" t="s">
        <v>8221</v>
      </c>
      <c r="G1089" t="s">
        <v>8224</v>
      </c>
      <c r="H1089" t="s">
        <v>8246</v>
      </c>
      <c r="I1089">
        <v>1408913291</v>
      </c>
      <c r="J1089">
        <v>1406321291</v>
      </c>
      <c r="K1089" t="b">
        <v>0</v>
      </c>
      <c r="L1089">
        <v>2</v>
      </c>
      <c r="M1089" t="b">
        <v>0</v>
      </c>
      <c r="N1089" t="s">
        <v>8282</v>
      </c>
      <c r="O1089" s="5">
        <f t="shared" si="96"/>
        <v>8.3333333333333343E-2</v>
      </c>
      <c r="P1089">
        <f t="shared" si="99"/>
        <v>7.5</v>
      </c>
      <c r="Q1089" t="str">
        <f t="shared" si="100"/>
        <v>games</v>
      </c>
      <c r="R1089" t="str">
        <f t="shared" si="101"/>
        <v>video games</v>
      </c>
      <c r="S1089" s="9">
        <f t="shared" si="97"/>
        <v>41845.866793981484</v>
      </c>
      <c r="T1089" s="9">
        <f t="shared" si="98"/>
        <v>41875.866793981484</v>
      </c>
    </row>
    <row r="1090" spans="1:20" ht="43.2" x14ac:dyDescent="0.3">
      <c r="A1090">
        <v>1087</v>
      </c>
      <c r="B1090" s="3" t="s">
        <v>1088</v>
      </c>
      <c r="C1090" s="3" t="s">
        <v>5197</v>
      </c>
      <c r="D1090">
        <v>1100</v>
      </c>
      <c r="E1090">
        <v>0</v>
      </c>
      <c r="F1090" t="s">
        <v>8221</v>
      </c>
      <c r="G1090" t="s">
        <v>8224</v>
      </c>
      <c r="H1090" t="s">
        <v>8246</v>
      </c>
      <c r="I1090">
        <v>1402852087</v>
      </c>
      <c r="J1090">
        <v>1400260087</v>
      </c>
      <c r="K1090" t="b">
        <v>0</v>
      </c>
      <c r="L1090">
        <v>0</v>
      </c>
      <c r="M1090" t="b">
        <v>0</v>
      </c>
      <c r="N1090" t="s">
        <v>8282</v>
      </c>
      <c r="O1090" s="5">
        <f t="shared" si="96"/>
        <v>0</v>
      </c>
      <c r="P1090" t="e">
        <f t="shared" si="99"/>
        <v>#DIV/0!</v>
      </c>
      <c r="Q1090" t="str">
        <f t="shared" si="100"/>
        <v>games</v>
      </c>
      <c r="R1090" t="str">
        <f t="shared" si="101"/>
        <v>video games</v>
      </c>
      <c r="S1090" s="9">
        <f t="shared" si="97"/>
        <v>41775.713969907411</v>
      </c>
      <c r="T1090" s="9">
        <f t="shared" si="98"/>
        <v>41805.713969907411</v>
      </c>
    </row>
    <row r="1091" spans="1:20" ht="28.8" x14ac:dyDescent="0.3">
      <c r="A1091">
        <v>1088</v>
      </c>
      <c r="B1091" s="3" t="s">
        <v>1089</v>
      </c>
      <c r="C1091" s="3" t="s">
        <v>5198</v>
      </c>
      <c r="D1091">
        <v>45000</v>
      </c>
      <c r="E1091">
        <v>6382.34</v>
      </c>
      <c r="F1091" t="s">
        <v>8221</v>
      </c>
      <c r="G1091" t="s">
        <v>8224</v>
      </c>
      <c r="H1091" t="s">
        <v>8246</v>
      </c>
      <c r="I1091">
        <v>1398366667</v>
      </c>
      <c r="J1091">
        <v>1395774667</v>
      </c>
      <c r="K1091" t="b">
        <v>0</v>
      </c>
      <c r="L1091">
        <v>147</v>
      </c>
      <c r="M1091" t="b">
        <v>0</v>
      </c>
      <c r="N1091" t="s">
        <v>8282</v>
      </c>
      <c r="O1091" s="5">
        <f t="shared" ref="O1091:O1154" si="102">E1091/D1091*100</f>
        <v>14.182977777777777</v>
      </c>
      <c r="P1091">
        <f t="shared" si="99"/>
        <v>43.41727891156463</v>
      </c>
      <c r="Q1091" t="str">
        <f t="shared" si="100"/>
        <v>games</v>
      </c>
      <c r="R1091" t="str">
        <f t="shared" si="101"/>
        <v>video games</v>
      </c>
      <c r="S1091" s="9">
        <f t="shared" ref="S1091:S1154" si="103">J1091/60/60/24+DATE(1970, 1, 1)</f>
        <v>41723.799386574072</v>
      </c>
      <c r="T1091" s="9">
        <f t="shared" ref="T1091:T1154" si="104">I1091/60/60/24+DATE(1970, 1, 1)</f>
        <v>41753.799386574072</v>
      </c>
    </row>
    <row r="1092" spans="1:20" ht="28.8" x14ac:dyDescent="0.3">
      <c r="A1092">
        <v>1089</v>
      </c>
      <c r="B1092" s="3" t="s">
        <v>1090</v>
      </c>
      <c r="C1092" s="3" t="s">
        <v>5199</v>
      </c>
      <c r="D1092">
        <v>15000</v>
      </c>
      <c r="E1092">
        <v>1174</v>
      </c>
      <c r="F1092" t="s">
        <v>8221</v>
      </c>
      <c r="G1092" t="s">
        <v>8230</v>
      </c>
      <c r="H1092" t="s">
        <v>8249</v>
      </c>
      <c r="I1092">
        <v>1435293175</v>
      </c>
      <c r="J1092">
        <v>1432701175</v>
      </c>
      <c r="K1092" t="b">
        <v>0</v>
      </c>
      <c r="L1092">
        <v>49</v>
      </c>
      <c r="M1092" t="b">
        <v>0</v>
      </c>
      <c r="N1092" t="s">
        <v>8282</v>
      </c>
      <c r="O1092" s="5">
        <f t="shared" si="102"/>
        <v>7.8266666666666662</v>
      </c>
      <c r="P1092">
        <f t="shared" ref="P1092:P1155" si="105">E1092/L1092</f>
        <v>23.959183673469386</v>
      </c>
      <c r="Q1092" t="str">
        <f t="shared" ref="Q1092:Q1155" si="106">LEFT(N1092, FIND("/", N1092)-1)</f>
        <v>games</v>
      </c>
      <c r="R1092" t="str">
        <f t="shared" ref="R1092:R1155" si="107">RIGHT(N1092, LEN(N1092)-FIND("/", N1092))</f>
        <v>video games</v>
      </c>
      <c r="S1092" s="9">
        <f t="shared" si="103"/>
        <v>42151.189525462964</v>
      </c>
      <c r="T1092" s="9">
        <f t="shared" si="104"/>
        <v>42181.189525462964</v>
      </c>
    </row>
    <row r="1093" spans="1:20" ht="43.2" x14ac:dyDescent="0.3">
      <c r="A1093">
        <v>1090</v>
      </c>
      <c r="B1093" s="3" t="s">
        <v>1091</v>
      </c>
      <c r="C1093" s="3" t="s">
        <v>5200</v>
      </c>
      <c r="D1093">
        <v>12999</v>
      </c>
      <c r="E1093">
        <v>5</v>
      </c>
      <c r="F1093" t="s">
        <v>8221</v>
      </c>
      <c r="G1093" t="s">
        <v>8226</v>
      </c>
      <c r="H1093" t="s">
        <v>8248</v>
      </c>
      <c r="I1093">
        <v>1432873653</v>
      </c>
      <c r="J1093">
        <v>1430281653</v>
      </c>
      <c r="K1093" t="b">
        <v>0</v>
      </c>
      <c r="L1093">
        <v>1</v>
      </c>
      <c r="M1093" t="b">
        <v>0</v>
      </c>
      <c r="N1093" t="s">
        <v>8282</v>
      </c>
      <c r="O1093" s="5">
        <f t="shared" si="102"/>
        <v>3.8464497269020695E-2</v>
      </c>
      <c r="P1093">
        <f t="shared" si="105"/>
        <v>5</v>
      </c>
      <c r="Q1093" t="str">
        <f t="shared" si="106"/>
        <v>games</v>
      </c>
      <c r="R1093" t="str">
        <f t="shared" si="107"/>
        <v>video games</v>
      </c>
      <c r="S1093" s="9">
        <f t="shared" si="103"/>
        <v>42123.185798611114</v>
      </c>
      <c r="T1093" s="9">
        <f t="shared" si="104"/>
        <v>42153.185798611114</v>
      </c>
    </row>
    <row r="1094" spans="1:20" ht="43.2" x14ac:dyDescent="0.3">
      <c r="A1094">
        <v>1091</v>
      </c>
      <c r="B1094" s="3" t="s">
        <v>1092</v>
      </c>
      <c r="C1094" s="3" t="s">
        <v>5201</v>
      </c>
      <c r="D1094">
        <v>200</v>
      </c>
      <c r="E1094">
        <v>25</v>
      </c>
      <c r="F1094" t="s">
        <v>8221</v>
      </c>
      <c r="G1094" t="s">
        <v>8225</v>
      </c>
      <c r="H1094" t="s">
        <v>8247</v>
      </c>
      <c r="I1094">
        <v>1460313672</v>
      </c>
      <c r="J1094">
        <v>1457725272</v>
      </c>
      <c r="K1094" t="b">
        <v>0</v>
      </c>
      <c r="L1094">
        <v>2</v>
      </c>
      <c r="M1094" t="b">
        <v>0</v>
      </c>
      <c r="N1094" t="s">
        <v>8282</v>
      </c>
      <c r="O1094" s="5">
        <f t="shared" si="102"/>
        <v>12.5</v>
      </c>
      <c r="P1094">
        <f t="shared" si="105"/>
        <v>12.5</v>
      </c>
      <c r="Q1094" t="str">
        <f t="shared" si="106"/>
        <v>games</v>
      </c>
      <c r="R1094" t="str">
        <f t="shared" si="107"/>
        <v>video games</v>
      </c>
      <c r="S1094" s="9">
        <f t="shared" si="103"/>
        <v>42440.820277777777</v>
      </c>
      <c r="T1094" s="9">
        <f t="shared" si="104"/>
        <v>42470.778611111105</v>
      </c>
    </row>
    <row r="1095" spans="1:20" ht="43.2" x14ac:dyDescent="0.3">
      <c r="A1095">
        <v>1092</v>
      </c>
      <c r="B1095" s="3" t="s">
        <v>1093</v>
      </c>
      <c r="C1095" s="3" t="s">
        <v>5202</v>
      </c>
      <c r="D1095">
        <v>2000</v>
      </c>
      <c r="E1095">
        <v>21</v>
      </c>
      <c r="F1095" t="s">
        <v>8221</v>
      </c>
      <c r="G1095" t="s">
        <v>8224</v>
      </c>
      <c r="H1095" t="s">
        <v>8246</v>
      </c>
      <c r="I1095">
        <v>1357432638</v>
      </c>
      <c r="J1095">
        <v>1354840638</v>
      </c>
      <c r="K1095" t="b">
        <v>0</v>
      </c>
      <c r="L1095">
        <v>7</v>
      </c>
      <c r="M1095" t="b">
        <v>0</v>
      </c>
      <c r="N1095" t="s">
        <v>8282</v>
      </c>
      <c r="O1095" s="5">
        <f t="shared" si="102"/>
        <v>1.05</v>
      </c>
      <c r="P1095">
        <f t="shared" si="105"/>
        <v>3</v>
      </c>
      <c r="Q1095" t="str">
        <f t="shared" si="106"/>
        <v>games</v>
      </c>
      <c r="R1095" t="str">
        <f t="shared" si="107"/>
        <v>video games</v>
      </c>
      <c r="S1095" s="9">
        <f t="shared" si="103"/>
        <v>41250.025902777779</v>
      </c>
      <c r="T1095" s="9">
        <f t="shared" si="104"/>
        <v>41280.025902777779</v>
      </c>
    </row>
    <row r="1096" spans="1:20" ht="28.8" x14ac:dyDescent="0.3">
      <c r="A1096">
        <v>1093</v>
      </c>
      <c r="B1096" s="3" t="s">
        <v>1094</v>
      </c>
      <c r="C1096" s="3" t="s">
        <v>5203</v>
      </c>
      <c r="D1096">
        <v>300</v>
      </c>
      <c r="E1096">
        <v>42.25</v>
      </c>
      <c r="F1096" t="s">
        <v>8221</v>
      </c>
      <c r="G1096" t="s">
        <v>8229</v>
      </c>
      <c r="H1096" t="s">
        <v>8251</v>
      </c>
      <c r="I1096">
        <v>1455232937</v>
      </c>
      <c r="J1096">
        <v>1453936937</v>
      </c>
      <c r="K1096" t="b">
        <v>0</v>
      </c>
      <c r="L1096">
        <v>4</v>
      </c>
      <c r="M1096" t="b">
        <v>0</v>
      </c>
      <c r="N1096" t="s">
        <v>8282</v>
      </c>
      <c r="O1096" s="5">
        <f t="shared" si="102"/>
        <v>14.083333333333334</v>
      </c>
      <c r="P1096">
        <f t="shared" si="105"/>
        <v>10.5625</v>
      </c>
      <c r="Q1096" t="str">
        <f t="shared" si="106"/>
        <v>games</v>
      </c>
      <c r="R1096" t="str">
        <f t="shared" si="107"/>
        <v>video games</v>
      </c>
      <c r="S1096" s="9">
        <f t="shared" si="103"/>
        <v>42396.973807870367</v>
      </c>
      <c r="T1096" s="9">
        <f t="shared" si="104"/>
        <v>42411.973807870367</v>
      </c>
    </row>
    <row r="1097" spans="1:20" ht="43.2" x14ac:dyDescent="0.3">
      <c r="A1097">
        <v>1094</v>
      </c>
      <c r="B1097" s="3" t="s">
        <v>1095</v>
      </c>
      <c r="C1097" s="3" t="s">
        <v>5204</v>
      </c>
      <c r="D1097">
        <v>18000</v>
      </c>
      <c r="E1097">
        <v>3294.01</v>
      </c>
      <c r="F1097" t="s">
        <v>8221</v>
      </c>
      <c r="G1097" t="s">
        <v>8224</v>
      </c>
      <c r="H1097" t="s">
        <v>8246</v>
      </c>
      <c r="I1097">
        <v>1318180033</v>
      </c>
      <c r="J1097">
        <v>1315588033</v>
      </c>
      <c r="K1097" t="b">
        <v>0</v>
      </c>
      <c r="L1097">
        <v>27</v>
      </c>
      <c r="M1097" t="b">
        <v>0</v>
      </c>
      <c r="N1097" t="s">
        <v>8282</v>
      </c>
      <c r="O1097" s="5">
        <f t="shared" si="102"/>
        <v>18.300055555555556</v>
      </c>
      <c r="P1097">
        <f t="shared" si="105"/>
        <v>122.00037037037038</v>
      </c>
      <c r="Q1097" t="str">
        <f t="shared" si="106"/>
        <v>games</v>
      </c>
      <c r="R1097" t="str">
        <f t="shared" si="107"/>
        <v>video games</v>
      </c>
      <c r="S1097" s="9">
        <f t="shared" si="103"/>
        <v>40795.713344907403</v>
      </c>
      <c r="T1097" s="9">
        <f t="shared" si="104"/>
        <v>40825.713344907403</v>
      </c>
    </row>
    <row r="1098" spans="1:20" ht="43.2" x14ac:dyDescent="0.3">
      <c r="A1098">
        <v>1095</v>
      </c>
      <c r="B1098" s="3" t="s">
        <v>1096</v>
      </c>
      <c r="C1098" s="3" t="s">
        <v>5205</v>
      </c>
      <c r="D1098">
        <v>500000</v>
      </c>
      <c r="E1098">
        <v>25174</v>
      </c>
      <c r="F1098" t="s">
        <v>8221</v>
      </c>
      <c r="G1098" t="s">
        <v>8224</v>
      </c>
      <c r="H1098" t="s">
        <v>8246</v>
      </c>
      <c r="I1098">
        <v>1377867220</v>
      </c>
      <c r="J1098">
        <v>1375275220</v>
      </c>
      <c r="K1098" t="b">
        <v>0</v>
      </c>
      <c r="L1098">
        <v>94</v>
      </c>
      <c r="M1098" t="b">
        <v>0</v>
      </c>
      <c r="N1098" t="s">
        <v>8282</v>
      </c>
      <c r="O1098" s="5">
        <f t="shared" si="102"/>
        <v>5.0347999999999997</v>
      </c>
      <c r="P1098">
        <f t="shared" si="105"/>
        <v>267.80851063829789</v>
      </c>
      <c r="Q1098" t="str">
        <f t="shared" si="106"/>
        <v>games</v>
      </c>
      <c r="R1098" t="str">
        <f t="shared" si="107"/>
        <v>video games</v>
      </c>
      <c r="S1098" s="9">
        <f t="shared" si="103"/>
        <v>41486.537268518521</v>
      </c>
      <c r="T1098" s="9">
        <f t="shared" si="104"/>
        <v>41516.537268518521</v>
      </c>
    </row>
    <row r="1099" spans="1:20" ht="43.2" x14ac:dyDescent="0.3">
      <c r="A1099">
        <v>1096</v>
      </c>
      <c r="B1099" s="3" t="s">
        <v>1097</v>
      </c>
      <c r="C1099" s="3" t="s">
        <v>5206</v>
      </c>
      <c r="D1099">
        <v>12000</v>
      </c>
      <c r="E1099">
        <v>2152</v>
      </c>
      <c r="F1099" t="s">
        <v>8221</v>
      </c>
      <c r="G1099" t="s">
        <v>8224</v>
      </c>
      <c r="H1099" t="s">
        <v>8246</v>
      </c>
      <c r="I1099">
        <v>1412393400</v>
      </c>
      <c r="J1099">
        <v>1409747154</v>
      </c>
      <c r="K1099" t="b">
        <v>0</v>
      </c>
      <c r="L1099">
        <v>29</v>
      </c>
      <c r="M1099" t="b">
        <v>0</v>
      </c>
      <c r="N1099" t="s">
        <v>8282</v>
      </c>
      <c r="O1099" s="5">
        <f t="shared" si="102"/>
        <v>17.933333333333334</v>
      </c>
      <c r="P1099">
        <f t="shared" si="105"/>
        <v>74.206896551724142</v>
      </c>
      <c r="Q1099" t="str">
        <f t="shared" si="106"/>
        <v>games</v>
      </c>
      <c r="R1099" t="str">
        <f t="shared" si="107"/>
        <v>video games</v>
      </c>
      <c r="S1099" s="9">
        <f t="shared" si="103"/>
        <v>41885.51798611111</v>
      </c>
      <c r="T1099" s="9">
        <f t="shared" si="104"/>
        <v>41916.145833333336</v>
      </c>
    </row>
    <row r="1100" spans="1:20" ht="28.8" x14ac:dyDescent="0.3">
      <c r="A1100">
        <v>1097</v>
      </c>
      <c r="B1100" s="3" t="s">
        <v>1098</v>
      </c>
      <c r="C1100" s="3" t="s">
        <v>5207</v>
      </c>
      <c r="D1100">
        <v>100000</v>
      </c>
      <c r="E1100">
        <v>47</v>
      </c>
      <c r="F1100" t="s">
        <v>8221</v>
      </c>
      <c r="G1100" t="s">
        <v>8224</v>
      </c>
      <c r="H1100" t="s">
        <v>8246</v>
      </c>
      <c r="I1100">
        <v>1393786877</v>
      </c>
      <c r="J1100">
        <v>1390330877</v>
      </c>
      <c r="K1100" t="b">
        <v>0</v>
      </c>
      <c r="L1100">
        <v>7</v>
      </c>
      <c r="M1100" t="b">
        <v>0</v>
      </c>
      <c r="N1100" t="s">
        <v>8282</v>
      </c>
      <c r="O1100" s="5">
        <f t="shared" si="102"/>
        <v>4.7E-2</v>
      </c>
      <c r="P1100">
        <f t="shared" si="105"/>
        <v>6.7142857142857144</v>
      </c>
      <c r="Q1100" t="str">
        <f t="shared" si="106"/>
        <v>games</v>
      </c>
      <c r="R1100" t="str">
        <f t="shared" si="107"/>
        <v>video games</v>
      </c>
      <c r="S1100" s="9">
        <f t="shared" si="103"/>
        <v>41660.792557870373</v>
      </c>
      <c r="T1100" s="9">
        <f t="shared" si="104"/>
        <v>41700.792557870373</v>
      </c>
    </row>
    <row r="1101" spans="1:20" ht="28.8" x14ac:dyDescent="0.3">
      <c r="A1101">
        <v>1098</v>
      </c>
      <c r="B1101" s="3" t="s">
        <v>1099</v>
      </c>
      <c r="C1101" s="3" t="s">
        <v>5208</v>
      </c>
      <c r="D1101">
        <v>25000</v>
      </c>
      <c r="E1101">
        <v>1803</v>
      </c>
      <c r="F1101" t="s">
        <v>8221</v>
      </c>
      <c r="G1101" t="s">
        <v>8224</v>
      </c>
      <c r="H1101" t="s">
        <v>8246</v>
      </c>
      <c r="I1101">
        <v>1397413095</v>
      </c>
      <c r="J1101">
        <v>1394821095</v>
      </c>
      <c r="K1101" t="b">
        <v>0</v>
      </c>
      <c r="L1101">
        <v>22</v>
      </c>
      <c r="M1101" t="b">
        <v>0</v>
      </c>
      <c r="N1101" t="s">
        <v>8282</v>
      </c>
      <c r="O1101" s="5">
        <f t="shared" si="102"/>
        <v>7.2120000000000006</v>
      </c>
      <c r="P1101">
        <f t="shared" si="105"/>
        <v>81.954545454545453</v>
      </c>
      <c r="Q1101" t="str">
        <f t="shared" si="106"/>
        <v>games</v>
      </c>
      <c r="R1101" t="str">
        <f t="shared" si="107"/>
        <v>video games</v>
      </c>
      <c r="S1101" s="9">
        <f t="shared" si="103"/>
        <v>41712.762673611112</v>
      </c>
      <c r="T1101" s="9">
        <f t="shared" si="104"/>
        <v>41742.762673611112</v>
      </c>
    </row>
    <row r="1102" spans="1:20" ht="43.2" x14ac:dyDescent="0.3">
      <c r="A1102">
        <v>1099</v>
      </c>
      <c r="B1102" s="3" t="s">
        <v>1100</v>
      </c>
      <c r="C1102" s="3" t="s">
        <v>5209</v>
      </c>
      <c r="D1102">
        <v>5000</v>
      </c>
      <c r="E1102">
        <v>25</v>
      </c>
      <c r="F1102" t="s">
        <v>8221</v>
      </c>
      <c r="G1102" t="s">
        <v>8225</v>
      </c>
      <c r="H1102" t="s">
        <v>8247</v>
      </c>
      <c r="I1102">
        <v>1431547468</v>
      </c>
      <c r="J1102">
        <v>1428955468</v>
      </c>
      <c r="K1102" t="b">
        <v>0</v>
      </c>
      <c r="L1102">
        <v>1</v>
      </c>
      <c r="M1102" t="b">
        <v>0</v>
      </c>
      <c r="N1102" t="s">
        <v>8282</v>
      </c>
      <c r="O1102" s="5">
        <f t="shared" si="102"/>
        <v>0.5</v>
      </c>
      <c r="P1102">
        <f t="shared" si="105"/>
        <v>25</v>
      </c>
      <c r="Q1102" t="str">
        <f t="shared" si="106"/>
        <v>games</v>
      </c>
      <c r="R1102" t="str">
        <f t="shared" si="107"/>
        <v>video games</v>
      </c>
      <c r="S1102" s="9">
        <f t="shared" si="103"/>
        <v>42107.836435185185</v>
      </c>
      <c r="T1102" s="9">
        <f t="shared" si="104"/>
        <v>42137.836435185185</v>
      </c>
    </row>
    <row r="1103" spans="1:20" ht="28.8" x14ac:dyDescent="0.3">
      <c r="A1103">
        <v>1100</v>
      </c>
      <c r="B1103" s="3" t="s">
        <v>1101</v>
      </c>
      <c r="C1103" s="3" t="s">
        <v>5210</v>
      </c>
      <c r="D1103">
        <v>4000</v>
      </c>
      <c r="E1103">
        <v>100</v>
      </c>
      <c r="F1103" t="s">
        <v>8221</v>
      </c>
      <c r="G1103" t="s">
        <v>8236</v>
      </c>
      <c r="H1103" t="s">
        <v>8249</v>
      </c>
      <c r="I1103">
        <v>1455417571</v>
      </c>
      <c r="J1103">
        <v>1452825571</v>
      </c>
      <c r="K1103" t="b">
        <v>0</v>
      </c>
      <c r="L1103">
        <v>10</v>
      </c>
      <c r="M1103" t="b">
        <v>0</v>
      </c>
      <c r="N1103" t="s">
        <v>8282</v>
      </c>
      <c r="O1103" s="5">
        <f t="shared" si="102"/>
        <v>2.5</v>
      </c>
      <c r="P1103">
        <f t="shared" si="105"/>
        <v>10</v>
      </c>
      <c r="Q1103" t="str">
        <f t="shared" si="106"/>
        <v>games</v>
      </c>
      <c r="R1103" t="str">
        <f t="shared" si="107"/>
        <v>video games</v>
      </c>
      <c r="S1103" s="9">
        <f t="shared" si="103"/>
        <v>42384.110775462963</v>
      </c>
      <c r="T1103" s="9">
        <f t="shared" si="104"/>
        <v>42414.110775462963</v>
      </c>
    </row>
    <row r="1104" spans="1:20" ht="28.8" x14ac:dyDescent="0.3">
      <c r="A1104">
        <v>1101</v>
      </c>
      <c r="B1104" s="3" t="s">
        <v>1102</v>
      </c>
      <c r="C1104" s="3" t="s">
        <v>5211</v>
      </c>
      <c r="D1104">
        <v>100000</v>
      </c>
      <c r="E1104">
        <v>41</v>
      </c>
      <c r="F1104" t="s">
        <v>8221</v>
      </c>
      <c r="G1104" t="s">
        <v>8224</v>
      </c>
      <c r="H1104" t="s">
        <v>8246</v>
      </c>
      <c r="I1104">
        <v>1468519920</v>
      </c>
      <c r="J1104">
        <v>1466188338</v>
      </c>
      <c r="K1104" t="b">
        <v>0</v>
      </c>
      <c r="L1104">
        <v>6</v>
      </c>
      <c r="M1104" t="b">
        <v>0</v>
      </c>
      <c r="N1104" t="s">
        <v>8282</v>
      </c>
      <c r="O1104" s="5">
        <f t="shared" si="102"/>
        <v>4.1000000000000002E-2</v>
      </c>
      <c r="P1104">
        <f t="shared" si="105"/>
        <v>6.833333333333333</v>
      </c>
      <c r="Q1104" t="str">
        <f t="shared" si="106"/>
        <v>games</v>
      </c>
      <c r="R1104" t="str">
        <f t="shared" si="107"/>
        <v>video games</v>
      </c>
      <c r="S1104" s="9">
        <f t="shared" si="103"/>
        <v>42538.77243055556</v>
      </c>
      <c r="T1104" s="9">
        <f t="shared" si="104"/>
        <v>42565.758333333331</v>
      </c>
    </row>
    <row r="1105" spans="1:20" ht="43.2" x14ac:dyDescent="0.3">
      <c r="A1105">
        <v>1102</v>
      </c>
      <c r="B1105" s="3" t="s">
        <v>1103</v>
      </c>
      <c r="C1105" s="3" t="s">
        <v>5212</v>
      </c>
      <c r="D1105">
        <v>8000</v>
      </c>
      <c r="E1105">
        <v>425</v>
      </c>
      <c r="F1105" t="s">
        <v>8221</v>
      </c>
      <c r="G1105" t="s">
        <v>8224</v>
      </c>
      <c r="H1105" t="s">
        <v>8246</v>
      </c>
      <c r="I1105">
        <v>1386568740</v>
      </c>
      <c r="J1105">
        <v>1383095125</v>
      </c>
      <c r="K1105" t="b">
        <v>0</v>
      </c>
      <c r="L1105">
        <v>24</v>
      </c>
      <c r="M1105" t="b">
        <v>0</v>
      </c>
      <c r="N1105" t="s">
        <v>8282</v>
      </c>
      <c r="O1105" s="5">
        <f t="shared" si="102"/>
        <v>5.3125</v>
      </c>
      <c r="P1105">
        <f t="shared" si="105"/>
        <v>17.708333333333332</v>
      </c>
      <c r="Q1105" t="str">
        <f t="shared" si="106"/>
        <v>games</v>
      </c>
      <c r="R1105" t="str">
        <f t="shared" si="107"/>
        <v>video games</v>
      </c>
      <c r="S1105" s="9">
        <f t="shared" si="103"/>
        <v>41577.045428240745</v>
      </c>
      <c r="T1105" s="9">
        <f t="shared" si="104"/>
        <v>41617.249305555553</v>
      </c>
    </row>
    <row r="1106" spans="1:20" ht="43.2" x14ac:dyDescent="0.3">
      <c r="A1106">
        <v>1103</v>
      </c>
      <c r="B1106" s="3" t="s">
        <v>1104</v>
      </c>
      <c r="C1106" s="3" t="s">
        <v>5213</v>
      </c>
      <c r="D1106">
        <v>15000</v>
      </c>
      <c r="E1106">
        <v>243</v>
      </c>
      <c r="F1106" t="s">
        <v>8221</v>
      </c>
      <c r="G1106" t="s">
        <v>8224</v>
      </c>
      <c r="H1106" t="s">
        <v>8246</v>
      </c>
      <c r="I1106">
        <v>1466227190</v>
      </c>
      <c r="J1106">
        <v>1461043190</v>
      </c>
      <c r="K1106" t="b">
        <v>0</v>
      </c>
      <c r="L1106">
        <v>15</v>
      </c>
      <c r="M1106" t="b">
        <v>0</v>
      </c>
      <c r="N1106" t="s">
        <v>8282</v>
      </c>
      <c r="O1106" s="5">
        <f t="shared" si="102"/>
        <v>1.6199999999999999</v>
      </c>
      <c r="P1106">
        <f t="shared" si="105"/>
        <v>16.2</v>
      </c>
      <c r="Q1106" t="str">
        <f t="shared" si="106"/>
        <v>games</v>
      </c>
      <c r="R1106" t="str">
        <f t="shared" si="107"/>
        <v>video games</v>
      </c>
      <c r="S1106" s="9">
        <f t="shared" si="103"/>
        <v>42479.22210648148</v>
      </c>
      <c r="T1106" s="9">
        <f t="shared" si="104"/>
        <v>42539.22210648148</v>
      </c>
    </row>
    <row r="1107" spans="1:20" ht="43.2" x14ac:dyDescent="0.3">
      <c r="A1107">
        <v>1104</v>
      </c>
      <c r="B1107" s="3" t="s">
        <v>1105</v>
      </c>
      <c r="C1107" s="3" t="s">
        <v>5214</v>
      </c>
      <c r="D1107">
        <v>60000</v>
      </c>
      <c r="E1107">
        <v>2971</v>
      </c>
      <c r="F1107" t="s">
        <v>8221</v>
      </c>
      <c r="G1107" t="s">
        <v>8225</v>
      </c>
      <c r="H1107" t="s">
        <v>8247</v>
      </c>
      <c r="I1107">
        <v>1402480221</v>
      </c>
      <c r="J1107">
        <v>1399888221</v>
      </c>
      <c r="K1107" t="b">
        <v>0</v>
      </c>
      <c r="L1107">
        <v>37</v>
      </c>
      <c r="M1107" t="b">
        <v>0</v>
      </c>
      <c r="N1107" t="s">
        <v>8282</v>
      </c>
      <c r="O1107" s="5">
        <f t="shared" si="102"/>
        <v>4.9516666666666671</v>
      </c>
      <c r="P1107">
        <f t="shared" si="105"/>
        <v>80.297297297297291</v>
      </c>
      <c r="Q1107" t="str">
        <f t="shared" si="106"/>
        <v>games</v>
      </c>
      <c r="R1107" t="str">
        <f t="shared" si="107"/>
        <v>video games</v>
      </c>
      <c r="S1107" s="9">
        <f t="shared" si="103"/>
        <v>41771.40996527778</v>
      </c>
      <c r="T1107" s="9">
        <f t="shared" si="104"/>
        <v>41801.40996527778</v>
      </c>
    </row>
    <row r="1108" spans="1:20" ht="43.2" x14ac:dyDescent="0.3">
      <c r="A1108">
        <v>1105</v>
      </c>
      <c r="B1108" s="3" t="s">
        <v>1106</v>
      </c>
      <c r="C1108" s="3" t="s">
        <v>5215</v>
      </c>
      <c r="D1108">
        <v>900000</v>
      </c>
      <c r="E1108">
        <v>1431</v>
      </c>
      <c r="F1108" t="s">
        <v>8221</v>
      </c>
      <c r="G1108" t="s">
        <v>8224</v>
      </c>
      <c r="H1108" t="s">
        <v>8246</v>
      </c>
      <c r="I1108">
        <v>1395627327</v>
      </c>
      <c r="J1108">
        <v>1393038927</v>
      </c>
      <c r="K1108" t="b">
        <v>0</v>
      </c>
      <c r="L1108">
        <v>20</v>
      </c>
      <c r="M1108" t="b">
        <v>0</v>
      </c>
      <c r="N1108" t="s">
        <v>8282</v>
      </c>
      <c r="O1108" s="5">
        <f t="shared" si="102"/>
        <v>0.159</v>
      </c>
      <c r="P1108">
        <f t="shared" si="105"/>
        <v>71.55</v>
      </c>
      <c r="Q1108" t="str">
        <f t="shared" si="106"/>
        <v>games</v>
      </c>
      <c r="R1108" t="str">
        <f t="shared" si="107"/>
        <v>video games</v>
      </c>
      <c r="S1108" s="9">
        <f t="shared" si="103"/>
        <v>41692.135729166665</v>
      </c>
      <c r="T1108" s="9">
        <f t="shared" si="104"/>
        <v>41722.0940625</v>
      </c>
    </row>
    <row r="1109" spans="1:20" ht="28.8" x14ac:dyDescent="0.3">
      <c r="A1109">
        <v>1106</v>
      </c>
      <c r="B1109" s="3" t="s">
        <v>1107</v>
      </c>
      <c r="C1109" s="3" t="s">
        <v>5216</v>
      </c>
      <c r="D1109">
        <v>400</v>
      </c>
      <c r="E1109">
        <v>165</v>
      </c>
      <c r="F1109" t="s">
        <v>8221</v>
      </c>
      <c r="G1109" t="s">
        <v>8224</v>
      </c>
      <c r="H1109" t="s">
        <v>8246</v>
      </c>
      <c r="I1109">
        <v>1333557975</v>
      </c>
      <c r="J1109">
        <v>1330969575</v>
      </c>
      <c r="K1109" t="b">
        <v>0</v>
      </c>
      <c r="L1109">
        <v>7</v>
      </c>
      <c r="M1109" t="b">
        <v>0</v>
      </c>
      <c r="N1109" t="s">
        <v>8282</v>
      </c>
      <c r="O1109" s="5">
        <f t="shared" si="102"/>
        <v>41.25</v>
      </c>
      <c r="P1109">
        <f t="shared" si="105"/>
        <v>23.571428571428573</v>
      </c>
      <c r="Q1109" t="str">
        <f t="shared" si="106"/>
        <v>games</v>
      </c>
      <c r="R1109" t="str">
        <f t="shared" si="107"/>
        <v>video games</v>
      </c>
      <c r="S1109" s="9">
        <f t="shared" si="103"/>
        <v>40973.740451388891</v>
      </c>
      <c r="T1109" s="9">
        <f t="shared" si="104"/>
        <v>41003.698784722219</v>
      </c>
    </row>
    <row r="1110" spans="1:20" ht="43.2" x14ac:dyDescent="0.3">
      <c r="A1110">
        <v>1107</v>
      </c>
      <c r="B1110" s="3" t="s">
        <v>1108</v>
      </c>
      <c r="C1110" s="3" t="s">
        <v>5217</v>
      </c>
      <c r="D1110">
        <v>10000</v>
      </c>
      <c r="E1110">
        <v>0</v>
      </c>
      <c r="F1110" t="s">
        <v>8221</v>
      </c>
      <c r="G1110" t="s">
        <v>8224</v>
      </c>
      <c r="H1110" t="s">
        <v>8246</v>
      </c>
      <c r="I1110">
        <v>1406148024</v>
      </c>
      <c r="J1110">
        <v>1403556024</v>
      </c>
      <c r="K1110" t="b">
        <v>0</v>
      </c>
      <c r="L1110">
        <v>0</v>
      </c>
      <c r="M1110" t="b">
        <v>0</v>
      </c>
      <c r="N1110" t="s">
        <v>8282</v>
      </c>
      <c r="O1110" s="5">
        <f t="shared" si="102"/>
        <v>0</v>
      </c>
      <c r="P1110" t="e">
        <f t="shared" si="105"/>
        <v>#DIV/0!</v>
      </c>
      <c r="Q1110" t="str">
        <f t="shared" si="106"/>
        <v>games</v>
      </c>
      <c r="R1110" t="str">
        <f t="shared" si="107"/>
        <v>video games</v>
      </c>
      <c r="S1110" s="9">
        <f t="shared" si="103"/>
        <v>41813.861388888887</v>
      </c>
      <c r="T1110" s="9">
        <f t="shared" si="104"/>
        <v>41843.861388888887</v>
      </c>
    </row>
    <row r="1111" spans="1:20" ht="43.2" x14ac:dyDescent="0.3">
      <c r="A1111">
        <v>1108</v>
      </c>
      <c r="B1111" s="3" t="s">
        <v>1109</v>
      </c>
      <c r="C1111" s="3" t="s">
        <v>5218</v>
      </c>
      <c r="D1111">
        <v>25000</v>
      </c>
      <c r="E1111">
        <v>732.5</v>
      </c>
      <c r="F1111" t="s">
        <v>8221</v>
      </c>
      <c r="G1111" t="s">
        <v>8224</v>
      </c>
      <c r="H1111" t="s">
        <v>8246</v>
      </c>
      <c r="I1111">
        <v>1334326635</v>
      </c>
      <c r="J1111">
        <v>1329146235</v>
      </c>
      <c r="K1111" t="b">
        <v>0</v>
      </c>
      <c r="L1111">
        <v>21</v>
      </c>
      <c r="M1111" t="b">
        <v>0</v>
      </c>
      <c r="N1111" t="s">
        <v>8282</v>
      </c>
      <c r="O1111" s="5">
        <f t="shared" si="102"/>
        <v>2.93</v>
      </c>
      <c r="P1111">
        <f t="shared" si="105"/>
        <v>34.88095238095238</v>
      </c>
      <c r="Q1111" t="str">
        <f t="shared" si="106"/>
        <v>games</v>
      </c>
      <c r="R1111" t="str">
        <f t="shared" si="107"/>
        <v>video games</v>
      </c>
      <c r="S1111" s="9">
        <f t="shared" si="103"/>
        <v>40952.636979166666</v>
      </c>
      <c r="T1111" s="9">
        <f t="shared" si="104"/>
        <v>41012.595312500001</v>
      </c>
    </row>
    <row r="1112" spans="1:20" ht="43.2" x14ac:dyDescent="0.3">
      <c r="A1112">
        <v>1109</v>
      </c>
      <c r="B1112" s="3" t="s">
        <v>1110</v>
      </c>
      <c r="C1112" s="3" t="s">
        <v>5219</v>
      </c>
      <c r="D1112">
        <v>10000</v>
      </c>
      <c r="E1112">
        <v>45</v>
      </c>
      <c r="F1112" t="s">
        <v>8221</v>
      </c>
      <c r="G1112" t="s">
        <v>8224</v>
      </c>
      <c r="H1112" t="s">
        <v>8246</v>
      </c>
      <c r="I1112">
        <v>1479495790</v>
      </c>
      <c r="J1112">
        <v>1476900190</v>
      </c>
      <c r="K1112" t="b">
        <v>0</v>
      </c>
      <c r="L1112">
        <v>3</v>
      </c>
      <c r="M1112" t="b">
        <v>0</v>
      </c>
      <c r="N1112" t="s">
        <v>8282</v>
      </c>
      <c r="O1112" s="5">
        <f t="shared" si="102"/>
        <v>0.44999999999999996</v>
      </c>
      <c r="P1112">
        <f t="shared" si="105"/>
        <v>15</v>
      </c>
      <c r="Q1112" t="str">
        <f t="shared" si="106"/>
        <v>games</v>
      </c>
      <c r="R1112" t="str">
        <f t="shared" si="107"/>
        <v>video games</v>
      </c>
      <c r="S1112" s="9">
        <f t="shared" si="103"/>
        <v>42662.752199074079</v>
      </c>
      <c r="T1112" s="9">
        <f t="shared" si="104"/>
        <v>42692.793865740736</v>
      </c>
    </row>
    <row r="1113" spans="1:20" ht="43.2" x14ac:dyDescent="0.3">
      <c r="A1113">
        <v>1110</v>
      </c>
      <c r="B1113" s="3" t="s">
        <v>1111</v>
      </c>
      <c r="C1113" s="3" t="s">
        <v>5220</v>
      </c>
      <c r="D1113">
        <v>50000</v>
      </c>
      <c r="E1113">
        <v>255</v>
      </c>
      <c r="F1113" t="s">
        <v>8221</v>
      </c>
      <c r="G1113" t="s">
        <v>8224</v>
      </c>
      <c r="H1113" t="s">
        <v>8246</v>
      </c>
      <c r="I1113">
        <v>1354919022</v>
      </c>
      <c r="J1113">
        <v>1352327022</v>
      </c>
      <c r="K1113" t="b">
        <v>0</v>
      </c>
      <c r="L1113">
        <v>11</v>
      </c>
      <c r="M1113" t="b">
        <v>0</v>
      </c>
      <c r="N1113" t="s">
        <v>8282</v>
      </c>
      <c r="O1113" s="5">
        <f t="shared" si="102"/>
        <v>0.51</v>
      </c>
      <c r="P1113">
        <f t="shared" si="105"/>
        <v>23.181818181818183</v>
      </c>
      <c r="Q1113" t="str">
        <f t="shared" si="106"/>
        <v>games</v>
      </c>
      <c r="R1113" t="str">
        <f t="shared" si="107"/>
        <v>video games</v>
      </c>
      <c r="S1113" s="9">
        <f t="shared" si="103"/>
        <v>41220.933124999996</v>
      </c>
      <c r="T1113" s="9">
        <f t="shared" si="104"/>
        <v>41250.933124999996</v>
      </c>
    </row>
    <row r="1114" spans="1:20" ht="43.2" x14ac:dyDescent="0.3">
      <c r="A1114">
        <v>1111</v>
      </c>
      <c r="B1114" s="3" t="s">
        <v>1112</v>
      </c>
      <c r="C1114" s="3" t="s">
        <v>5221</v>
      </c>
      <c r="D1114">
        <v>2500</v>
      </c>
      <c r="E1114">
        <v>1</v>
      </c>
      <c r="F1114" t="s">
        <v>8221</v>
      </c>
      <c r="G1114" t="s">
        <v>8224</v>
      </c>
      <c r="H1114" t="s">
        <v>8246</v>
      </c>
      <c r="I1114">
        <v>1452228790</v>
      </c>
      <c r="J1114">
        <v>1449636790</v>
      </c>
      <c r="K1114" t="b">
        <v>0</v>
      </c>
      <c r="L1114">
        <v>1</v>
      </c>
      <c r="M1114" t="b">
        <v>0</v>
      </c>
      <c r="N1114" t="s">
        <v>8282</v>
      </c>
      <c r="O1114" s="5">
        <f t="shared" si="102"/>
        <v>0.04</v>
      </c>
      <c r="P1114">
        <f t="shared" si="105"/>
        <v>1</v>
      </c>
      <c r="Q1114" t="str">
        <f t="shared" si="106"/>
        <v>games</v>
      </c>
      <c r="R1114" t="str">
        <f t="shared" si="107"/>
        <v>video games</v>
      </c>
      <c r="S1114" s="9">
        <f t="shared" si="103"/>
        <v>42347.203587962969</v>
      </c>
      <c r="T1114" s="9">
        <f t="shared" si="104"/>
        <v>42377.203587962969</v>
      </c>
    </row>
    <row r="1115" spans="1:20" ht="28.8" x14ac:dyDescent="0.3">
      <c r="A1115">
        <v>1112</v>
      </c>
      <c r="B1115" s="3" t="s">
        <v>1113</v>
      </c>
      <c r="C1115" s="3" t="s">
        <v>5222</v>
      </c>
      <c r="D1115">
        <v>88000</v>
      </c>
      <c r="E1115">
        <v>31272.92</v>
      </c>
      <c r="F1115" t="s">
        <v>8221</v>
      </c>
      <c r="G1115" t="s">
        <v>8224</v>
      </c>
      <c r="H1115" t="s">
        <v>8246</v>
      </c>
      <c r="I1115">
        <v>1421656200</v>
      </c>
      <c r="J1115">
        <v>1416507211</v>
      </c>
      <c r="K1115" t="b">
        <v>0</v>
      </c>
      <c r="L1115">
        <v>312</v>
      </c>
      <c r="M1115" t="b">
        <v>0</v>
      </c>
      <c r="N1115" t="s">
        <v>8282</v>
      </c>
      <c r="O1115" s="5">
        <f t="shared" si="102"/>
        <v>35.537409090909087</v>
      </c>
      <c r="P1115">
        <f t="shared" si="105"/>
        <v>100.23371794871794</v>
      </c>
      <c r="Q1115" t="str">
        <f t="shared" si="106"/>
        <v>games</v>
      </c>
      <c r="R1115" t="str">
        <f t="shared" si="107"/>
        <v>video games</v>
      </c>
      <c r="S1115" s="9">
        <f t="shared" si="103"/>
        <v>41963.759386574078</v>
      </c>
      <c r="T1115" s="9">
        <f t="shared" si="104"/>
        <v>42023.354166666672</v>
      </c>
    </row>
    <row r="1116" spans="1:20" ht="43.2" x14ac:dyDescent="0.3">
      <c r="A1116">
        <v>1113</v>
      </c>
      <c r="B1116" s="3" t="s">
        <v>1114</v>
      </c>
      <c r="C1116" s="3" t="s">
        <v>5223</v>
      </c>
      <c r="D1116">
        <v>1000</v>
      </c>
      <c r="E1116">
        <v>5</v>
      </c>
      <c r="F1116" t="s">
        <v>8221</v>
      </c>
      <c r="G1116" t="s">
        <v>8225</v>
      </c>
      <c r="H1116" t="s">
        <v>8247</v>
      </c>
      <c r="I1116">
        <v>1408058820</v>
      </c>
      <c r="J1116">
        <v>1405466820</v>
      </c>
      <c r="K1116" t="b">
        <v>0</v>
      </c>
      <c r="L1116">
        <v>1</v>
      </c>
      <c r="M1116" t="b">
        <v>0</v>
      </c>
      <c r="N1116" t="s">
        <v>8282</v>
      </c>
      <c r="O1116" s="5">
        <f t="shared" si="102"/>
        <v>0.5</v>
      </c>
      <c r="P1116">
        <f t="shared" si="105"/>
        <v>5</v>
      </c>
      <c r="Q1116" t="str">
        <f t="shared" si="106"/>
        <v>games</v>
      </c>
      <c r="R1116" t="str">
        <f t="shared" si="107"/>
        <v>video games</v>
      </c>
      <c r="S1116" s="9">
        <f t="shared" si="103"/>
        <v>41835.977083333331</v>
      </c>
      <c r="T1116" s="9">
        <f t="shared" si="104"/>
        <v>41865.977083333331</v>
      </c>
    </row>
    <row r="1117" spans="1:20" ht="43.2" x14ac:dyDescent="0.3">
      <c r="A1117">
        <v>1114</v>
      </c>
      <c r="B1117" s="3" t="s">
        <v>1115</v>
      </c>
      <c r="C1117" s="3" t="s">
        <v>5224</v>
      </c>
      <c r="D1117">
        <v>6000</v>
      </c>
      <c r="E1117">
        <v>10</v>
      </c>
      <c r="F1117" t="s">
        <v>8221</v>
      </c>
      <c r="G1117" t="s">
        <v>8225</v>
      </c>
      <c r="H1117" t="s">
        <v>8247</v>
      </c>
      <c r="I1117">
        <v>1381306687</v>
      </c>
      <c r="J1117">
        <v>1378714687</v>
      </c>
      <c r="K1117" t="b">
        <v>0</v>
      </c>
      <c r="L1117">
        <v>3</v>
      </c>
      <c r="M1117" t="b">
        <v>0</v>
      </c>
      <c r="N1117" t="s">
        <v>8282</v>
      </c>
      <c r="O1117" s="5">
        <f t="shared" si="102"/>
        <v>0.16666666666666669</v>
      </c>
      <c r="P1117">
        <f t="shared" si="105"/>
        <v>3.3333333333333335</v>
      </c>
      <c r="Q1117" t="str">
        <f t="shared" si="106"/>
        <v>games</v>
      </c>
      <c r="R1117" t="str">
        <f t="shared" si="107"/>
        <v>video games</v>
      </c>
      <c r="S1117" s="9">
        <f t="shared" si="103"/>
        <v>41526.345914351856</v>
      </c>
      <c r="T1117" s="9">
        <f t="shared" si="104"/>
        <v>41556.345914351856</v>
      </c>
    </row>
    <row r="1118" spans="1:20" ht="43.2" x14ac:dyDescent="0.3">
      <c r="A1118">
        <v>1115</v>
      </c>
      <c r="B1118" s="3" t="s">
        <v>1116</v>
      </c>
      <c r="C1118" s="3" t="s">
        <v>5225</v>
      </c>
      <c r="D1118">
        <v>40000</v>
      </c>
      <c r="E1118">
        <v>53</v>
      </c>
      <c r="F1118" t="s">
        <v>8221</v>
      </c>
      <c r="G1118" t="s">
        <v>8224</v>
      </c>
      <c r="H1118" t="s">
        <v>8246</v>
      </c>
      <c r="I1118">
        <v>1459352495</v>
      </c>
      <c r="J1118">
        <v>1456764095</v>
      </c>
      <c r="K1118" t="b">
        <v>0</v>
      </c>
      <c r="L1118">
        <v>4</v>
      </c>
      <c r="M1118" t="b">
        <v>0</v>
      </c>
      <c r="N1118" t="s">
        <v>8282</v>
      </c>
      <c r="O1118" s="5">
        <f t="shared" si="102"/>
        <v>0.13250000000000001</v>
      </c>
      <c r="P1118">
        <f t="shared" si="105"/>
        <v>13.25</v>
      </c>
      <c r="Q1118" t="str">
        <f t="shared" si="106"/>
        <v>games</v>
      </c>
      <c r="R1118" t="str">
        <f t="shared" si="107"/>
        <v>video games</v>
      </c>
      <c r="S1118" s="9">
        <f t="shared" si="103"/>
        <v>42429.695543981477</v>
      </c>
      <c r="T1118" s="9">
        <f t="shared" si="104"/>
        <v>42459.653877314813</v>
      </c>
    </row>
    <row r="1119" spans="1:20" ht="28.8" x14ac:dyDescent="0.3">
      <c r="A1119">
        <v>1116</v>
      </c>
      <c r="B1119" s="3" t="s">
        <v>1117</v>
      </c>
      <c r="C1119" s="3" t="s">
        <v>5226</v>
      </c>
      <c r="D1119">
        <v>500000</v>
      </c>
      <c r="E1119">
        <v>178.52</v>
      </c>
      <c r="F1119" t="s">
        <v>8221</v>
      </c>
      <c r="G1119" t="s">
        <v>8224</v>
      </c>
      <c r="H1119" t="s">
        <v>8246</v>
      </c>
      <c r="I1119">
        <v>1339273208</v>
      </c>
      <c r="J1119">
        <v>1334089208</v>
      </c>
      <c r="K1119" t="b">
        <v>0</v>
      </c>
      <c r="L1119">
        <v>10</v>
      </c>
      <c r="M1119" t="b">
        <v>0</v>
      </c>
      <c r="N1119" t="s">
        <v>8282</v>
      </c>
      <c r="O1119" s="5">
        <f t="shared" si="102"/>
        <v>3.5704000000000007E-2</v>
      </c>
      <c r="P1119">
        <f t="shared" si="105"/>
        <v>17.852</v>
      </c>
      <c r="Q1119" t="str">
        <f t="shared" si="106"/>
        <v>games</v>
      </c>
      <c r="R1119" t="str">
        <f t="shared" si="107"/>
        <v>video games</v>
      </c>
      <c r="S1119" s="9">
        <f t="shared" si="103"/>
        <v>41009.847314814811</v>
      </c>
      <c r="T1119" s="9">
        <f t="shared" si="104"/>
        <v>41069.847314814811</v>
      </c>
    </row>
    <row r="1120" spans="1:20" ht="28.8" x14ac:dyDescent="0.3">
      <c r="A1120">
        <v>1117</v>
      </c>
      <c r="B1120" s="3" t="s">
        <v>1118</v>
      </c>
      <c r="C1120" s="3" t="s">
        <v>5227</v>
      </c>
      <c r="D1120">
        <v>1000</v>
      </c>
      <c r="E1120">
        <v>83</v>
      </c>
      <c r="F1120" t="s">
        <v>8221</v>
      </c>
      <c r="G1120" t="s">
        <v>8236</v>
      </c>
      <c r="H1120" t="s">
        <v>8249</v>
      </c>
      <c r="I1120">
        <v>1451053313</v>
      </c>
      <c r="J1120">
        <v>1448461313</v>
      </c>
      <c r="K1120" t="b">
        <v>0</v>
      </c>
      <c r="L1120">
        <v>8</v>
      </c>
      <c r="M1120" t="b">
        <v>0</v>
      </c>
      <c r="N1120" t="s">
        <v>8282</v>
      </c>
      <c r="O1120" s="5">
        <f t="shared" si="102"/>
        <v>8.3000000000000007</v>
      </c>
      <c r="P1120">
        <f t="shared" si="105"/>
        <v>10.375</v>
      </c>
      <c r="Q1120" t="str">
        <f t="shared" si="106"/>
        <v>games</v>
      </c>
      <c r="R1120" t="str">
        <f t="shared" si="107"/>
        <v>video games</v>
      </c>
      <c r="S1120" s="9">
        <f t="shared" si="103"/>
        <v>42333.598530092597</v>
      </c>
      <c r="T1120" s="9">
        <f t="shared" si="104"/>
        <v>42363.598530092597</v>
      </c>
    </row>
    <row r="1121" spans="1:20" ht="43.2" x14ac:dyDescent="0.3">
      <c r="A1121">
        <v>1118</v>
      </c>
      <c r="B1121" s="3" t="s">
        <v>1119</v>
      </c>
      <c r="C1121" s="3" t="s">
        <v>5228</v>
      </c>
      <c r="D1121">
        <v>4500</v>
      </c>
      <c r="E1121">
        <v>109</v>
      </c>
      <c r="F1121" t="s">
        <v>8221</v>
      </c>
      <c r="G1121" t="s">
        <v>8226</v>
      </c>
      <c r="H1121" t="s">
        <v>8248</v>
      </c>
      <c r="I1121">
        <v>1396666779</v>
      </c>
      <c r="J1121">
        <v>1394078379</v>
      </c>
      <c r="K1121" t="b">
        <v>0</v>
      </c>
      <c r="L1121">
        <v>3</v>
      </c>
      <c r="M1121" t="b">
        <v>0</v>
      </c>
      <c r="N1121" t="s">
        <v>8282</v>
      </c>
      <c r="O1121" s="5">
        <f t="shared" si="102"/>
        <v>2.4222222222222221</v>
      </c>
      <c r="P1121">
        <f t="shared" si="105"/>
        <v>36.333333333333336</v>
      </c>
      <c r="Q1121" t="str">
        <f t="shared" si="106"/>
        <v>games</v>
      </c>
      <c r="R1121" t="str">
        <f t="shared" si="107"/>
        <v>video games</v>
      </c>
      <c r="S1121" s="9">
        <f t="shared" si="103"/>
        <v>41704.16642361111</v>
      </c>
      <c r="T1121" s="9">
        <f t="shared" si="104"/>
        <v>41734.124756944446</v>
      </c>
    </row>
    <row r="1122" spans="1:20" ht="43.2" x14ac:dyDescent="0.3">
      <c r="A1122">
        <v>1119</v>
      </c>
      <c r="B1122" s="3" t="s">
        <v>1120</v>
      </c>
      <c r="C1122" s="3" t="s">
        <v>5229</v>
      </c>
      <c r="D1122">
        <v>2100</v>
      </c>
      <c r="E1122">
        <v>5</v>
      </c>
      <c r="F1122" t="s">
        <v>8221</v>
      </c>
      <c r="G1122" t="s">
        <v>8224</v>
      </c>
      <c r="H1122" t="s">
        <v>8246</v>
      </c>
      <c r="I1122">
        <v>1396810864</v>
      </c>
      <c r="J1122">
        <v>1395687664</v>
      </c>
      <c r="K1122" t="b">
        <v>0</v>
      </c>
      <c r="L1122">
        <v>1</v>
      </c>
      <c r="M1122" t="b">
        <v>0</v>
      </c>
      <c r="N1122" t="s">
        <v>8282</v>
      </c>
      <c r="O1122" s="5">
        <f t="shared" si="102"/>
        <v>0.23809523809523811</v>
      </c>
      <c r="P1122">
        <f t="shared" si="105"/>
        <v>5</v>
      </c>
      <c r="Q1122" t="str">
        <f t="shared" si="106"/>
        <v>games</v>
      </c>
      <c r="R1122" t="str">
        <f t="shared" si="107"/>
        <v>video games</v>
      </c>
      <c r="S1122" s="9">
        <f t="shared" si="103"/>
        <v>41722.792407407411</v>
      </c>
      <c r="T1122" s="9">
        <f t="shared" si="104"/>
        <v>41735.792407407411</v>
      </c>
    </row>
    <row r="1123" spans="1:20" ht="28.8" x14ac:dyDescent="0.3">
      <c r="A1123">
        <v>1120</v>
      </c>
      <c r="B1123" s="3" t="s">
        <v>1121</v>
      </c>
      <c r="C1123" s="3" t="s">
        <v>5230</v>
      </c>
      <c r="D1123">
        <v>25000</v>
      </c>
      <c r="E1123">
        <v>0</v>
      </c>
      <c r="F1123" t="s">
        <v>8221</v>
      </c>
      <c r="G1123" t="s">
        <v>8224</v>
      </c>
      <c r="H1123" t="s">
        <v>8246</v>
      </c>
      <c r="I1123">
        <v>1319835400</v>
      </c>
      <c r="J1123">
        <v>1315947400</v>
      </c>
      <c r="K1123" t="b">
        <v>0</v>
      </c>
      <c r="L1123">
        <v>0</v>
      </c>
      <c r="M1123" t="b">
        <v>0</v>
      </c>
      <c r="N1123" t="s">
        <v>8282</v>
      </c>
      <c r="O1123" s="5">
        <f t="shared" si="102"/>
        <v>0</v>
      </c>
      <c r="P1123" t="e">
        <f t="shared" si="105"/>
        <v>#DIV/0!</v>
      </c>
      <c r="Q1123" t="str">
        <f t="shared" si="106"/>
        <v>games</v>
      </c>
      <c r="R1123" t="str">
        <f t="shared" si="107"/>
        <v>video games</v>
      </c>
      <c r="S1123" s="9">
        <f t="shared" si="103"/>
        <v>40799.872685185182</v>
      </c>
      <c r="T1123" s="9">
        <f t="shared" si="104"/>
        <v>40844.872685185182</v>
      </c>
    </row>
    <row r="1124" spans="1:20" ht="28.8" x14ac:dyDescent="0.3">
      <c r="A1124">
        <v>1121</v>
      </c>
      <c r="B1124" s="3" t="s">
        <v>1122</v>
      </c>
      <c r="C1124" s="3" t="s">
        <v>5231</v>
      </c>
      <c r="D1124">
        <v>250000</v>
      </c>
      <c r="E1124">
        <v>29</v>
      </c>
      <c r="F1124" t="s">
        <v>8221</v>
      </c>
      <c r="G1124" t="s">
        <v>8224</v>
      </c>
      <c r="H1124" t="s">
        <v>8246</v>
      </c>
      <c r="I1124">
        <v>1457904316</v>
      </c>
      <c r="J1124">
        <v>1455315916</v>
      </c>
      <c r="K1124" t="b">
        <v>0</v>
      </c>
      <c r="L1124">
        <v>5</v>
      </c>
      <c r="M1124" t="b">
        <v>0</v>
      </c>
      <c r="N1124" t="s">
        <v>8282</v>
      </c>
      <c r="O1124" s="5">
        <f t="shared" si="102"/>
        <v>1.1599999999999999E-2</v>
      </c>
      <c r="P1124">
        <f t="shared" si="105"/>
        <v>5.8</v>
      </c>
      <c r="Q1124" t="str">
        <f t="shared" si="106"/>
        <v>games</v>
      </c>
      <c r="R1124" t="str">
        <f t="shared" si="107"/>
        <v>video games</v>
      </c>
      <c r="S1124" s="9">
        <f t="shared" si="103"/>
        <v>42412.934212962966</v>
      </c>
      <c r="T1124" s="9">
        <f t="shared" si="104"/>
        <v>42442.892546296294</v>
      </c>
    </row>
    <row r="1125" spans="1:20" ht="43.2" x14ac:dyDescent="0.3">
      <c r="A1125">
        <v>1122</v>
      </c>
      <c r="B1125" s="3" t="s">
        <v>1123</v>
      </c>
      <c r="C1125" s="3" t="s">
        <v>5232</v>
      </c>
      <c r="D1125">
        <v>3200</v>
      </c>
      <c r="E1125">
        <v>0</v>
      </c>
      <c r="F1125" t="s">
        <v>8221</v>
      </c>
      <c r="G1125" t="s">
        <v>8225</v>
      </c>
      <c r="H1125" t="s">
        <v>8247</v>
      </c>
      <c r="I1125">
        <v>1369932825</v>
      </c>
      <c r="J1125">
        <v>1368723225</v>
      </c>
      <c r="K1125" t="b">
        <v>0</v>
      </c>
      <c r="L1125">
        <v>0</v>
      </c>
      <c r="M1125" t="b">
        <v>0</v>
      </c>
      <c r="N1125" t="s">
        <v>8282</v>
      </c>
      <c r="O1125" s="5">
        <f t="shared" si="102"/>
        <v>0</v>
      </c>
      <c r="P1125" t="e">
        <f t="shared" si="105"/>
        <v>#DIV/0!</v>
      </c>
      <c r="Q1125" t="str">
        <f t="shared" si="106"/>
        <v>games</v>
      </c>
      <c r="R1125" t="str">
        <f t="shared" si="107"/>
        <v>video games</v>
      </c>
      <c r="S1125" s="9">
        <f t="shared" si="103"/>
        <v>41410.703993055555</v>
      </c>
      <c r="T1125" s="9">
        <f t="shared" si="104"/>
        <v>41424.703993055555</v>
      </c>
    </row>
    <row r="1126" spans="1:20" ht="43.2" x14ac:dyDescent="0.3">
      <c r="A1126">
        <v>1123</v>
      </c>
      <c r="B1126" s="3" t="s">
        <v>1124</v>
      </c>
      <c r="C1126" s="3" t="s">
        <v>5233</v>
      </c>
      <c r="D1126">
        <v>5000</v>
      </c>
      <c r="E1126">
        <v>11</v>
      </c>
      <c r="F1126" t="s">
        <v>8221</v>
      </c>
      <c r="G1126" t="s">
        <v>8224</v>
      </c>
      <c r="H1126" t="s">
        <v>8246</v>
      </c>
      <c r="I1126">
        <v>1397910848</v>
      </c>
      <c r="J1126">
        <v>1395318848</v>
      </c>
      <c r="K1126" t="b">
        <v>0</v>
      </c>
      <c r="L1126">
        <v>3</v>
      </c>
      <c r="M1126" t="b">
        <v>0</v>
      </c>
      <c r="N1126" t="s">
        <v>8282</v>
      </c>
      <c r="O1126" s="5">
        <f t="shared" si="102"/>
        <v>0.22</v>
      </c>
      <c r="P1126">
        <f t="shared" si="105"/>
        <v>3.6666666666666665</v>
      </c>
      <c r="Q1126" t="str">
        <f t="shared" si="106"/>
        <v>games</v>
      </c>
      <c r="R1126" t="str">
        <f t="shared" si="107"/>
        <v>video games</v>
      </c>
      <c r="S1126" s="9">
        <f t="shared" si="103"/>
        <v>41718.5237037037</v>
      </c>
      <c r="T1126" s="9">
        <f t="shared" si="104"/>
        <v>41748.5237037037</v>
      </c>
    </row>
    <row r="1127" spans="1:20" ht="43.2" x14ac:dyDescent="0.3">
      <c r="A1127">
        <v>1124</v>
      </c>
      <c r="B1127" s="3" t="s">
        <v>1125</v>
      </c>
      <c r="C1127" s="3" t="s">
        <v>5234</v>
      </c>
      <c r="D1127">
        <v>90000</v>
      </c>
      <c r="E1127">
        <v>425</v>
      </c>
      <c r="F1127" t="s">
        <v>8221</v>
      </c>
      <c r="G1127" t="s">
        <v>8224</v>
      </c>
      <c r="H1127" t="s">
        <v>8246</v>
      </c>
      <c r="I1127">
        <v>1430409651</v>
      </c>
      <c r="J1127">
        <v>1427817651</v>
      </c>
      <c r="K1127" t="b">
        <v>0</v>
      </c>
      <c r="L1127">
        <v>7</v>
      </c>
      <c r="M1127" t="b">
        <v>0</v>
      </c>
      <c r="N1127" t="s">
        <v>8283</v>
      </c>
      <c r="O1127" s="5">
        <f t="shared" si="102"/>
        <v>0.47222222222222221</v>
      </c>
      <c r="P1127">
        <f t="shared" si="105"/>
        <v>60.714285714285715</v>
      </c>
      <c r="Q1127" t="str">
        <f t="shared" si="106"/>
        <v>games</v>
      </c>
      <c r="R1127" t="str">
        <f t="shared" si="107"/>
        <v>mobile games</v>
      </c>
      <c r="S1127" s="9">
        <f t="shared" si="103"/>
        <v>42094.667256944449</v>
      </c>
      <c r="T1127" s="9">
        <f t="shared" si="104"/>
        <v>42124.667256944449</v>
      </c>
    </row>
    <row r="1128" spans="1:20" ht="43.2" x14ac:dyDescent="0.3">
      <c r="A1128">
        <v>1125</v>
      </c>
      <c r="B1128" s="3" t="s">
        <v>1126</v>
      </c>
      <c r="C1128" s="3" t="s">
        <v>5235</v>
      </c>
      <c r="D1128">
        <v>3000</v>
      </c>
      <c r="E1128">
        <v>0</v>
      </c>
      <c r="F1128" t="s">
        <v>8221</v>
      </c>
      <c r="G1128" t="s">
        <v>8225</v>
      </c>
      <c r="H1128" t="s">
        <v>8247</v>
      </c>
      <c r="I1128">
        <v>1443193130</v>
      </c>
      <c r="J1128">
        <v>1438009130</v>
      </c>
      <c r="K1128" t="b">
        <v>0</v>
      </c>
      <c r="L1128">
        <v>0</v>
      </c>
      <c r="M1128" t="b">
        <v>0</v>
      </c>
      <c r="N1128" t="s">
        <v>8283</v>
      </c>
      <c r="O1128" s="5">
        <f t="shared" si="102"/>
        <v>0</v>
      </c>
      <c r="P1128" t="e">
        <f t="shared" si="105"/>
        <v>#DIV/0!</v>
      </c>
      <c r="Q1128" t="str">
        <f t="shared" si="106"/>
        <v>games</v>
      </c>
      <c r="R1128" t="str">
        <f t="shared" si="107"/>
        <v>mobile games</v>
      </c>
      <c r="S1128" s="9">
        <f t="shared" si="103"/>
        <v>42212.624189814815</v>
      </c>
      <c r="T1128" s="9">
        <f t="shared" si="104"/>
        <v>42272.624189814815</v>
      </c>
    </row>
    <row r="1129" spans="1:20" ht="28.8" x14ac:dyDescent="0.3">
      <c r="A1129">
        <v>1126</v>
      </c>
      <c r="B1129" s="3" t="s">
        <v>1127</v>
      </c>
      <c r="C1129" s="3" t="s">
        <v>5236</v>
      </c>
      <c r="D1129">
        <v>2000</v>
      </c>
      <c r="E1129">
        <v>10</v>
      </c>
      <c r="F1129" t="s">
        <v>8221</v>
      </c>
      <c r="G1129" t="s">
        <v>8224</v>
      </c>
      <c r="H1129" t="s">
        <v>8246</v>
      </c>
      <c r="I1129">
        <v>1468482694</v>
      </c>
      <c r="J1129">
        <v>1465890694</v>
      </c>
      <c r="K1129" t="b">
        <v>0</v>
      </c>
      <c r="L1129">
        <v>2</v>
      </c>
      <c r="M1129" t="b">
        <v>0</v>
      </c>
      <c r="N1129" t="s">
        <v>8283</v>
      </c>
      <c r="O1129" s="5">
        <f t="shared" si="102"/>
        <v>0.5</v>
      </c>
      <c r="P1129">
        <f t="shared" si="105"/>
        <v>5</v>
      </c>
      <c r="Q1129" t="str">
        <f t="shared" si="106"/>
        <v>games</v>
      </c>
      <c r="R1129" t="str">
        <f t="shared" si="107"/>
        <v>mobile games</v>
      </c>
      <c r="S1129" s="9">
        <f t="shared" si="103"/>
        <v>42535.327476851846</v>
      </c>
      <c r="T1129" s="9">
        <f t="shared" si="104"/>
        <v>42565.327476851846</v>
      </c>
    </row>
    <row r="1130" spans="1:20" ht="43.2" x14ac:dyDescent="0.3">
      <c r="A1130">
        <v>1127</v>
      </c>
      <c r="B1130" s="3" t="s">
        <v>1128</v>
      </c>
      <c r="C1130" s="3" t="s">
        <v>5237</v>
      </c>
      <c r="D1130">
        <v>35000</v>
      </c>
      <c r="E1130">
        <v>585</v>
      </c>
      <c r="F1130" t="s">
        <v>8221</v>
      </c>
      <c r="G1130" t="s">
        <v>8224</v>
      </c>
      <c r="H1130" t="s">
        <v>8246</v>
      </c>
      <c r="I1130">
        <v>1416000600</v>
      </c>
      <c r="J1130">
        <v>1413318600</v>
      </c>
      <c r="K1130" t="b">
        <v>0</v>
      </c>
      <c r="L1130">
        <v>23</v>
      </c>
      <c r="M1130" t="b">
        <v>0</v>
      </c>
      <c r="N1130" t="s">
        <v>8283</v>
      </c>
      <c r="O1130" s="5">
        <f t="shared" si="102"/>
        <v>1.6714285714285713</v>
      </c>
      <c r="P1130">
        <f t="shared" si="105"/>
        <v>25.434782608695652</v>
      </c>
      <c r="Q1130" t="str">
        <f t="shared" si="106"/>
        <v>games</v>
      </c>
      <c r="R1130" t="str">
        <f t="shared" si="107"/>
        <v>mobile games</v>
      </c>
      <c r="S1130" s="9">
        <f t="shared" si="103"/>
        <v>41926.854166666664</v>
      </c>
      <c r="T1130" s="9">
        <f t="shared" si="104"/>
        <v>41957.895833333328</v>
      </c>
    </row>
    <row r="1131" spans="1:20" x14ac:dyDescent="0.3">
      <c r="A1131">
        <v>1128</v>
      </c>
      <c r="B1131" s="3" t="s">
        <v>1129</v>
      </c>
      <c r="C1131" s="3" t="s">
        <v>5238</v>
      </c>
      <c r="D1131">
        <v>1000</v>
      </c>
      <c r="E1131">
        <v>1</v>
      </c>
      <c r="F1131" t="s">
        <v>8221</v>
      </c>
      <c r="G1131" t="s">
        <v>8225</v>
      </c>
      <c r="H1131" t="s">
        <v>8247</v>
      </c>
      <c r="I1131">
        <v>1407425717</v>
      </c>
      <c r="J1131">
        <v>1404833717</v>
      </c>
      <c r="K1131" t="b">
        <v>0</v>
      </c>
      <c r="L1131">
        <v>1</v>
      </c>
      <c r="M1131" t="b">
        <v>0</v>
      </c>
      <c r="N1131" t="s">
        <v>8283</v>
      </c>
      <c r="O1131" s="5">
        <f t="shared" si="102"/>
        <v>0.1</v>
      </c>
      <c r="P1131">
        <f t="shared" si="105"/>
        <v>1</v>
      </c>
      <c r="Q1131" t="str">
        <f t="shared" si="106"/>
        <v>games</v>
      </c>
      <c r="R1131" t="str">
        <f t="shared" si="107"/>
        <v>mobile games</v>
      </c>
      <c r="S1131" s="9">
        <f t="shared" si="103"/>
        <v>41828.649502314816</v>
      </c>
      <c r="T1131" s="9">
        <f t="shared" si="104"/>
        <v>41858.649502314816</v>
      </c>
    </row>
    <row r="1132" spans="1:20" ht="28.8" x14ac:dyDescent="0.3">
      <c r="A1132">
        <v>1129</v>
      </c>
      <c r="B1132" s="3" t="s">
        <v>1130</v>
      </c>
      <c r="C1132" s="3" t="s">
        <v>5239</v>
      </c>
      <c r="D1132">
        <v>20000</v>
      </c>
      <c r="E1132">
        <v>21</v>
      </c>
      <c r="F1132" t="s">
        <v>8221</v>
      </c>
      <c r="G1132" t="s">
        <v>8224</v>
      </c>
      <c r="H1132" t="s">
        <v>8246</v>
      </c>
      <c r="I1132">
        <v>1465107693</v>
      </c>
      <c r="J1132">
        <v>1462515693</v>
      </c>
      <c r="K1132" t="b">
        <v>0</v>
      </c>
      <c r="L1132">
        <v>2</v>
      </c>
      <c r="M1132" t="b">
        <v>0</v>
      </c>
      <c r="N1132" t="s">
        <v>8283</v>
      </c>
      <c r="O1132" s="5">
        <f t="shared" si="102"/>
        <v>0.105</v>
      </c>
      <c r="P1132">
        <f t="shared" si="105"/>
        <v>10.5</v>
      </c>
      <c r="Q1132" t="str">
        <f t="shared" si="106"/>
        <v>games</v>
      </c>
      <c r="R1132" t="str">
        <f t="shared" si="107"/>
        <v>mobile games</v>
      </c>
      <c r="S1132" s="9">
        <f t="shared" si="103"/>
        <v>42496.264965277776</v>
      </c>
      <c r="T1132" s="9">
        <f t="shared" si="104"/>
        <v>42526.264965277776</v>
      </c>
    </row>
    <row r="1133" spans="1:20" ht="43.2" x14ac:dyDescent="0.3">
      <c r="A1133">
        <v>1130</v>
      </c>
      <c r="B1133" s="3" t="s">
        <v>1131</v>
      </c>
      <c r="C1133" s="3" t="s">
        <v>5240</v>
      </c>
      <c r="D1133">
        <v>5000</v>
      </c>
      <c r="E1133">
        <v>11</v>
      </c>
      <c r="F1133" t="s">
        <v>8221</v>
      </c>
      <c r="G1133" t="s">
        <v>8224</v>
      </c>
      <c r="H1133" t="s">
        <v>8246</v>
      </c>
      <c r="I1133">
        <v>1416963300</v>
      </c>
      <c r="J1133">
        <v>1411775700</v>
      </c>
      <c r="K1133" t="b">
        <v>0</v>
      </c>
      <c r="L1133">
        <v>3</v>
      </c>
      <c r="M1133" t="b">
        <v>0</v>
      </c>
      <c r="N1133" t="s">
        <v>8283</v>
      </c>
      <c r="O1133" s="5">
        <f t="shared" si="102"/>
        <v>0.22</v>
      </c>
      <c r="P1133">
        <f t="shared" si="105"/>
        <v>3.6666666666666665</v>
      </c>
      <c r="Q1133" t="str">
        <f t="shared" si="106"/>
        <v>games</v>
      </c>
      <c r="R1133" t="str">
        <f t="shared" si="107"/>
        <v>mobile games</v>
      </c>
      <c r="S1133" s="9">
        <f t="shared" si="103"/>
        <v>41908.996527777781</v>
      </c>
      <c r="T1133" s="9">
        <f t="shared" si="104"/>
        <v>41969.038194444445</v>
      </c>
    </row>
    <row r="1134" spans="1:20" ht="43.2" x14ac:dyDescent="0.3">
      <c r="A1134">
        <v>1131</v>
      </c>
      <c r="B1134" s="3" t="s">
        <v>1132</v>
      </c>
      <c r="C1134" s="3" t="s">
        <v>5241</v>
      </c>
      <c r="D1134">
        <v>40000</v>
      </c>
      <c r="E1134">
        <v>0</v>
      </c>
      <c r="F1134" t="s">
        <v>8221</v>
      </c>
      <c r="G1134" t="s">
        <v>8226</v>
      </c>
      <c r="H1134" t="s">
        <v>8248</v>
      </c>
      <c r="I1134">
        <v>1450993668</v>
      </c>
      <c r="J1134">
        <v>1448401668</v>
      </c>
      <c r="K1134" t="b">
        <v>0</v>
      </c>
      <c r="L1134">
        <v>0</v>
      </c>
      <c r="M1134" t="b">
        <v>0</v>
      </c>
      <c r="N1134" t="s">
        <v>8283</v>
      </c>
      <c r="O1134" s="5">
        <f t="shared" si="102"/>
        <v>0</v>
      </c>
      <c r="P1134" t="e">
        <f t="shared" si="105"/>
        <v>#DIV/0!</v>
      </c>
      <c r="Q1134" t="str">
        <f t="shared" si="106"/>
        <v>games</v>
      </c>
      <c r="R1134" t="str">
        <f t="shared" si="107"/>
        <v>mobile games</v>
      </c>
      <c r="S1134" s="9">
        <f t="shared" si="103"/>
        <v>42332.908194444448</v>
      </c>
      <c r="T1134" s="9">
        <f t="shared" si="104"/>
        <v>42362.908194444448</v>
      </c>
    </row>
    <row r="1135" spans="1:20" ht="43.2" x14ac:dyDescent="0.3">
      <c r="A1135">
        <v>1132</v>
      </c>
      <c r="B1135" s="3" t="s">
        <v>1133</v>
      </c>
      <c r="C1135" s="3" t="s">
        <v>5242</v>
      </c>
      <c r="D1135">
        <v>10000</v>
      </c>
      <c r="E1135">
        <v>1438</v>
      </c>
      <c r="F1135" t="s">
        <v>8221</v>
      </c>
      <c r="G1135" t="s">
        <v>8229</v>
      </c>
      <c r="H1135" t="s">
        <v>8251</v>
      </c>
      <c r="I1135">
        <v>1483238771</v>
      </c>
      <c r="J1135">
        <v>1480646771</v>
      </c>
      <c r="K1135" t="b">
        <v>0</v>
      </c>
      <c r="L1135">
        <v>13</v>
      </c>
      <c r="M1135" t="b">
        <v>0</v>
      </c>
      <c r="N1135" t="s">
        <v>8283</v>
      </c>
      <c r="O1135" s="5">
        <f t="shared" si="102"/>
        <v>14.38</v>
      </c>
      <c r="P1135">
        <f t="shared" si="105"/>
        <v>110.61538461538461</v>
      </c>
      <c r="Q1135" t="str">
        <f t="shared" si="106"/>
        <v>games</v>
      </c>
      <c r="R1135" t="str">
        <f t="shared" si="107"/>
        <v>mobile games</v>
      </c>
      <c r="S1135" s="9">
        <f t="shared" si="103"/>
        <v>42706.115405092598</v>
      </c>
      <c r="T1135" s="9">
        <f t="shared" si="104"/>
        <v>42736.115405092598</v>
      </c>
    </row>
    <row r="1136" spans="1:20" ht="43.2" x14ac:dyDescent="0.3">
      <c r="A1136">
        <v>1133</v>
      </c>
      <c r="B1136" s="3" t="s">
        <v>1134</v>
      </c>
      <c r="C1136" s="3" t="s">
        <v>5243</v>
      </c>
      <c r="D1136">
        <v>3000</v>
      </c>
      <c r="E1136">
        <v>20</v>
      </c>
      <c r="F1136" t="s">
        <v>8221</v>
      </c>
      <c r="G1136" t="s">
        <v>8225</v>
      </c>
      <c r="H1136" t="s">
        <v>8247</v>
      </c>
      <c r="I1136">
        <v>1406799981</v>
      </c>
      <c r="J1136">
        <v>1404207981</v>
      </c>
      <c r="K1136" t="b">
        <v>0</v>
      </c>
      <c r="L1136">
        <v>1</v>
      </c>
      <c r="M1136" t="b">
        <v>0</v>
      </c>
      <c r="N1136" t="s">
        <v>8283</v>
      </c>
      <c r="O1136" s="5">
        <f t="shared" si="102"/>
        <v>0.66666666666666674</v>
      </c>
      <c r="P1136">
        <f t="shared" si="105"/>
        <v>20</v>
      </c>
      <c r="Q1136" t="str">
        <f t="shared" si="106"/>
        <v>games</v>
      </c>
      <c r="R1136" t="str">
        <f t="shared" si="107"/>
        <v>mobile games</v>
      </c>
      <c r="S1136" s="9">
        <f t="shared" si="103"/>
        <v>41821.407187500001</v>
      </c>
      <c r="T1136" s="9">
        <f t="shared" si="104"/>
        <v>41851.407187500001</v>
      </c>
    </row>
    <row r="1137" spans="1:20" ht="28.8" x14ac:dyDescent="0.3">
      <c r="A1137">
        <v>1134</v>
      </c>
      <c r="B1137" s="3" t="s">
        <v>1135</v>
      </c>
      <c r="C1137" s="3" t="s">
        <v>5244</v>
      </c>
      <c r="D1137">
        <v>25000</v>
      </c>
      <c r="E1137">
        <v>1</v>
      </c>
      <c r="F1137" t="s">
        <v>8221</v>
      </c>
      <c r="G1137" t="s">
        <v>8226</v>
      </c>
      <c r="H1137" t="s">
        <v>8248</v>
      </c>
      <c r="I1137">
        <v>1417235580</v>
      </c>
      <c r="J1137">
        <v>1416034228</v>
      </c>
      <c r="K1137" t="b">
        <v>0</v>
      </c>
      <c r="L1137">
        <v>1</v>
      </c>
      <c r="M1137" t="b">
        <v>0</v>
      </c>
      <c r="N1137" t="s">
        <v>8283</v>
      </c>
      <c r="O1137" s="5">
        <f t="shared" si="102"/>
        <v>4.0000000000000001E-3</v>
      </c>
      <c r="P1137">
        <f t="shared" si="105"/>
        <v>1</v>
      </c>
      <c r="Q1137" t="str">
        <f t="shared" si="106"/>
        <v>games</v>
      </c>
      <c r="R1137" t="str">
        <f t="shared" si="107"/>
        <v>mobile games</v>
      </c>
      <c r="S1137" s="9">
        <f t="shared" si="103"/>
        <v>41958.285046296296</v>
      </c>
      <c r="T1137" s="9">
        <f t="shared" si="104"/>
        <v>41972.189583333333</v>
      </c>
    </row>
    <row r="1138" spans="1:20" ht="57.6" x14ac:dyDescent="0.3">
      <c r="A1138">
        <v>1135</v>
      </c>
      <c r="B1138" s="3" t="s">
        <v>1136</v>
      </c>
      <c r="C1138" s="3" t="s">
        <v>5245</v>
      </c>
      <c r="D1138">
        <v>1000</v>
      </c>
      <c r="E1138">
        <v>50</v>
      </c>
      <c r="F1138" t="s">
        <v>8221</v>
      </c>
      <c r="G1138" t="s">
        <v>8236</v>
      </c>
      <c r="H1138" t="s">
        <v>8249</v>
      </c>
      <c r="I1138">
        <v>1470527094</v>
      </c>
      <c r="J1138">
        <v>1467935094</v>
      </c>
      <c r="K1138" t="b">
        <v>0</v>
      </c>
      <c r="L1138">
        <v>1</v>
      </c>
      <c r="M1138" t="b">
        <v>0</v>
      </c>
      <c r="N1138" t="s">
        <v>8283</v>
      </c>
      <c r="O1138" s="5">
        <f t="shared" si="102"/>
        <v>5</v>
      </c>
      <c r="P1138">
        <f t="shared" si="105"/>
        <v>50</v>
      </c>
      <c r="Q1138" t="str">
        <f t="shared" si="106"/>
        <v>games</v>
      </c>
      <c r="R1138" t="str">
        <f t="shared" si="107"/>
        <v>mobile games</v>
      </c>
      <c r="S1138" s="9">
        <f t="shared" si="103"/>
        <v>42558.989513888882</v>
      </c>
      <c r="T1138" s="9">
        <f t="shared" si="104"/>
        <v>42588.989513888882</v>
      </c>
    </row>
    <row r="1139" spans="1:20" ht="43.2" x14ac:dyDescent="0.3">
      <c r="A1139">
        <v>1136</v>
      </c>
      <c r="B1139" s="3" t="s">
        <v>1137</v>
      </c>
      <c r="C1139" s="3" t="s">
        <v>5246</v>
      </c>
      <c r="D1139">
        <v>4190</v>
      </c>
      <c r="E1139">
        <v>270</v>
      </c>
      <c r="F1139" t="s">
        <v>8221</v>
      </c>
      <c r="G1139" t="s">
        <v>8230</v>
      </c>
      <c r="H1139" t="s">
        <v>8249</v>
      </c>
      <c r="I1139">
        <v>1450541229</v>
      </c>
      <c r="J1139">
        <v>1447949229</v>
      </c>
      <c r="K1139" t="b">
        <v>0</v>
      </c>
      <c r="L1139">
        <v>6</v>
      </c>
      <c r="M1139" t="b">
        <v>0</v>
      </c>
      <c r="N1139" t="s">
        <v>8283</v>
      </c>
      <c r="O1139" s="5">
        <f t="shared" si="102"/>
        <v>6.4439140811455857</v>
      </c>
      <c r="P1139">
        <f t="shared" si="105"/>
        <v>45</v>
      </c>
      <c r="Q1139" t="str">
        <f t="shared" si="106"/>
        <v>games</v>
      </c>
      <c r="R1139" t="str">
        <f t="shared" si="107"/>
        <v>mobile games</v>
      </c>
      <c r="S1139" s="9">
        <f t="shared" si="103"/>
        <v>42327.671631944439</v>
      </c>
      <c r="T1139" s="9">
        <f t="shared" si="104"/>
        <v>42357.671631944439</v>
      </c>
    </row>
    <row r="1140" spans="1:20" ht="43.2" x14ac:dyDescent="0.3">
      <c r="A1140">
        <v>1137</v>
      </c>
      <c r="B1140" s="3" t="s">
        <v>1138</v>
      </c>
      <c r="C1140" s="3" t="s">
        <v>5247</v>
      </c>
      <c r="D1140">
        <v>25000</v>
      </c>
      <c r="E1140">
        <v>9875</v>
      </c>
      <c r="F1140" t="s">
        <v>8221</v>
      </c>
      <c r="G1140" t="s">
        <v>8224</v>
      </c>
      <c r="H1140" t="s">
        <v>8246</v>
      </c>
      <c r="I1140">
        <v>1461440421</v>
      </c>
      <c r="J1140">
        <v>1458848421</v>
      </c>
      <c r="K1140" t="b">
        <v>0</v>
      </c>
      <c r="L1140">
        <v>39</v>
      </c>
      <c r="M1140" t="b">
        <v>0</v>
      </c>
      <c r="N1140" t="s">
        <v>8283</v>
      </c>
      <c r="O1140" s="5">
        <f t="shared" si="102"/>
        <v>39.5</v>
      </c>
      <c r="P1140">
        <f t="shared" si="105"/>
        <v>253.2051282051282</v>
      </c>
      <c r="Q1140" t="str">
        <f t="shared" si="106"/>
        <v>games</v>
      </c>
      <c r="R1140" t="str">
        <f t="shared" si="107"/>
        <v>mobile games</v>
      </c>
      <c r="S1140" s="9">
        <f t="shared" si="103"/>
        <v>42453.819687499999</v>
      </c>
      <c r="T1140" s="9">
        <f t="shared" si="104"/>
        <v>42483.819687499999</v>
      </c>
    </row>
    <row r="1141" spans="1:20" ht="43.2" x14ac:dyDescent="0.3">
      <c r="A1141">
        <v>1138</v>
      </c>
      <c r="B1141" s="3" t="s">
        <v>1139</v>
      </c>
      <c r="C1141" s="3" t="s">
        <v>5248</v>
      </c>
      <c r="D1141">
        <v>35000</v>
      </c>
      <c r="E1141">
        <v>125</v>
      </c>
      <c r="F1141" t="s">
        <v>8221</v>
      </c>
      <c r="G1141" t="s">
        <v>8224</v>
      </c>
      <c r="H1141" t="s">
        <v>8246</v>
      </c>
      <c r="I1141">
        <v>1485035131</v>
      </c>
      <c r="J1141">
        <v>1483307131</v>
      </c>
      <c r="K1141" t="b">
        <v>0</v>
      </c>
      <c r="L1141">
        <v>4</v>
      </c>
      <c r="M1141" t="b">
        <v>0</v>
      </c>
      <c r="N1141" t="s">
        <v>8283</v>
      </c>
      <c r="O1141" s="5">
        <f t="shared" si="102"/>
        <v>0.35714285714285715</v>
      </c>
      <c r="P1141">
        <f t="shared" si="105"/>
        <v>31.25</v>
      </c>
      <c r="Q1141" t="str">
        <f t="shared" si="106"/>
        <v>games</v>
      </c>
      <c r="R1141" t="str">
        <f t="shared" si="107"/>
        <v>mobile games</v>
      </c>
      <c r="S1141" s="9">
        <f t="shared" si="103"/>
        <v>42736.9066087963</v>
      </c>
      <c r="T1141" s="9">
        <f t="shared" si="104"/>
        <v>42756.9066087963</v>
      </c>
    </row>
    <row r="1142" spans="1:20" ht="43.2" x14ac:dyDescent="0.3">
      <c r="A1142">
        <v>1139</v>
      </c>
      <c r="B1142" s="3" t="s">
        <v>1140</v>
      </c>
      <c r="C1142" s="3" t="s">
        <v>5249</v>
      </c>
      <c r="D1142">
        <v>8000</v>
      </c>
      <c r="E1142">
        <v>5</v>
      </c>
      <c r="F1142" t="s">
        <v>8221</v>
      </c>
      <c r="G1142" t="s">
        <v>8224</v>
      </c>
      <c r="H1142" t="s">
        <v>8246</v>
      </c>
      <c r="I1142">
        <v>1420100426</v>
      </c>
      <c r="J1142">
        <v>1417508426</v>
      </c>
      <c r="K1142" t="b">
        <v>0</v>
      </c>
      <c r="L1142">
        <v>1</v>
      </c>
      <c r="M1142" t="b">
        <v>0</v>
      </c>
      <c r="N1142" t="s">
        <v>8283</v>
      </c>
      <c r="O1142" s="5">
        <f t="shared" si="102"/>
        <v>6.25E-2</v>
      </c>
      <c r="P1142">
        <f t="shared" si="105"/>
        <v>5</v>
      </c>
      <c r="Q1142" t="str">
        <f t="shared" si="106"/>
        <v>games</v>
      </c>
      <c r="R1142" t="str">
        <f t="shared" si="107"/>
        <v>mobile games</v>
      </c>
      <c r="S1142" s="9">
        <f t="shared" si="103"/>
        <v>41975.347523148142</v>
      </c>
      <c r="T1142" s="9">
        <f t="shared" si="104"/>
        <v>42005.347523148142</v>
      </c>
    </row>
    <row r="1143" spans="1:20" ht="28.8" x14ac:dyDescent="0.3">
      <c r="A1143">
        <v>1140</v>
      </c>
      <c r="B1143" s="3" t="s">
        <v>1141</v>
      </c>
      <c r="C1143" s="3" t="s">
        <v>5250</v>
      </c>
      <c r="D1143">
        <v>5000</v>
      </c>
      <c r="E1143">
        <v>0</v>
      </c>
      <c r="F1143" t="s">
        <v>8221</v>
      </c>
      <c r="G1143" t="s">
        <v>8225</v>
      </c>
      <c r="H1143" t="s">
        <v>8247</v>
      </c>
      <c r="I1143">
        <v>1438859121</v>
      </c>
      <c r="J1143">
        <v>1436267121</v>
      </c>
      <c r="K1143" t="b">
        <v>0</v>
      </c>
      <c r="L1143">
        <v>0</v>
      </c>
      <c r="M1143" t="b">
        <v>0</v>
      </c>
      <c r="N1143" t="s">
        <v>8283</v>
      </c>
      <c r="O1143" s="5">
        <f t="shared" si="102"/>
        <v>0</v>
      </c>
      <c r="P1143" t="e">
        <f t="shared" si="105"/>
        <v>#DIV/0!</v>
      </c>
      <c r="Q1143" t="str">
        <f t="shared" si="106"/>
        <v>games</v>
      </c>
      <c r="R1143" t="str">
        <f t="shared" si="107"/>
        <v>mobile games</v>
      </c>
      <c r="S1143" s="9">
        <f t="shared" si="103"/>
        <v>42192.462048611109</v>
      </c>
      <c r="T1143" s="9">
        <f t="shared" si="104"/>
        <v>42222.462048611109</v>
      </c>
    </row>
    <row r="1144" spans="1:20" x14ac:dyDescent="0.3">
      <c r="A1144">
        <v>1141</v>
      </c>
      <c r="B1144" s="3" t="s">
        <v>1142</v>
      </c>
      <c r="C1144" s="3" t="s">
        <v>5251</v>
      </c>
      <c r="D1144">
        <v>500</v>
      </c>
      <c r="E1144">
        <v>0</v>
      </c>
      <c r="F1144" t="s">
        <v>8221</v>
      </c>
      <c r="G1144" t="s">
        <v>8236</v>
      </c>
      <c r="H1144" t="s">
        <v>8249</v>
      </c>
      <c r="I1144">
        <v>1436460450</v>
      </c>
      <c r="J1144">
        <v>1433868450</v>
      </c>
      <c r="K1144" t="b">
        <v>0</v>
      </c>
      <c r="L1144">
        <v>0</v>
      </c>
      <c r="M1144" t="b">
        <v>0</v>
      </c>
      <c r="N1144" t="s">
        <v>8283</v>
      </c>
      <c r="O1144" s="5">
        <f t="shared" si="102"/>
        <v>0</v>
      </c>
      <c r="P1144" t="e">
        <f t="shared" si="105"/>
        <v>#DIV/0!</v>
      </c>
      <c r="Q1144" t="str">
        <f t="shared" si="106"/>
        <v>games</v>
      </c>
      <c r="R1144" t="str">
        <f t="shared" si="107"/>
        <v>mobile games</v>
      </c>
      <c r="S1144" s="9">
        <f t="shared" si="103"/>
        <v>42164.699652777781</v>
      </c>
      <c r="T1144" s="9">
        <f t="shared" si="104"/>
        <v>42194.699652777781</v>
      </c>
    </row>
    <row r="1145" spans="1:20" ht="43.2" x14ac:dyDescent="0.3">
      <c r="A1145">
        <v>1142</v>
      </c>
      <c r="B1145" s="3" t="s">
        <v>1143</v>
      </c>
      <c r="C1145" s="3" t="s">
        <v>5252</v>
      </c>
      <c r="D1145">
        <v>4000</v>
      </c>
      <c r="E1145">
        <v>0</v>
      </c>
      <c r="F1145" t="s">
        <v>8221</v>
      </c>
      <c r="G1145" t="s">
        <v>8224</v>
      </c>
      <c r="H1145" t="s">
        <v>8246</v>
      </c>
      <c r="I1145">
        <v>1424131727</v>
      </c>
      <c r="J1145">
        <v>1421539727</v>
      </c>
      <c r="K1145" t="b">
        <v>0</v>
      </c>
      <c r="L1145">
        <v>0</v>
      </c>
      <c r="M1145" t="b">
        <v>0</v>
      </c>
      <c r="N1145" t="s">
        <v>8283</v>
      </c>
      <c r="O1145" s="5">
        <f t="shared" si="102"/>
        <v>0</v>
      </c>
      <c r="P1145" t="e">
        <f t="shared" si="105"/>
        <v>#DIV/0!</v>
      </c>
      <c r="Q1145" t="str">
        <f t="shared" si="106"/>
        <v>games</v>
      </c>
      <c r="R1145" t="str">
        <f t="shared" si="107"/>
        <v>mobile games</v>
      </c>
      <c r="S1145" s="9">
        <f t="shared" si="103"/>
        <v>42022.006099537044</v>
      </c>
      <c r="T1145" s="9">
        <f t="shared" si="104"/>
        <v>42052.006099537044</v>
      </c>
    </row>
    <row r="1146" spans="1:20" ht="43.2" x14ac:dyDescent="0.3">
      <c r="A1146">
        <v>1143</v>
      </c>
      <c r="B1146" s="3" t="s">
        <v>1144</v>
      </c>
      <c r="C1146" s="3" t="s">
        <v>5253</v>
      </c>
      <c r="D1146">
        <v>45000</v>
      </c>
      <c r="E1146">
        <v>186</v>
      </c>
      <c r="F1146" t="s">
        <v>8221</v>
      </c>
      <c r="G1146" t="s">
        <v>8224</v>
      </c>
      <c r="H1146" t="s">
        <v>8246</v>
      </c>
      <c r="I1146">
        <v>1450327126</v>
      </c>
      <c r="J1146">
        <v>1447735126</v>
      </c>
      <c r="K1146" t="b">
        <v>0</v>
      </c>
      <c r="L1146">
        <v>8</v>
      </c>
      <c r="M1146" t="b">
        <v>0</v>
      </c>
      <c r="N1146" t="s">
        <v>8283</v>
      </c>
      <c r="O1146" s="5">
        <f t="shared" si="102"/>
        <v>0.41333333333333333</v>
      </c>
      <c r="P1146">
        <f t="shared" si="105"/>
        <v>23.25</v>
      </c>
      <c r="Q1146" t="str">
        <f t="shared" si="106"/>
        <v>games</v>
      </c>
      <c r="R1146" t="str">
        <f t="shared" si="107"/>
        <v>mobile games</v>
      </c>
      <c r="S1146" s="9">
        <f t="shared" si="103"/>
        <v>42325.19358796296</v>
      </c>
      <c r="T1146" s="9">
        <f t="shared" si="104"/>
        <v>42355.19358796296</v>
      </c>
    </row>
    <row r="1147" spans="1:20" ht="28.8" x14ac:dyDescent="0.3">
      <c r="A1147">
        <v>1144</v>
      </c>
      <c r="B1147" s="3" t="s">
        <v>1145</v>
      </c>
      <c r="C1147" s="3" t="s">
        <v>5254</v>
      </c>
      <c r="D1147">
        <v>9300</v>
      </c>
      <c r="E1147">
        <v>0</v>
      </c>
      <c r="F1147" t="s">
        <v>8221</v>
      </c>
      <c r="G1147" t="s">
        <v>8224</v>
      </c>
      <c r="H1147" t="s">
        <v>8246</v>
      </c>
      <c r="I1147">
        <v>1430281320</v>
      </c>
      <c r="J1147">
        <v>1427689320</v>
      </c>
      <c r="K1147" t="b">
        <v>0</v>
      </c>
      <c r="L1147">
        <v>0</v>
      </c>
      <c r="M1147" t="b">
        <v>0</v>
      </c>
      <c r="N1147" t="s">
        <v>8284</v>
      </c>
      <c r="O1147" s="5">
        <f t="shared" si="102"/>
        <v>0</v>
      </c>
      <c r="P1147" t="e">
        <f t="shared" si="105"/>
        <v>#DIV/0!</v>
      </c>
      <c r="Q1147" t="str">
        <f t="shared" si="106"/>
        <v>food</v>
      </c>
      <c r="R1147" t="str">
        <f t="shared" si="107"/>
        <v>food trucks</v>
      </c>
      <c r="S1147" s="9">
        <f t="shared" si="103"/>
        <v>42093.181944444441</v>
      </c>
      <c r="T1147" s="9">
        <f t="shared" si="104"/>
        <v>42123.181944444441</v>
      </c>
    </row>
    <row r="1148" spans="1:20" ht="28.8" x14ac:dyDescent="0.3">
      <c r="A1148">
        <v>1145</v>
      </c>
      <c r="B1148" s="3" t="s">
        <v>1146</v>
      </c>
      <c r="C1148" s="3" t="s">
        <v>5255</v>
      </c>
      <c r="D1148">
        <v>80000</v>
      </c>
      <c r="E1148">
        <v>100</v>
      </c>
      <c r="F1148" t="s">
        <v>8221</v>
      </c>
      <c r="G1148" t="s">
        <v>8224</v>
      </c>
      <c r="H1148" t="s">
        <v>8246</v>
      </c>
      <c r="I1148">
        <v>1412272592</v>
      </c>
      <c r="J1148">
        <v>1407088592</v>
      </c>
      <c r="K1148" t="b">
        <v>0</v>
      </c>
      <c r="L1148">
        <v>1</v>
      </c>
      <c r="M1148" t="b">
        <v>0</v>
      </c>
      <c r="N1148" t="s">
        <v>8284</v>
      </c>
      <c r="O1148" s="5">
        <f t="shared" si="102"/>
        <v>0.125</v>
      </c>
      <c r="P1148">
        <f t="shared" si="105"/>
        <v>100</v>
      </c>
      <c r="Q1148" t="str">
        <f t="shared" si="106"/>
        <v>food</v>
      </c>
      <c r="R1148" t="str">
        <f t="shared" si="107"/>
        <v>food trucks</v>
      </c>
      <c r="S1148" s="9">
        <f t="shared" si="103"/>
        <v>41854.747592592597</v>
      </c>
      <c r="T1148" s="9">
        <f t="shared" si="104"/>
        <v>41914.747592592597</v>
      </c>
    </row>
    <row r="1149" spans="1:20" ht="28.8" x14ac:dyDescent="0.3">
      <c r="A1149">
        <v>1146</v>
      </c>
      <c r="B1149" s="3" t="s">
        <v>1147</v>
      </c>
      <c r="C1149" s="3" t="s">
        <v>5256</v>
      </c>
      <c r="D1149">
        <v>6000</v>
      </c>
      <c r="E1149">
        <v>530</v>
      </c>
      <c r="F1149" t="s">
        <v>8221</v>
      </c>
      <c r="G1149" t="s">
        <v>8224</v>
      </c>
      <c r="H1149" t="s">
        <v>8246</v>
      </c>
      <c r="I1149">
        <v>1399071173</v>
      </c>
      <c r="J1149">
        <v>1395787973</v>
      </c>
      <c r="K1149" t="b">
        <v>0</v>
      </c>
      <c r="L1149">
        <v>12</v>
      </c>
      <c r="M1149" t="b">
        <v>0</v>
      </c>
      <c r="N1149" t="s">
        <v>8284</v>
      </c>
      <c r="O1149" s="5">
        <f t="shared" si="102"/>
        <v>8.8333333333333339</v>
      </c>
      <c r="P1149">
        <f t="shared" si="105"/>
        <v>44.166666666666664</v>
      </c>
      <c r="Q1149" t="str">
        <f t="shared" si="106"/>
        <v>food</v>
      </c>
      <c r="R1149" t="str">
        <f t="shared" si="107"/>
        <v>food trucks</v>
      </c>
      <c r="S1149" s="9">
        <f t="shared" si="103"/>
        <v>41723.9533912037</v>
      </c>
      <c r="T1149" s="9">
        <f t="shared" si="104"/>
        <v>41761.9533912037</v>
      </c>
    </row>
    <row r="1150" spans="1:20" ht="43.2" x14ac:dyDescent="0.3">
      <c r="A1150">
        <v>1147</v>
      </c>
      <c r="B1150" s="3" t="s">
        <v>1148</v>
      </c>
      <c r="C1150" s="3" t="s">
        <v>5257</v>
      </c>
      <c r="D1150">
        <v>25000</v>
      </c>
      <c r="E1150">
        <v>0</v>
      </c>
      <c r="F1150" t="s">
        <v>8221</v>
      </c>
      <c r="G1150" t="s">
        <v>8229</v>
      </c>
      <c r="H1150" t="s">
        <v>8251</v>
      </c>
      <c r="I1150">
        <v>1413760783</v>
      </c>
      <c r="J1150">
        <v>1408576783</v>
      </c>
      <c r="K1150" t="b">
        <v>0</v>
      </c>
      <c r="L1150">
        <v>0</v>
      </c>
      <c r="M1150" t="b">
        <v>0</v>
      </c>
      <c r="N1150" t="s">
        <v>8284</v>
      </c>
      <c r="O1150" s="5">
        <f t="shared" si="102"/>
        <v>0</v>
      </c>
      <c r="P1150" t="e">
        <f t="shared" si="105"/>
        <v>#DIV/0!</v>
      </c>
      <c r="Q1150" t="str">
        <f t="shared" si="106"/>
        <v>food</v>
      </c>
      <c r="R1150" t="str">
        <f t="shared" si="107"/>
        <v>food trucks</v>
      </c>
      <c r="S1150" s="9">
        <f t="shared" si="103"/>
        <v>41871.972025462965</v>
      </c>
      <c r="T1150" s="9">
        <f t="shared" si="104"/>
        <v>41931.972025462965</v>
      </c>
    </row>
    <row r="1151" spans="1:20" ht="28.8" x14ac:dyDescent="0.3">
      <c r="A1151">
        <v>1148</v>
      </c>
      <c r="B1151" s="3" t="s">
        <v>1149</v>
      </c>
      <c r="C1151" s="3" t="s">
        <v>5258</v>
      </c>
      <c r="D1151">
        <v>15000</v>
      </c>
      <c r="E1151">
        <v>73</v>
      </c>
      <c r="F1151" t="s">
        <v>8221</v>
      </c>
      <c r="G1151" t="s">
        <v>8224</v>
      </c>
      <c r="H1151" t="s">
        <v>8246</v>
      </c>
      <c r="I1151">
        <v>1480568781</v>
      </c>
      <c r="J1151">
        <v>1477973181</v>
      </c>
      <c r="K1151" t="b">
        <v>0</v>
      </c>
      <c r="L1151">
        <v>3</v>
      </c>
      <c r="M1151" t="b">
        <v>0</v>
      </c>
      <c r="N1151" t="s">
        <v>8284</v>
      </c>
      <c r="O1151" s="5">
        <f t="shared" si="102"/>
        <v>0.48666666666666669</v>
      </c>
      <c r="P1151">
        <f t="shared" si="105"/>
        <v>24.333333333333332</v>
      </c>
      <c r="Q1151" t="str">
        <f t="shared" si="106"/>
        <v>food</v>
      </c>
      <c r="R1151" t="str">
        <f t="shared" si="107"/>
        <v>food trucks</v>
      </c>
      <c r="S1151" s="9">
        <f t="shared" si="103"/>
        <v>42675.171076388884</v>
      </c>
      <c r="T1151" s="9">
        <f t="shared" si="104"/>
        <v>42705.212743055556</v>
      </c>
    </row>
    <row r="1152" spans="1:20" x14ac:dyDescent="0.3">
      <c r="A1152">
        <v>1149</v>
      </c>
      <c r="B1152" s="3" t="s">
        <v>1150</v>
      </c>
      <c r="C1152" s="3" t="s">
        <v>5259</v>
      </c>
      <c r="D1152">
        <v>50000</v>
      </c>
      <c r="E1152">
        <v>75</v>
      </c>
      <c r="F1152" t="s">
        <v>8221</v>
      </c>
      <c r="G1152" t="s">
        <v>8224</v>
      </c>
      <c r="H1152" t="s">
        <v>8246</v>
      </c>
      <c r="I1152">
        <v>1466096566</v>
      </c>
      <c r="J1152">
        <v>1463504566</v>
      </c>
      <c r="K1152" t="b">
        <v>0</v>
      </c>
      <c r="L1152">
        <v>2</v>
      </c>
      <c r="M1152" t="b">
        <v>0</v>
      </c>
      <c r="N1152" t="s">
        <v>8284</v>
      </c>
      <c r="O1152" s="5">
        <f t="shared" si="102"/>
        <v>0.15</v>
      </c>
      <c r="P1152">
        <f t="shared" si="105"/>
        <v>37.5</v>
      </c>
      <c r="Q1152" t="str">
        <f t="shared" si="106"/>
        <v>food</v>
      </c>
      <c r="R1152" t="str">
        <f t="shared" si="107"/>
        <v>food trucks</v>
      </c>
      <c r="S1152" s="9">
        <f t="shared" si="103"/>
        <v>42507.71025462963</v>
      </c>
      <c r="T1152" s="9">
        <f t="shared" si="104"/>
        <v>42537.71025462963</v>
      </c>
    </row>
    <row r="1153" spans="1:20" ht="28.8" x14ac:dyDescent="0.3">
      <c r="A1153">
        <v>1150</v>
      </c>
      <c r="B1153" s="3" t="s">
        <v>1151</v>
      </c>
      <c r="C1153" s="3" t="s">
        <v>5260</v>
      </c>
      <c r="D1153">
        <v>2500</v>
      </c>
      <c r="E1153">
        <v>252</v>
      </c>
      <c r="F1153" t="s">
        <v>8221</v>
      </c>
      <c r="G1153" t="s">
        <v>8224</v>
      </c>
      <c r="H1153" t="s">
        <v>8246</v>
      </c>
      <c r="I1153">
        <v>1452293675</v>
      </c>
      <c r="J1153">
        <v>1447109675</v>
      </c>
      <c r="K1153" t="b">
        <v>0</v>
      </c>
      <c r="L1153">
        <v>6</v>
      </c>
      <c r="M1153" t="b">
        <v>0</v>
      </c>
      <c r="N1153" t="s">
        <v>8284</v>
      </c>
      <c r="O1153" s="5">
        <f t="shared" si="102"/>
        <v>10.08</v>
      </c>
      <c r="P1153">
        <f t="shared" si="105"/>
        <v>42</v>
      </c>
      <c r="Q1153" t="str">
        <f t="shared" si="106"/>
        <v>food</v>
      </c>
      <c r="R1153" t="str">
        <f t="shared" si="107"/>
        <v>food trucks</v>
      </c>
      <c r="S1153" s="9">
        <f t="shared" si="103"/>
        <v>42317.954571759255</v>
      </c>
      <c r="T1153" s="9">
        <f t="shared" si="104"/>
        <v>42377.954571759255</v>
      </c>
    </row>
    <row r="1154" spans="1:20" ht="43.2" x14ac:dyDescent="0.3">
      <c r="A1154">
        <v>1151</v>
      </c>
      <c r="B1154" s="3" t="s">
        <v>1152</v>
      </c>
      <c r="C1154" s="3" t="s">
        <v>5261</v>
      </c>
      <c r="D1154">
        <v>25000</v>
      </c>
      <c r="E1154">
        <v>0</v>
      </c>
      <c r="F1154" t="s">
        <v>8221</v>
      </c>
      <c r="G1154" t="s">
        <v>8224</v>
      </c>
      <c r="H1154" t="s">
        <v>8246</v>
      </c>
      <c r="I1154">
        <v>1441592863</v>
      </c>
      <c r="J1154">
        <v>1439000863</v>
      </c>
      <c r="K1154" t="b">
        <v>0</v>
      </c>
      <c r="L1154">
        <v>0</v>
      </c>
      <c r="M1154" t="b">
        <v>0</v>
      </c>
      <c r="N1154" t="s">
        <v>8284</v>
      </c>
      <c r="O1154" s="5">
        <f t="shared" si="102"/>
        <v>0</v>
      </c>
      <c r="P1154" t="e">
        <f t="shared" si="105"/>
        <v>#DIV/0!</v>
      </c>
      <c r="Q1154" t="str">
        <f t="shared" si="106"/>
        <v>food</v>
      </c>
      <c r="R1154" t="str">
        <f t="shared" si="107"/>
        <v>food trucks</v>
      </c>
      <c r="S1154" s="9">
        <f t="shared" si="103"/>
        <v>42224.102581018517</v>
      </c>
      <c r="T1154" s="9">
        <f t="shared" si="104"/>
        <v>42254.102581018517</v>
      </c>
    </row>
    <row r="1155" spans="1:20" x14ac:dyDescent="0.3">
      <c r="A1155">
        <v>1152</v>
      </c>
      <c r="B1155" s="3" t="s">
        <v>1153</v>
      </c>
      <c r="C1155" s="3" t="s">
        <v>5262</v>
      </c>
      <c r="D1155">
        <v>16000</v>
      </c>
      <c r="E1155">
        <v>911</v>
      </c>
      <c r="F1155" t="s">
        <v>8221</v>
      </c>
      <c r="G1155" t="s">
        <v>8224</v>
      </c>
      <c r="H1155" t="s">
        <v>8246</v>
      </c>
      <c r="I1155">
        <v>1431709312</v>
      </c>
      <c r="J1155">
        <v>1429117312</v>
      </c>
      <c r="K1155" t="b">
        <v>0</v>
      </c>
      <c r="L1155">
        <v>15</v>
      </c>
      <c r="M1155" t="b">
        <v>0</v>
      </c>
      <c r="N1155" t="s">
        <v>8284</v>
      </c>
      <c r="O1155" s="5">
        <f t="shared" ref="O1155:O1218" si="108">E1155/D1155*100</f>
        <v>5.6937500000000005</v>
      </c>
      <c r="P1155">
        <f t="shared" si="105"/>
        <v>60.733333333333334</v>
      </c>
      <c r="Q1155" t="str">
        <f t="shared" si="106"/>
        <v>food</v>
      </c>
      <c r="R1155" t="str">
        <f t="shared" si="107"/>
        <v>food trucks</v>
      </c>
      <c r="S1155" s="9">
        <f t="shared" ref="S1155:S1218" si="109">J1155/60/60/24+DATE(1970, 1, 1)</f>
        <v>42109.709629629629</v>
      </c>
      <c r="T1155" s="9">
        <f t="shared" ref="T1155:T1218" si="110">I1155/60/60/24+DATE(1970, 1, 1)</f>
        <v>42139.709629629629</v>
      </c>
    </row>
    <row r="1156" spans="1:20" ht="28.8" x14ac:dyDescent="0.3">
      <c r="A1156">
        <v>1153</v>
      </c>
      <c r="B1156" s="3" t="s">
        <v>1154</v>
      </c>
      <c r="C1156" s="3" t="s">
        <v>5263</v>
      </c>
      <c r="D1156">
        <v>8000</v>
      </c>
      <c r="E1156">
        <v>50</v>
      </c>
      <c r="F1156" t="s">
        <v>8221</v>
      </c>
      <c r="G1156" t="s">
        <v>8224</v>
      </c>
      <c r="H1156" t="s">
        <v>8246</v>
      </c>
      <c r="I1156">
        <v>1434647305</v>
      </c>
      <c r="J1156">
        <v>1432055305</v>
      </c>
      <c r="K1156" t="b">
        <v>0</v>
      </c>
      <c r="L1156">
        <v>1</v>
      </c>
      <c r="M1156" t="b">
        <v>0</v>
      </c>
      <c r="N1156" t="s">
        <v>8284</v>
      </c>
      <c r="O1156" s="5">
        <f t="shared" si="108"/>
        <v>0.625</v>
      </c>
      <c r="P1156">
        <f t="shared" ref="P1156:P1219" si="111">E1156/L1156</f>
        <v>50</v>
      </c>
      <c r="Q1156" t="str">
        <f t="shared" ref="Q1156:Q1219" si="112">LEFT(N1156, FIND("/", N1156)-1)</f>
        <v>food</v>
      </c>
      <c r="R1156" t="str">
        <f t="shared" ref="R1156:R1219" si="113">RIGHT(N1156, LEN(N1156)-FIND("/", N1156))</f>
        <v>food trucks</v>
      </c>
      <c r="S1156" s="9">
        <f t="shared" si="109"/>
        <v>42143.714178240742</v>
      </c>
      <c r="T1156" s="9">
        <f t="shared" si="110"/>
        <v>42173.714178240742</v>
      </c>
    </row>
    <row r="1157" spans="1:20" ht="28.8" x14ac:dyDescent="0.3">
      <c r="A1157">
        <v>1154</v>
      </c>
      <c r="B1157" s="3" t="s">
        <v>1155</v>
      </c>
      <c r="C1157" s="3" t="s">
        <v>5264</v>
      </c>
      <c r="D1157">
        <v>5000</v>
      </c>
      <c r="E1157">
        <v>325</v>
      </c>
      <c r="F1157" t="s">
        <v>8221</v>
      </c>
      <c r="G1157" t="s">
        <v>8224</v>
      </c>
      <c r="H1157" t="s">
        <v>8246</v>
      </c>
      <c r="I1157">
        <v>1441507006</v>
      </c>
      <c r="J1157">
        <v>1438915006</v>
      </c>
      <c r="K1157" t="b">
        <v>0</v>
      </c>
      <c r="L1157">
        <v>3</v>
      </c>
      <c r="M1157" t="b">
        <v>0</v>
      </c>
      <c r="N1157" t="s">
        <v>8284</v>
      </c>
      <c r="O1157" s="5">
        <f t="shared" si="108"/>
        <v>6.5</v>
      </c>
      <c r="P1157">
        <f t="shared" si="111"/>
        <v>108.33333333333333</v>
      </c>
      <c r="Q1157" t="str">
        <f t="shared" si="112"/>
        <v>food</v>
      </c>
      <c r="R1157" t="str">
        <f t="shared" si="113"/>
        <v>food trucks</v>
      </c>
      <c r="S1157" s="9">
        <f t="shared" si="109"/>
        <v>42223.108865740738</v>
      </c>
      <c r="T1157" s="9">
        <f t="shared" si="110"/>
        <v>42253.108865740738</v>
      </c>
    </row>
    <row r="1158" spans="1:20" ht="43.2" x14ac:dyDescent="0.3">
      <c r="A1158">
        <v>1155</v>
      </c>
      <c r="B1158" s="3" t="s">
        <v>1156</v>
      </c>
      <c r="C1158" s="3" t="s">
        <v>5265</v>
      </c>
      <c r="D1158">
        <v>25000</v>
      </c>
      <c r="E1158">
        <v>188</v>
      </c>
      <c r="F1158" t="s">
        <v>8221</v>
      </c>
      <c r="G1158" t="s">
        <v>8224</v>
      </c>
      <c r="H1158" t="s">
        <v>8246</v>
      </c>
      <c r="I1158">
        <v>1408040408</v>
      </c>
      <c r="J1158">
        <v>1405448408</v>
      </c>
      <c r="K1158" t="b">
        <v>0</v>
      </c>
      <c r="L1158">
        <v>8</v>
      </c>
      <c r="M1158" t="b">
        <v>0</v>
      </c>
      <c r="N1158" t="s">
        <v>8284</v>
      </c>
      <c r="O1158" s="5">
        <f t="shared" si="108"/>
        <v>0.752</v>
      </c>
      <c r="P1158">
        <f t="shared" si="111"/>
        <v>23.5</v>
      </c>
      <c r="Q1158" t="str">
        <f t="shared" si="112"/>
        <v>food</v>
      </c>
      <c r="R1158" t="str">
        <f t="shared" si="113"/>
        <v>food trucks</v>
      </c>
      <c r="S1158" s="9">
        <f t="shared" si="109"/>
        <v>41835.763981481483</v>
      </c>
      <c r="T1158" s="9">
        <f t="shared" si="110"/>
        <v>41865.763981481483</v>
      </c>
    </row>
    <row r="1159" spans="1:20" ht="43.2" x14ac:dyDescent="0.3">
      <c r="A1159">
        <v>1156</v>
      </c>
      <c r="B1159" s="3" t="s">
        <v>1157</v>
      </c>
      <c r="C1159" s="3" t="s">
        <v>5266</v>
      </c>
      <c r="D1159">
        <v>6500</v>
      </c>
      <c r="E1159">
        <v>0</v>
      </c>
      <c r="F1159" t="s">
        <v>8221</v>
      </c>
      <c r="G1159" t="s">
        <v>8224</v>
      </c>
      <c r="H1159" t="s">
        <v>8246</v>
      </c>
      <c r="I1159">
        <v>1424742162</v>
      </c>
      <c r="J1159">
        <v>1422150162</v>
      </c>
      <c r="K1159" t="b">
        <v>0</v>
      </c>
      <c r="L1159">
        <v>0</v>
      </c>
      <c r="M1159" t="b">
        <v>0</v>
      </c>
      <c r="N1159" t="s">
        <v>8284</v>
      </c>
      <c r="O1159" s="5">
        <f t="shared" si="108"/>
        <v>0</v>
      </c>
      <c r="P1159" t="e">
        <f t="shared" si="111"/>
        <v>#DIV/0!</v>
      </c>
      <c r="Q1159" t="str">
        <f t="shared" si="112"/>
        <v>food</v>
      </c>
      <c r="R1159" t="str">
        <f t="shared" si="113"/>
        <v>food trucks</v>
      </c>
      <c r="S1159" s="9">
        <f t="shared" si="109"/>
        <v>42029.07131944444</v>
      </c>
      <c r="T1159" s="9">
        <f t="shared" si="110"/>
        <v>42059.07131944444</v>
      </c>
    </row>
    <row r="1160" spans="1:20" ht="43.2" x14ac:dyDescent="0.3">
      <c r="A1160">
        <v>1157</v>
      </c>
      <c r="B1160" s="3" t="s">
        <v>1158</v>
      </c>
      <c r="C1160" s="3" t="s">
        <v>5267</v>
      </c>
      <c r="D1160">
        <v>10000</v>
      </c>
      <c r="E1160">
        <v>151</v>
      </c>
      <c r="F1160" t="s">
        <v>8221</v>
      </c>
      <c r="G1160" t="s">
        <v>8224</v>
      </c>
      <c r="H1160" t="s">
        <v>8246</v>
      </c>
      <c r="I1160">
        <v>1417795480</v>
      </c>
      <c r="J1160">
        <v>1412607880</v>
      </c>
      <c r="K1160" t="b">
        <v>0</v>
      </c>
      <c r="L1160">
        <v>3</v>
      </c>
      <c r="M1160" t="b">
        <v>0</v>
      </c>
      <c r="N1160" t="s">
        <v>8284</v>
      </c>
      <c r="O1160" s="5">
        <f t="shared" si="108"/>
        <v>1.51</v>
      </c>
      <c r="P1160">
        <f t="shared" si="111"/>
        <v>50.333333333333336</v>
      </c>
      <c r="Q1160" t="str">
        <f t="shared" si="112"/>
        <v>food</v>
      </c>
      <c r="R1160" t="str">
        <f t="shared" si="113"/>
        <v>food trucks</v>
      </c>
      <c r="S1160" s="9">
        <f t="shared" si="109"/>
        <v>41918.628240740742</v>
      </c>
      <c r="T1160" s="9">
        <f t="shared" si="110"/>
        <v>41978.669907407413</v>
      </c>
    </row>
    <row r="1161" spans="1:20" ht="43.2" x14ac:dyDescent="0.3">
      <c r="A1161">
        <v>1158</v>
      </c>
      <c r="B1161" s="3" t="s">
        <v>1159</v>
      </c>
      <c r="C1161" s="3" t="s">
        <v>5268</v>
      </c>
      <c r="D1161">
        <v>7500</v>
      </c>
      <c r="E1161">
        <v>35</v>
      </c>
      <c r="F1161" t="s">
        <v>8221</v>
      </c>
      <c r="G1161" t="s">
        <v>8224</v>
      </c>
      <c r="H1161" t="s">
        <v>8246</v>
      </c>
      <c r="I1161">
        <v>1418091128</v>
      </c>
      <c r="J1161">
        <v>1415499128</v>
      </c>
      <c r="K1161" t="b">
        <v>0</v>
      </c>
      <c r="L1161">
        <v>3</v>
      </c>
      <c r="M1161" t="b">
        <v>0</v>
      </c>
      <c r="N1161" t="s">
        <v>8284</v>
      </c>
      <c r="O1161" s="5">
        <f t="shared" si="108"/>
        <v>0.46666666666666673</v>
      </c>
      <c r="P1161">
        <f t="shared" si="111"/>
        <v>11.666666666666666</v>
      </c>
      <c r="Q1161" t="str">
        <f t="shared" si="112"/>
        <v>food</v>
      </c>
      <c r="R1161" t="str">
        <f t="shared" si="113"/>
        <v>food trucks</v>
      </c>
      <c r="S1161" s="9">
        <f t="shared" si="109"/>
        <v>41952.09175925926</v>
      </c>
      <c r="T1161" s="9">
        <f t="shared" si="110"/>
        <v>41982.09175925926</v>
      </c>
    </row>
    <row r="1162" spans="1:20" ht="43.2" x14ac:dyDescent="0.3">
      <c r="A1162">
        <v>1159</v>
      </c>
      <c r="B1162" s="3" t="s">
        <v>1160</v>
      </c>
      <c r="C1162" s="3" t="s">
        <v>5269</v>
      </c>
      <c r="D1162">
        <v>6750</v>
      </c>
      <c r="E1162">
        <v>0</v>
      </c>
      <c r="F1162" t="s">
        <v>8221</v>
      </c>
      <c r="G1162" t="s">
        <v>8224</v>
      </c>
      <c r="H1162" t="s">
        <v>8246</v>
      </c>
      <c r="I1162">
        <v>1435679100</v>
      </c>
      <c r="J1162">
        <v>1433006765</v>
      </c>
      <c r="K1162" t="b">
        <v>0</v>
      </c>
      <c r="L1162">
        <v>0</v>
      </c>
      <c r="M1162" t="b">
        <v>0</v>
      </c>
      <c r="N1162" t="s">
        <v>8284</v>
      </c>
      <c r="O1162" s="5">
        <f t="shared" si="108"/>
        <v>0</v>
      </c>
      <c r="P1162" t="e">
        <f t="shared" si="111"/>
        <v>#DIV/0!</v>
      </c>
      <c r="Q1162" t="str">
        <f t="shared" si="112"/>
        <v>food</v>
      </c>
      <c r="R1162" t="str">
        <f t="shared" si="113"/>
        <v>food trucks</v>
      </c>
      <c r="S1162" s="9">
        <f t="shared" si="109"/>
        <v>42154.726446759261</v>
      </c>
      <c r="T1162" s="9">
        <f t="shared" si="110"/>
        <v>42185.65625</v>
      </c>
    </row>
    <row r="1163" spans="1:20" ht="28.8" x14ac:dyDescent="0.3">
      <c r="A1163">
        <v>1160</v>
      </c>
      <c r="B1163" s="3" t="s">
        <v>1161</v>
      </c>
      <c r="C1163" s="3" t="s">
        <v>5270</v>
      </c>
      <c r="D1163">
        <v>30000</v>
      </c>
      <c r="E1163">
        <v>1155</v>
      </c>
      <c r="F1163" t="s">
        <v>8221</v>
      </c>
      <c r="G1163" t="s">
        <v>8224</v>
      </c>
      <c r="H1163" t="s">
        <v>8246</v>
      </c>
      <c r="I1163">
        <v>1427510586</v>
      </c>
      <c r="J1163">
        <v>1424922186</v>
      </c>
      <c r="K1163" t="b">
        <v>0</v>
      </c>
      <c r="L1163">
        <v>19</v>
      </c>
      <c r="M1163" t="b">
        <v>0</v>
      </c>
      <c r="N1163" t="s">
        <v>8284</v>
      </c>
      <c r="O1163" s="5">
        <f t="shared" si="108"/>
        <v>3.85</v>
      </c>
      <c r="P1163">
        <f t="shared" si="111"/>
        <v>60.789473684210527</v>
      </c>
      <c r="Q1163" t="str">
        <f t="shared" si="112"/>
        <v>food</v>
      </c>
      <c r="R1163" t="str">
        <f t="shared" si="113"/>
        <v>food trucks</v>
      </c>
      <c r="S1163" s="9">
        <f t="shared" si="109"/>
        <v>42061.154930555553</v>
      </c>
      <c r="T1163" s="9">
        <f t="shared" si="110"/>
        <v>42091.113263888896</v>
      </c>
    </row>
    <row r="1164" spans="1:20" ht="43.2" x14ac:dyDescent="0.3">
      <c r="A1164">
        <v>1161</v>
      </c>
      <c r="B1164" s="3" t="s">
        <v>1162</v>
      </c>
      <c r="C1164" s="3" t="s">
        <v>5271</v>
      </c>
      <c r="D1164">
        <v>18000</v>
      </c>
      <c r="E1164">
        <v>0</v>
      </c>
      <c r="F1164" t="s">
        <v>8221</v>
      </c>
      <c r="G1164" t="s">
        <v>8224</v>
      </c>
      <c r="H1164" t="s">
        <v>8246</v>
      </c>
      <c r="I1164">
        <v>1432047989</v>
      </c>
      <c r="J1164">
        <v>1430233589</v>
      </c>
      <c r="K1164" t="b">
        <v>0</v>
      </c>
      <c r="L1164">
        <v>0</v>
      </c>
      <c r="M1164" t="b">
        <v>0</v>
      </c>
      <c r="N1164" t="s">
        <v>8284</v>
      </c>
      <c r="O1164" s="5">
        <f t="shared" si="108"/>
        <v>0</v>
      </c>
      <c r="P1164" t="e">
        <f t="shared" si="111"/>
        <v>#DIV/0!</v>
      </c>
      <c r="Q1164" t="str">
        <f t="shared" si="112"/>
        <v>food</v>
      </c>
      <c r="R1164" t="str">
        <f t="shared" si="113"/>
        <v>food trucks</v>
      </c>
      <c r="S1164" s="9">
        <f t="shared" si="109"/>
        <v>42122.629502314812</v>
      </c>
      <c r="T1164" s="9">
        <f t="shared" si="110"/>
        <v>42143.629502314812</v>
      </c>
    </row>
    <row r="1165" spans="1:20" ht="43.2" x14ac:dyDescent="0.3">
      <c r="A1165">
        <v>1162</v>
      </c>
      <c r="B1165" s="3" t="s">
        <v>1163</v>
      </c>
      <c r="C1165" s="3" t="s">
        <v>5272</v>
      </c>
      <c r="D1165">
        <v>60000</v>
      </c>
      <c r="E1165">
        <v>35</v>
      </c>
      <c r="F1165" t="s">
        <v>8221</v>
      </c>
      <c r="G1165" t="s">
        <v>8224</v>
      </c>
      <c r="H1165" t="s">
        <v>8246</v>
      </c>
      <c r="I1165">
        <v>1411662264</v>
      </c>
      <c r="J1165">
        <v>1408983864</v>
      </c>
      <c r="K1165" t="b">
        <v>0</v>
      </c>
      <c r="L1165">
        <v>2</v>
      </c>
      <c r="M1165" t="b">
        <v>0</v>
      </c>
      <c r="N1165" t="s">
        <v>8284</v>
      </c>
      <c r="O1165" s="5">
        <f t="shared" si="108"/>
        <v>5.8333333333333341E-2</v>
      </c>
      <c r="P1165">
        <f t="shared" si="111"/>
        <v>17.5</v>
      </c>
      <c r="Q1165" t="str">
        <f t="shared" si="112"/>
        <v>food</v>
      </c>
      <c r="R1165" t="str">
        <f t="shared" si="113"/>
        <v>food trucks</v>
      </c>
      <c r="S1165" s="9">
        <f t="shared" si="109"/>
        <v>41876.683611111112</v>
      </c>
      <c r="T1165" s="9">
        <f t="shared" si="110"/>
        <v>41907.683611111112</v>
      </c>
    </row>
    <row r="1166" spans="1:20" ht="43.2" x14ac:dyDescent="0.3">
      <c r="A1166">
        <v>1163</v>
      </c>
      <c r="B1166" s="3" t="s">
        <v>1164</v>
      </c>
      <c r="C1166" s="3" t="s">
        <v>5273</v>
      </c>
      <c r="D1166">
        <v>5200</v>
      </c>
      <c r="E1166">
        <v>0</v>
      </c>
      <c r="F1166" t="s">
        <v>8221</v>
      </c>
      <c r="G1166" t="s">
        <v>8224</v>
      </c>
      <c r="H1166" t="s">
        <v>8246</v>
      </c>
      <c r="I1166">
        <v>1407604920</v>
      </c>
      <c r="J1166">
        <v>1405012920</v>
      </c>
      <c r="K1166" t="b">
        <v>0</v>
      </c>
      <c r="L1166">
        <v>0</v>
      </c>
      <c r="M1166" t="b">
        <v>0</v>
      </c>
      <c r="N1166" t="s">
        <v>8284</v>
      </c>
      <c r="O1166" s="5">
        <f t="shared" si="108"/>
        <v>0</v>
      </c>
      <c r="P1166" t="e">
        <f t="shared" si="111"/>
        <v>#DIV/0!</v>
      </c>
      <c r="Q1166" t="str">
        <f t="shared" si="112"/>
        <v>food</v>
      </c>
      <c r="R1166" t="str">
        <f t="shared" si="113"/>
        <v>food trucks</v>
      </c>
      <c r="S1166" s="9">
        <f t="shared" si="109"/>
        <v>41830.723611111112</v>
      </c>
      <c r="T1166" s="9">
        <f t="shared" si="110"/>
        <v>41860.723611111112</v>
      </c>
    </row>
    <row r="1167" spans="1:20" ht="57.6" x14ac:dyDescent="0.3">
      <c r="A1167">
        <v>1164</v>
      </c>
      <c r="B1167" s="3" t="s">
        <v>1165</v>
      </c>
      <c r="C1167" s="3" t="s">
        <v>5274</v>
      </c>
      <c r="D1167">
        <v>10000</v>
      </c>
      <c r="E1167">
        <v>0</v>
      </c>
      <c r="F1167" t="s">
        <v>8221</v>
      </c>
      <c r="G1167" t="s">
        <v>8224</v>
      </c>
      <c r="H1167" t="s">
        <v>8246</v>
      </c>
      <c r="I1167">
        <v>1466270582</v>
      </c>
      <c r="J1167">
        <v>1463678582</v>
      </c>
      <c r="K1167" t="b">
        <v>0</v>
      </c>
      <c r="L1167">
        <v>0</v>
      </c>
      <c r="M1167" t="b">
        <v>0</v>
      </c>
      <c r="N1167" t="s">
        <v>8284</v>
      </c>
      <c r="O1167" s="5">
        <f t="shared" si="108"/>
        <v>0</v>
      </c>
      <c r="P1167" t="e">
        <f t="shared" si="111"/>
        <v>#DIV/0!</v>
      </c>
      <c r="Q1167" t="str">
        <f t="shared" si="112"/>
        <v>food</v>
      </c>
      <c r="R1167" t="str">
        <f t="shared" si="113"/>
        <v>food trucks</v>
      </c>
      <c r="S1167" s="9">
        <f t="shared" si="109"/>
        <v>42509.724328703705</v>
      </c>
      <c r="T1167" s="9">
        <f t="shared" si="110"/>
        <v>42539.724328703705</v>
      </c>
    </row>
    <row r="1168" spans="1:20" ht="43.2" x14ac:dyDescent="0.3">
      <c r="A1168">
        <v>1165</v>
      </c>
      <c r="B1168" s="3" t="s">
        <v>1166</v>
      </c>
      <c r="C1168" s="3" t="s">
        <v>5275</v>
      </c>
      <c r="D1168">
        <v>10000</v>
      </c>
      <c r="E1168">
        <v>2070.5</v>
      </c>
      <c r="F1168" t="s">
        <v>8221</v>
      </c>
      <c r="G1168" t="s">
        <v>8224</v>
      </c>
      <c r="H1168" t="s">
        <v>8246</v>
      </c>
      <c r="I1168">
        <v>1404623330</v>
      </c>
      <c r="J1168">
        <v>1401685730</v>
      </c>
      <c r="K1168" t="b">
        <v>0</v>
      </c>
      <c r="L1168">
        <v>25</v>
      </c>
      <c r="M1168" t="b">
        <v>0</v>
      </c>
      <c r="N1168" t="s">
        <v>8284</v>
      </c>
      <c r="O1168" s="5">
        <f t="shared" si="108"/>
        <v>20.705000000000002</v>
      </c>
      <c r="P1168">
        <f t="shared" si="111"/>
        <v>82.82</v>
      </c>
      <c r="Q1168" t="str">
        <f t="shared" si="112"/>
        <v>food</v>
      </c>
      <c r="R1168" t="str">
        <f t="shared" si="113"/>
        <v>food trucks</v>
      </c>
      <c r="S1168" s="9">
        <f t="shared" si="109"/>
        <v>41792.214467592588</v>
      </c>
      <c r="T1168" s="9">
        <f t="shared" si="110"/>
        <v>41826.214467592588</v>
      </c>
    </row>
    <row r="1169" spans="1:20" ht="43.2" x14ac:dyDescent="0.3">
      <c r="A1169">
        <v>1166</v>
      </c>
      <c r="B1169" s="3" t="s">
        <v>1167</v>
      </c>
      <c r="C1169" s="3" t="s">
        <v>5276</v>
      </c>
      <c r="D1169">
        <v>15000</v>
      </c>
      <c r="E1169">
        <v>2871</v>
      </c>
      <c r="F1169" t="s">
        <v>8221</v>
      </c>
      <c r="G1169" t="s">
        <v>8224</v>
      </c>
      <c r="H1169" t="s">
        <v>8246</v>
      </c>
      <c r="I1169">
        <v>1435291200</v>
      </c>
      <c r="J1169">
        <v>1432640342</v>
      </c>
      <c r="K1169" t="b">
        <v>0</v>
      </c>
      <c r="L1169">
        <v>8</v>
      </c>
      <c r="M1169" t="b">
        <v>0</v>
      </c>
      <c r="N1169" t="s">
        <v>8284</v>
      </c>
      <c r="O1169" s="5">
        <f t="shared" si="108"/>
        <v>19.139999999999997</v>
      </c>
      <c r="P1169">
        <f t="shared" si="111"/>
        <v>358.875</v>
      </c>
      <c r="Q1169" t="str">
        <f t="shared" si="112"/>
        <v>food</v>
      </c>
      <c r="R1169" t="str">
        <f t="shared" si="113"/>
        <v>food trucks</v>
      </c>
      <c r="S1169" s="9">
        <f t="shared" si="109"/>
        <v>42150.485439814816</v>
      </c>
      <c r="T1169" s="9">
        <f t="shared" si="110"/>
        <v>42181.166666666672</v>
      </c>
    </row>
    <row r="1170" spans="1:20" ht="28.8" x14ac:dyDescent="0.3">
      <c r="A1170">
        <v>1167</v>
      </c>
      <c r="B1170" s="3" t="s">
        <v>1168</v>
      </c>
      <c r="C1170" s="3" t="s">
        <v>5277</v>
      </c>
      <c r="D1170">
        <v>60000</v>
      </c>
      <c r="E1170">
        <v>979</v>
      </c>
      <c r="F1170" t="s">
        <v>8221</v>
      </c>
      <c r="G1170" t="s">
        <v>8224</v>
      </c>
      <c r="H1170" t="s">
        <v>8246</v>
      </c>
      <c r="I1170">
        <v>1410543495</v>
      </c>
      <c r="J1170">
        <v>1407865095</v>
      </c>
      <c r="K1170" t="b">
        <v>0</v>
      </c>
      <c r="L1170">
        <v>16</v>
      </c>
      <c r="M1170" t="b">
        <v>0</v>
      </c>
      <c r="N1170" t="s">
        <v>8284</v>
      </c>
      <c r="O1170" s="5">
        <f t="shared" si="108"/>
        <v>1.6316666666666666</v>
      </c>
      <c r="P1170">
        <f t="shared" si="111"/>
        <v>61.1875</v>
      </c>
      <c r="Q1170" t="str">
        <f t="shared" si="112"/>
        <v>food</v>
      </c>
      <c r="R1170" t="str">
        <f t="shared" si="113"/>
        <v>food trucks</v>
      </c>
      <c r="S1170" s="9">
        <f t="shared" si="109"/>
        <v>41863.734895833331</v>
      </c>
      <c r="T1170" s="9">
        <f t="shared" si="110"/>
        <v>41894.734895833331</v>
      </c>
    </row>
    <row r="1171" spans="1:20" ht="28.8" x14ac:dyDescent="0.3">
      <c r="A1171">
        <v>1168</v>
      </c>
      <c r="B1171" s="3" t="s">
        <v>1169</v>
      </c>
      <c r="C1171" s="3" t="s">
        <v>5278</v>
      </c>
      <c r="D1171">
        <v>18000</v>
      </c>
      <c r="E1171">
        <v>1020</v>
      </c>
      <c r="F1171" t="s">
        <v>8221</v>
      </c>
      <c r="G1171" t="s">
        <v>8224</v>
      </c>
      <c r="H1171" t="s">
        <v>8246</v>
      </c>
      <c r="I1171">
        <v>1474507065</v>
      </c>
      <c r="J1171">
        <v>1471915065</v>
      </c>
      <c r="K1171" t="b">
        <v>0</v>
      </c>
      <c r="L1171">
        <v>3</v>
      </c>
      <c r="M1171" t="b">
        <v>0</v>
      </c>
      <c r="N1171" t="s">
        <v>8284</v>
      </c>
      <c r="O1171" s="5">
        <f t="shared" si="108"/>
        <v>5.6666666666666661</v>
      </c>
      <c r="P1171">
        <f t="shared" si="111"/>
        <v>340</v>
      </c>
      <c r="Q1171" t="str">
        <f t="shared" si="112"/>
        <v>food</v>
      </c>
      <c r="R1171" t="str">
        <f t="shared" si="113"/>
        <v>food trucks</v>
      </c>
      <c r="S1171" s="9">
        <f t="shared" si="109"/>
        <v>42605.053993055553</v>
      </c>
      <c r="T1171" s="9">
        <f t="shared" si="110"/>
        <v>42635.053993055553</v>
      </c>
    </row>
    <row r="1172" spans="1:20" ht="43.2" x14ac:dyDescent="0.3">
      <c r="A1172">
        <v>1169</v>
      </c>
      <c r="B1172" s="3" t="s">
        <v>1170</v>
      </c>
      <c r="C1172" s="3" t="s">
        <v>5279</v>
      </c>
      <c r="D1172">
        <v>10000</v>
      </c>
      <c r="E1172">
        <v>17</v>
      </c>
      <c r="F1172" t="s">
        <v>8221</v>
      </c>
      <c r="G1172" t="s">
        <v>8224</v>
      </c>
      <c r="H1172" t="s">
        <v>8246</v>
      </c>
      <c r="I1172">
        <v>1424593763</v>
      </c>
      <c r="J1172">
        <v>1422001763</v>
      </c>
      <c r="K1172" t="b">
        <v>0</v>
      </c>
      <c r="L1172">
        <v>3</v>
      </c>
      <c r="M1172" t="b">
        <v>0</v>
      </c>
      <c r="N1172" t="s">
        <v>8284</v>
      </c>
      <c r="O1172" s="5">
        <f t="shared" si="108"/>
        <v>0.16999999999999998</v>
      </c>
      <c r="P1172">
        <f t="shared" si="111"/>
        <v>5.666666666666667</v>
      </c>
      <c r="Q1172" t="str">
        <f t="shared" si="112"/>
        <v>food</v>
      </c>
      <c r="R1172" t="str">
        <f t="shared" si="113"/>
        <v>food trucks</v>
      </c>
      <c r="S1172" s="9">
        <f t="shared" si="109"/>
        <v>42027.353738425925</v>
      </c>
      <c r="T1172" s="9">
        <f t="shared" si="110"/>
        <v>42057.353738425925</v>
      </c>
    </row>
    <row r="1173" spans="1:20" ht="43.2" x14ac:dyDescent="0.3">
      <c r="A1173">
        <v>1170</v>
      </c>
      <c r="B1173" s="3" t="s">
        <v>1171</v>
      </c>
      <c r="C1173" s="3" t="s">
        <v>5280</v>
      </c>
      <c r="D1173">
        <v>25000</v>
      </c>
      <c r="E1173">
        <v>100</v>
      </c>
      <c r="F1173" t="s">
        <v>8221</v>
      </c>
      <c r="G1173" t="s">
        <v>8225</v>
      </c>
      <c r="H1173" t="s">
        <v>8247</v>
      </c>
      <c r="I1173">
        <v>1433021171</v>
      </c>
      <c r="J1173">
        <v>1430429171</v>
      </c>
      <c r="K1173" t="b">
        <v>0</v>
      </c>
      <c r="L1173">
        <v>2</v>
      </c>
      <c r="M1173" t="b">
        <v>0</v>
      </c>
      <c r="N1173" t="s">
        <v>8284</v>
      </c>
      <c r="O1173" s="5">
        <f t="shared" si="108"/>
        <v>0.4</v>
      </c>
      <c r="P1173">
        <f t="shared" si="111"/>
        <v>50</v>
      </c>
      <c r="Q1173" t="str">
        <f t="shared" si="112"/>
        <v>food</v>
      </c>
      <c r="R1173" t="str">
        <f t="shared" si="113"/>
        <v>food trucks</v>
      </c>
      <c r="S1173" s="9">
        <f t="shared" si="109"/>
        <v>42124.893182870372</v>
      </c>
      <c r="T1173" s="9">
        <f t="shared" si="110"/>
        <v>42154.893182870372</v>
      </c>
    </row>
    <row r="1174" spans="1:20" ht="28.8" x14ac:dyDescent="0.3">
      <c r="A1174">
        <v>1171</v>
      </c>
      <c r="B1174" s="3" t="s">
        <v>1172</v>
      </c>
      <c r="C1174" s="3" t="s">
        <v>5281</v>
      </c>
      <c r="D1174">
        <v>25000</v>
      </c>
      <c r="E1174">
        <v>25</v>
      </c>
      <c r="F1174" t="s">
        <v>8221</v>
      </c>
      <c r="G1174" t="s">
        <v>8224</v>
      </c>
      <c r="H1174" t="s">
        <v>8246</v>
      </c>
      <c r="I1174">
        <v>1415909927</v>
      </c>
      <c r="J1174">
        <v>1414351127</v>
      </c>
      <c r="K1174" t="b">
        <v>0</v>
      </c>
      <c r="L1174">
        <v>1</v>
      </c>
      <c r="M1174" t="b">
        <v>0</v>
      </c>
      <c r="N1174" t="s">
        <v>8284</v>
      </c>
      <c r="O1174" s="5">
        <f t="shared" si="108"/>
        <v>0.1</v>
      </c>
      <c r="P1174">
        <f t="shared" si="111"/>
        <v>25</v>
      </c>
      <c r="Q1174" t="str">
        <f t="shared" si="112"/>
        <v>food</v>
      </c>
      <c r="R1174" t="str">
        <f t="shared" si="113"/>
        <v>food trucks</v>
      </c>
      <c r="S1174" s="9">
        <f t="shared" si="109"/>
        <v>41938.804710648146</v>
      </c>
      <c r="T1174" s="9">
        <f t="shared" si="110"/>
        <v>41956.846377314811</v>
      </c>
    </row>
    <row r="1175" spans="1:20" x14ac:dyDescent="0.3">
      <c r="A1175">
        <v>1172</v>
      </c>
      <c r="B1175" s="3" t="s">
        <v>1173</v>
      </c>
      <c r="C1175" s="3" t="s">
        <v>5282</v>
      </c>
      <c r="D1175">
        <v>9000</v>
      </c>
      <c r="E1175">
        <v>0</v>
      </c>
      <c r="F1175" t="s">
        <v>8221</v>
      </c>
      <c r="G1175" t="s">
        <v>8224</v>
      </c>
      <c r="H1175" t="s">
        <v>8246</v>
      </c>
      <c r="I1175">
        <v>1408551752</v>
      </c>
      <c r="J1175">
        <v>1405959752</v>
      </c>
      <c r="K1175" t="b">
        <v>0</v>
      </c>
      <c r="L1175">
        <v>0</v>
      </c>
      <c r="M1175" t="b">
        <v>0</v>
      </c>
      <c r="N1175" t="s">
        <v>8284</v>
      </c>
      <c r="O1175" s="5">
        <f t="shared" si="108"/>
        <v>0</v>
      </c>
      <c r="P1175" t="e">
        <f t="shared" si="111"/>
        <v>#DIV/0!</v>
      </c>
      <c r="Q1175" t="str">
        <f t="shared" si="112"/>
        <v>food</v>
      </c>
      <c r="R1175" t="str">
        <f t="shared" si="113"/>
        <v>food trucks</v>
      </c>
      <c r="S1175" s="9">
        <f t="shared" si="109"/>
        <v>41841.682314814818</v>
      </c>
      <c r="T1175" s="9">
        <f t="shared" si="110"/>
        <v>41871.682314814818</v>
      </c>
    </row>
    <row r="1176" spans="1:20" ht="43.2" x14ac:dyDescent="0.3">
      <c r="A1176">
        <v>1173</v>
      </c>
      <c r="B1176" s="3" t="s">
        <v>1174</v>
      </c>
      <c r="C1176" s="3" t="s">
        <v>5283</v>
      </c>
      <c r="D1176">
        <v>125000</v>
      </c>
      <c r="E1176">
        <v>30</v>
      </c>
      <c r="F1176" t="s">
        <v>8221</v>
      </c>
      <c r="G1176" t="s">
        <v>8224</v>
      </c>
      <c r="H1176" t="s">
        <v>8246</v>
      </c>
      <c r="I1176">
        <v>1438576057</v>
      </c>
      <c r="J1176">
        <v>1435552057</v>
      </c>
      <c r="K1176" t="b">
        <v>0</v>
      </c>
      <c r="L1176">
        <v>1</v>
      </c>
      <c r="M1176" t="b">
        <v>0</v>
      </c>
      <c r="N1176" t="s">
        <v>8284</v>
      </c>
      <c r="O1176" s="5">
        <f t="shared" si="108"/>
        <v>2.4E-2</v>
      </c>
      <c r="P1176">
        <f t="shared" si="111"/>
        <v>30</v>
      </c>
      <c r="Q1176" t="str">
        <f t="shared" si="112"/>
        <v>food</v>
      </c>
      <c r="R1176" t="str">
        <f t="shared" si="113"/>
        <v>food trucks</v>
      </c>
      <c r="S1176" s="9">
        <f t="shared" si="109"/>
        <v>42184.185844907406</v>
      </c>
      <c r="T1176" s="9">
        <f t="shared" si="110"/>
        <v>42219.185844907406</v>
      </c>
    </row>
    <row r="1177" spans="1:20" ht="28.8" x14ac:dyDescent="0.3">
      <c r="A1177">
        <v>1174</v>
      </c>
      <c r="B1177" s="3" t="s">
        <v>1175</v>
      </c>
      <c r="C1177" s="3" t="s">
        <v>5284</v>
      </c>
      <c r="D1177">
        <v>15000</v>
      </c>
      <c r="E1177">
        <v>886</v>
      </c>
      <c r="F1177" t="s">
        <v>8221</v>
      </c>
      <c r="G1177" t="s">
        <v>8224</v>
      </c>
      <c r="H1177" t="s">
        <v>8246</v>
      </c>
      <c r="I1177">
        <v>1462738327</v>
      </c>
      <c r="J1177">
        <v>1460146327</v>
      </c>
      <c r="K1177" t="b">
        <v>0</v>
      </c>
      <c r="L1177">
        <v>19</v>
      </c>
      <c r="M1177" t="b">
        <v>0</v>
      </c>
      <c r="N1177" t="s">
        <v>8284</v>
      </c>
      <c r="O1177" s="5">
        <f t="shared" si="108"/>
        <v>5.9066666666666672</v>
      </c>
      <c r="P1177">
        <f t="shared" si="111"/>
        <v>46.631578947368418</v>
      </c>
      <c r="Q1177" t="str">
        <f t="shared" si="112"/>
        <v>food</v>
      </c>
      <c r="R1177" t="str">
        <f t="shared" si="113"/>
        <v>food trucks</v>
      </c>
      <c r="S1177" s="9">
        <f t="shared" si="109"/>
        <v>42468.84174768519</v>
      </c>
      <c r="T1177" s="9">
        <f t="shared" si="110"/>
        <v>42498.84174768519</v>
      </c>
    </row>
    <row r="1178" spans="1:20" ht="28.8" x14ac:dyDescent="0.3">
      <c r="A1178">
        <v>1175</v>
      </c>
      <c r="B1178" s="3" t="s">
        <v>1176</v>
      </c>
      <c r="C1178" s="3" t="s">
        <v>5285</v>
      </c>
      <c r="D1178">
        <v>20000</v>
      </c>
      <c r="E1178">
        <v>585</v>
      </c>
      <c r="F1178" t="s">
        <v>8221</v>
      </c>
      <c r="G1178" t="s">
        <v>8224</v>
      </c>
      <c r="H1178" t="s">
        <v>8246</v>
      </c>
      <c r="I1178">
        <v>1436981339</v>
      </c>
      <c r="J1178">
        <v>1434389339</v>
      </c>
      <c r="K1178" t="b">
        <v>0</v>
      </c>
      <c r="L1178">
        <v>9</v>
      </c>
      <c r="M1178" t="b">
        <v>0</v>
      </c>
      <c r="N1178" t="s">
        <v>8284</v>
      </c>
      <c r="O1178" s="5">
        <f t="shared" si="108"/>
        <v>2.9250000000000003</v>
      </c>
      <c r="P1178">
        <f t="shared" si="111"/>
        <v>65</v>
      </c>
      <c r="Q1178" t="str">
        <f t="shared" si="112"/>
        <v>food</v>
      </c>
      <c r="R1178" t="str">
        <f t="shared" si="113"/>
        <v>food trucks</v>
      </c>
      <c r="S1178" s="9">
        <f t="shared" si="109"/>
        <v>42170.728460648148</v>
      </c>
      <c r="T1178" s="9">
        <f t="shared" si="110"/>
        <v>42200.728460648148</v>
      </c>
    </row>
    <row r="1179" spans="1:20" ht="57.6" x14ac:dyDescent="0.3">
      <c r="A1179">
        <v>1176</v>
      </c>
      <c r="B1179" s="3" t="s">
        <v>1177</v>
      </c>
      <c r="C1179" s="3" t="s">
        <v>5286</v>
      </c>
      <c r="D1179">
        <v>175000</v>
      </c>
      <c r="E1179">
        <v>10</v>
      </c>
      <c r="F1179" t="s">
        <v>8221</v>
      </c>
      <c r="G1179" t="s">
        <v>8226</v>
      </c>
      <c r="H1179" t="s">
        <v>8248</v>
      </c>
      <c r="I1179">
        <v>1488805200</v>
      </c>
      <c r="J1179">
        <v>1484094498</v>
      </c>
      <c r="K1179" t="b">
        <v>0</v>
      </c>
      <c r="L1179">
        <v>1</v>
      </c>
      <c r="M1179" t="b">
        <v>0</v>
      </c>
      <c r="N1179" t="s">
        <v>8284</v>
      </c>
      <c r="O1179" s="5">
        <f t="shared" si="108"/>
        <v>5.7142857142857143E-3</v>
      </c>
      <c r="P1179">
        <f t="shared" si="111"/>
        <v>10</v>
      </c>
      <c r="Q1179" t="str">
        <f t="shared" si="112"/>
        <v>food</v>
      </c>
      <c r="R1179" t="str">
        <f t="shared" si="113"/>
        <v>food trucks</v>
      </c>
      <c r="S1179" s="9">
        <f t="shared" si="109"/>
        <v>42746.019652777773</v>
      </c>
      <c r="T1179" s="9">
        <f t="shared" si="110"/>
        <v>42800.541666666672</v>
      </c>
    </row>
    <row r="1180" spans="1:20" ht="43.2" x14ac:dyDescent="0.3">
      <c r="A1180">
        <v>1177</v>
      </c>
      <c r="B1180" s="3" t="s">
        <v>1178</v>
      </c>
      <c r="C1180" s="3" t="s">
        <v>5287</v>
      </c>
      <c r="D1180">
        <v>6000</v>
      </c>
      <c r="E1180">
        <v>0</v>
      </c>
      <c r="F1180" t="s">
        <v>8221</v>
      </c>
      <c r="G1180" t="s">
        <v>8225</v>
      </c>
      <c r="H1180" t="s">
        <v>8247</v>
      </c>
      <c r="I1180">
        <v>1413388296</v>
      </c>
      <c r="J1180">
        <v>1410796296</v>
      </c>
      <c r="K1180" t="b">
        <v>0</v>
      </c>
      <c r="L1180">
        <v>0</v>
      </c>
      <c r="M1180" t="b">
        <v>0</v>
      </c>
      <c r="N1180" t="s">
        <v>8284</v>
      </c>
      <c r="O1180" s="5">
        <f t="shared" si="108"/>
        <v>0</v>
      </c>
      <c r="P1180" t="e">
        <f t="shared" si="111"/>
        <v>#DIV/0!</v>
      </c>
      <c r="Q1180" t="str">
        <f t="shared" si="112"/>
        <v>food</v>
      </c>
      <c r="R1180" t="str">
        <f t="shared" si="113"/>
        <v>food trucks</v>
      </c>
      <c r="S1180" s="9">
        <f t="shared" si="109"/>
        <v>41897.660833333335</v>
      </c>
      <c r="T1180" s="9">
        <f t="shared" si="110"/>
        <v>41927.660833333335</v>
      </c>
    </row>
    <row r="1181" spans="1:20" ht="43.2" x14ac:dyDescent="0.3">
      <c r="A1181">
        <v>1178</v>
      </c>
      <c r="B1181" s="3" t="s">
        <v>1179</v>
      </c>
      <c r="C1181" s="3" t="s">
        <v>5288</v>
      </c>
      <c r="D1181">
        <v>75000</v>
      </c>
      <c r="E1181">
        <v>5</v>
      </c>
      <c r="F1181" t="s">
        <v>8221</v>
      </c>
      <c r="G1181" t="s">
        <v>8224</v>
      </c>
      <c r="H1181" t="s">
        <v>8246</v>
      </c>
      <c r="I1181">
        <v>1408225452</v>
      </c>
      <c r="J1181">
        <v>1405633452</v>
      </c>
      <c r="K1181" t="b">
        <v>0</v>
      </c>
      <c r="L1181">
        <v>1</v>
      </c>
      <c r="M1181" t="b">
        <v>0</v>
      </c>
      <c r="N1181" t="s">
        <v>8284</v>
      </c>
      <c r="O1181" s="5">
        <f t="shared" si="108"/>
        <v>6.6666666666666671E-3</v>
      </c>
      <c r="P1181">
        <f t="shared" si="111"/>
        <v>5</v>
      </c>
      <c r="Q1181" t="str">
        <f t="shared" si="112"/>
        <v>food</v>
      </c>
      <c r="R1181" t="str">
        <f t="shared" si="113"/>
        <v>food trucks</v>
      </c>
      <c r="S1181" s="9">
        <f t="shared" si="109"/>
        <v>41837.905694444446</v>
      </c>
      <c r="T1181" s="9">
        <f t="shared" si="110"/>
        <v>41867.905694444446</v>
      </c>
    </row>
    <row r="1182" spans="1:20" ht="43.2" x14ac:dyDescent="0.3">
      <c r="A1182">
        <v>1179</v>
      </c>
      <c r="B1182" s="3" t="s">
        <v>1180</v>
      </c>
      <c r="C1182" s="3" t="s">
        <v>5289</v>
      </c>
      <c r="D1182">
        <v>60000</v>
      </c>
      <c r="E1182">
        <v>3200</v>
      </c>
      <c r="F1182" t="s">
        <v>8221</v>
      </c>
      <c r="G1182" t="s">
        <v>8229</v>
      </c>
      <c r="H1182" t="s">
        <v>8251</v>
      </c>
      <c r="I1182">
        <v>1446052627</v>
      </c>
      <c r="J1182">
        <v>1443460627</v>
      </c>
      <c r="K1182" t="b">
        <v>0</v>
      </c>
      <c r="L1182">
        <v>5</v>
      </c>
      <c r="M1182" t="b">
        <v>0</v>
      </c>
      <c r="N1182" t="s">
        <v>8284</v>
      </c>
      <c r="O1182" s="5">
        <f t="shared" si="108"/>
        <v>5.3333333333333339</v>
      </c>
      <c r="P1182">
        <f t="shared" si="111"/>
        <v>640</v>
      </c>
      <c r="Q1182" t="str">
        <f t="shared" si="112"/>
        <v>food</v>
      </c>
      <c r="R1182" t="str">
        <f t="shared" si="113"/>
        <v>food trucks</v>
      </c>
      <c r="S1182" s="9">
        <f t="shared" si="109"/>
        <v>42275.720219907409</v>
      </c>
      <c r="T1182" s="9">
        <f t="shared" si="110"/>
        <v>42305.720219907409</v>
      </c>
    </row>
    <row r="1183" spans="1:20" ht="28.8" x14ac:dyDescent="0.3">
      <c r="A1183">
        <v>1180</v>
      </c>
      <c r="B1183" s="3" t="s">
        <v>1181</v>
      </c>
      <c r="C1183" s="3" t="s">
        <v>5290</v>
      </c>
      <c r="D1183">
        <v>50000</v>
      </c>
      <c r="E1183">
        <v>5875</v>
      </c>
      <c r="F1183" t="s">
        <v>8221</v>
      </c>
      <c r="G1183" t="s">
        <v>8224</v>
      </c>
      <c r="H1183" t="s">
        <v>8246</v>
      </c>
      <c r="I1183">
        <v>1403983314</v>
      </c>
      <c r="J1183">
        <v>1400786514</v>
      </c>
      <c r="K1183" t="b">
        <v>0</v>
      </c>
      <c r="L1183">
        <v>85</v>
      </c>
      <c r="M1183" t="b">
        <v>0</v>
      </c>
      <c r="N1183" t="s">
        <v>8284</v>
      </c>
      <c r="O1183" s="5">
        <f t="shared" si="108"/>
        <v>11.75</v>
      </c>
      <c r="P1183">
        <f t="shared" si="111"/>
        <v>69.117647058823536</v>
      </c>
      <c r="Q1183" t="str">
        <f t="shared" si="112"/>
        <v>food</v>
      </c>
      <c r="R1183" t="str">
        <f t="shared" si="113"/>
        <v>food trucks</v>
      </c>
      <c r="S1183" s="9">
        <f t="shared" si="109"/>
        <v>41781.806875000002</v>
      </c>
      <c r="T1183" s="9">
        <f t="shared" si="110"/>
        <v>41818.806875000002</v>
      </c>
    </row>
    <row r="1184" spans="1:20" x14ac:dyDescent="0.3">
      <c r="A1184">
        <v>1181</v>
      </c>
      <c r="B1184" s="3" t="s">
        <v>1182</v>
      </c>
      <c r="C1184" s="3" t="s">
        <v>5291</v>
      </c>
      <c r="D1184">
        <v>50000</v>
      </c>
      <c r="E1184">
        <v>4</v>
      </c>
      <c r="F1184" t="s">
        <v>8221</v>
      </c>
      <c r="G1184" t="s">
        <v>8224</v>
      </c>
      <c r="H1184" t="s">
        <v>8246</v>
      </c>
      <c r="I1184">
        <v>1425197321</v>
      </c>
      <c r="J1184">
        <v>1422605321</v>
      </c>
      <c r="K1184" t="b">
        <v>0</v>
      </c>
      <c r="L1184">
        <v>3</v>
      </c>
      <c r="M1184" t="b">
        <v>0</v>
      </c>
      <c r="N1184" t="s">
        <v>8284</v>
      </c>
      <c r="O1184" s="5">
        <f t="shared" si="108"/>
        <v>8.0000000000000002E-3</v>
      </c>
      <c r="P1184">
        <f t="shared" si="111"/>
        <v>1.3333333333333333</v>
      </c>
      <c r="Q1184" t="str">
        <f t="shared" si="112"/>
        <v>food</v>
      </c>
      <c r="R1184" t="str">
        <f t="shared" si="113"/>
        <v>food trucks</v>
      </c>
      <c r="S1184" s="9">
        <f t="shared" si="109"/>
        <v>42034.339363425926</v>
      </c>
      <c r="T1184" s="9">
        <f t="shared" si="110"/>
        <v>42064.339363425926</v>
      </c>
    </row>
    <row r="1185" spans="1:20" ht="43.2" x14ac:dyDescent="0.3">
      <c r="A1185">
        <v>1182</v>
      </c>
      <c r="B1185" s="3" t="s">
        <v>1183</v>
      </c>
      <c r="C1185" s="3" t="s">
        <v>5292</v>
      </c>
      <c r="D1185">
        <v>1000</v>
      </c>
      <c r="E1185">
        <v>42</v>
      </c>
      <c r="F1185" t="s">
        <v>8221</v>
      </c>
      <c r="G1185" t="s">
        <v>8224</v>
      </c>
      <c r="H1185" t="s">
        <v>8246</v>
      </c>
      <c r="I1185">
        <v>1484239320</v>
      </c>
      <c r="J1185">
        <v>1482609088</v>
      </c>
      <c r="K1185" t="b">
        <v>0</v>
      </c>
      <c r="L1185">
        <v>4</v>
      </c>
      <c r="M1185" t="b">
        <v>0</v>
      </c>
      <c r="N1185" t="s">
        <v>8284</v>
      </c>
      <c r="O1185" s="5">
        <f t="shared" si="108"/>
        <v>4.2</v>
      </c>
      <c r="P1185">
        <f t="shared" si="111"/>
        <v>10.5</v>
      </c>
      <c r="Q1185" t="str">
        <f t="shared" si="112"/>
        <v>food</v>
      </c>
      <c r="R1185" t="str">
        <f t="shared" si="113"/>
        <v>food trucks</v>
      </c>
      <c r="S1185" s="9">
        <f t="shared" si="109"/>
        <v>42728.827407407407</v>
      </c>
      <c r="T1185" s="9">
        <f t="shared" si="110"/>
        <v>42747.695833333331</v>
      </c>
    </row>
    <row r="1186" spans="1:20" ht="43.2" x14ac:dyDescent="0.3">
      <c r="A1186">
        <v>1183</v>
      </c>
      <c r="B1186" s="3" t="s">
        <v>1184</v>
      </c>
      <c r="C1186" s="3" t="s">
        <v>5293</v>
      </c>
      <c r="D1186">
        <v>2500</v>
      </c>
      <c r="E1186">
        <v>100</v>
      </c>
      <c r="F1186" t="s">
        <v>8221</v>
      </c>
      <c r="G1186" t="s">
        <v>8224</v>
      </c>
      <c r="H1186" t="s">
        <v>8246</v>
      </c>
      <c r="I1186">
        <v>1478059140</v>
      </c>
      <c r="J1186">
        <v>1476391223</v>
      </c>
      <c r="K1186" t="b">
        <v>0</v>
      </c>
      <c r="L1186">
        <v>3</v>
      </c>
      <c r="M1186" t="b">
        <v>0</v>
      </c>
      <c r="N1186" t="s">
        <v>8284</v>
      </c>
      <c r="O1186" s="5">
        <f t="shared" si="108"/>
        <v>4</v>
      </c>
      <c r="P1186">
        <f t="shared" si="111"/>
        <v>33.333333333333336</v>
      </c>
      <c r="Q1186" t="str">
        <f t="shared" si="112"/>
        <v>food</v>
      </c>
      <c r="R1186" t="str">
        <f t="shared" si="113"/>
        <v>food trucks</v>
      </c>
      <c r="S1186" s="9">
        <f t="shared" si="109"/>
        <v>42656.86137731481</v>
      </c>
      <c r="T1186" s="9">
        <f t="shared" si="110"/>
        <v>42676.165972222225</v>
      </c>
    </row>
    <row r="1187" spans="1:20" ht="43.2" x14ac:dyDescent="0.3">
      <c r="A1187">
        <v>1184</v>
      </c>
      <c r="B1187" s="3" t="s">
        <v>1185</v>
      </c>
      <c r="C1187" s="3" t="s">
        <v>5294</v>
      </c>
      <c r="D1187">
        <v>22000</v>
      </c>
      <c r="E1187">
        <v>23086</v>
      </c>
      <c r="F1187" t="s">
        <v>8219</v>
      </c>
      <c r="G1187" t="s">
        <v>8225</v>
      </c>
      <c r="H1187" t="s">
        <v>8247</v>
      </c>
      <c r="I1187">
        <v>1486391011</v>
      </c>
      <c r="J1187">
        <v>1483712611</v>
      </c>
      <c r="K1187" t="b">
        <v>0</v>
      </c>
      <c r="L1187">
        <v>375</v>
      </c>
      <c r="M1187" t="b">
        <v>1</v>
      </c>
      <c r="N1187" t="s">
        <v>8285</v>
      </c>
      <c r="O1187" s="5">
        <f t="shared" si="108"/>
        <v>104.93636363636362</v>
      </c>
      <c r="P1187">
        <f t="shared" si="111"/>
        <v>61.562666666666665</v>
      </c>
      <c r="Q1187" t="str">
        <f t="shared" si="112"/>
        <v>photography</v>
      </c>
      <c r="R1187" t="str">
        <f t="shared" si="113"/>
        <v>photobooks</v>
      </c>
      <c r="S1187" s="9">
        <f t="shared" si="109"/>
        <v>42741.599664351852</v>
      </c>
      <c r="T1187" s="9">
        <f t="shared" si="110"/>
        <v>42772.599664351852</v>
      </c>
    </row>
    <row r="1188" spans="1:20" ht="43.2" x14ac:dyDescent="0.3">
      <c r="A1188">
        <v>1185</v>
      </c>
      <c r="B1188" s="3" t="s">
        <v>1186</v>
      </c>
      <c r="C1188" s="3" t="s">
        <v>5295</v>
      </c>
      <c r="D1188">
        <v>12500</v>
      </c>
      <c r="E1188">
        <v>13180</v>
      </c>
      <c r="F1188" t="s">
        <v>8219</v>
      </c>
      <c r="G1188" t="s">
        <v>8224</v>
      </c>
      <c r="H1188" t="s">
        <v>8246</v>
      </c>
      <c r="I1188">
        <v>1433736000</v>
      </c>
      <c r="J1188">
        <v>1430945149</v>
      </c>
      <c r="K1188" t="b">
        <v>0</v>
      </c>
      <c r="L1188">
        <v>111</v>
      </c>
      <c r="M1188" t="b">
        <v>1</v>
      </c>
      <c r="N1188" t="s">
        <v>8285</v>
      </c>
      <c r="O1188" s="5">
        <f t="shared" si="108"/>
        <v>105.44</v>
      </c>
      <c r="P1188">
        <f t="shared" si="111"/>
        <v>118.73873873873873</v>
      </c>
      <c r="Q1188" t="str">
        <f t="shared" si="112"/>
        <v>photography</v>
      </c>
      <c r="R1188" t="str">
        <f t="shared" si="113"/>
        <v>photobooks</v>
      </c>
      <c r="S1188" s="9">
        <f t="shared" si="109"/>
        <v>42130.865150462967</v>
      </c>
      <c r="T1188" s="9">
        <f t="shared" si="110"/>
        <v>42163.166666666672</v>
      </c>
    </row>
    <row r="1189" spans="1:20" ht="43.2" x14ac:dyDescent="0.3">
      <c r="A1189">
        <v>1186</v>
      </c>
      <c r="B1189" s="3" t="s">
        <v>1187</v>
      </c>
      <c r="C1189" s="3" t="s">
        <v>5296</v>
      </c>
      <c r="D1189">
        <v>7500</v>
      </c>
      <c r="E1189">
        <v>8005</v>
      </c>
      <c r="F1189" t="s">
        <v>8219</v>
      </c>
      <c r="G1189" t="s">
        <v>8225</v>
      </c>
      <c r="H1189" t="s">
        <v>8247</v>
      </c>
      <c r="I1189">
        <v>1433198520</v>
      </c>
      <c r="J1189">
        <v>1430340195</v>
      </c>
      <c r="K1189" t="b">
        <v>0</v>
      </c>
      <c r="L1189">
        <v>123</v>
      </c>
      <c r="M1189" t="b">
        <v>1</v>
      </c>
      <c r="N1189" t="s">
        <v>8285</v>
      </c>
      <c r="O1189" s="5">
        <f t="shared" si="108"/>
        <v>106.73333333333332</v>
      </c>
      <c r="P1189">
        <f t="shared" si="111"/>
        <v>65.081300813008127</v>
      </c>
      <c r="Q1189" t="str">
        <f t="shared" si="112"/>
        <v>photography</v>
      </c>
      <c r="R1189" t="str">
        <f t="shared" si="113"/>
        <v>photobooks</v>
      </c>
      <c r="S1189" s="9">
        <f t="shared" si="109"/>
        <v>42123.86336805555</v>
      </c>
      <c r="T1189" s="9">
        <f t="shared" si="110"/>
        <v>42156.945833333331</v>
      </c>
    </row>
    <row r="1190" spans="1:20" ht="43.2" x14ac:dyDescent="0.3">
      <c r="A1190">
        <v>1187</v>
      </c>
      <c r="B1190" s="3" t="s">
        <v>1188</v>
      </c>
      <c r="C1190" s="3" t="s">
        <v>5297</v>
      </c>
      <c r="D1190">
        <v>8750</v>
      </c>
      <c r="E1190">
        <v>9111</v>
      </c>
      <c r="F1190" t="s">
        <v>8219</v>
      </c>
      <c r="G1190" t="s">
        <v>8224</v>
      </c>
      <c r="H1190" t="s">
        <v>8246</v>
      </c>
      <c r="I1190">
        <v>1431885600</v>
      </c>
      <c r="J1190">
        <v>1429133323</v>
      </c>
      <c r="K1190" t="b">
        <v>0</v>
      </c>
      <c r="L1190">
        <v>70</v>
      </c>
      <c r="M1190" t="b">
        <v>1</v>
      </c>
      <c r="N1190" t="s">
        <v>8285</v>
      </c>
      <c r="O1190" s="5">
        <f t="shared" si="108"/>
        <v>104.12571428571428</v>
      </c>
      <c r="P1190">
        <f t="shared" si="111"/>
        <v>130.15714285714284</v>
      </c>
      <c r="Q1190" t="str">
        <f t="shared" si="112"/>
        <v>photography</v>
      </c>
      <c r="R1190" t="str">
        <f t="shared" si="113"/>
        <v>photobooks</v>
      </c>
      <c r="S1190" s="9">
        <f t="shared" si="109"/>
        <v>42109.894942129627</v>
      </c>
      <c r="T1190" s="9">
        <f t="shared" si="110"/>
        <v>42141.75</v>
      </c>
    </row>
    <row r="1191" spans="1:20" ht="28.8" x14ac:dyDescent="0.3">
      <c r="A1191">
        <v>1188</v>
      </c>
      <c r="B1191" s="3" t="s">
        <v>1189</v>
      </c>
      <c r="C1191" s="3" t="s">
        <v>5298</v>
      </c>
      <c r="D1191">
        <v>2000</v>
      </c>
      <c r="E1191">
        <v>3211</v>
      </c>
      <c r="F1191" t="s">
        <v>8219</v>
      </c>
      <c r="G1191" t="s">
        <v>8229</v>
      </c>
      <c r="H1191" t="s">
        <v>8251</v>
      </c>
      <c r="I1191">
        <v>1482943740</v>
      </c>
      <c r="J1191">
        <v>1481129340</v>
      </c>
      <c r="K1191" t="b">
        <v>0</v>
      </c>
      <c r="L1191">
        <v>85</v>
      </c>
      <c r="M1191" t="b">
        <v>1</v>
      </c>
      <c r="N1191" t="s">
        <v>8285</v>
      </c>
      <c r="O1191" s="5">
        <f t="shared" si="108"/>
        <v>160.54999999999998</v>
      </c>
      <c r="P1191">
        <f t="shared" si="111"/>
        <v>37.776470588235291</v>
      </c>
      <c r="Q1191" t="str">
        <f t="shared" si="112"/>
        <v>photography</v>
      </c>
      <c r="R1191" t="str">
        <f t="shared" si="113"/>
        <v>photobooks</v>
      </c>
      <c r="S1191" s="9">
        <f t="shared" si="109"/>
        <v>42711.700694444444</v>
      </c>
      <c r="T1191" s="9">
        <f t="shared" si="110"/>
        <v>42732.700694444444</v>
      </c>
    </row>
    <row r="1192" spans="1:20" ht="43.2" x14ac:dyDescent="0.3">
      <c r="A1192">
        <v>1189</v>
      </c>
      <c r="B1192" s="3" t="s">
        <v>1190</v>
      </c>
      <c r="C1192" s="3" t="s">
        <v>5299</v>
      </c>
      <c r="D1192">
        <v>9000</v>
      </c>
      <c r="E1192">
        <v>9700</v>
      </c>
      <c r="F1192" t="s">
        <v>8219</v>
      </c>
      <c r="G1192" t="s">
        <v>8224</v>
      </c>
      <c r="H1192" t="s">
        <v>8246</v>
      </c>
      <c r="I1192">
        <v>1467242995</v>
      </c>
      <c r="J1192">
        <v>1465428595</v>
      </c>
      <c r="K1192" t="b">
        <v>0</v>
      </c>
      <c r="L1192">
        <v>86</v>
      </c>
      <c r="M1192" t="b">
        <v>1</v>
      </c>
      <c r="N1192" t="s">
        <v>8285</v>
      </c>
      <c r="O1192" s="5">
        <f t="shared" si="108"/>
        <v>107.77777777777777</v>
      </c>
      <c r="P1192">
        <f t="shared" si="111"/>
        <v>112.79069767441861</v>
      </c>
      <c r="Q1192" t="str">
        <f t="shared" si="112"/>
        <v>photography</v>
      </c>
      <c r="R1192" t="str">
        <f t="shared" si="113"/>
        <v>photobooks</v>
      </c>
      <c r="S1192" s="9">
        <f t="shared" si="109"/>
        <v>42529.979108796295</v>
      </c>
      <c r="T1192" s="9">
        <f t="shared" si="110"/>
        <v>42550.979108796295</v>
      </c>
    </row>
    <row r="1193" spans="1:20" ht="28.8" x14ac:dyDescent="0.3">
      <c r="A1193">
        <v>1190</v>
      </c>
      <c r="B1193" s="3" t="s">
        <v>1191</v>
      </c>
      <c r="C1193" s="3" t="s">
        <v>5300</v>
      </c>
      <c r="D1193">
        <v>500</v>
      </c>
      <c r="E1193">
        <v>675</v>
      </c>
      <c r="F1193" t="s">
        <v>8219</v>
      </c>
      <c r="G1193" t="s">
        <v>8224</v>
      </c>
      <c r="H1193" t="s">
        <v>8246</v>
      </c>
      <c r="I1193">
        <v>1409500725</v>
      </c>
      <c r="J1193">
        <v>1406908725</v>
      </c>
      <c r="K1193" t="b">
        <v>0</v>
      </c>
      <c r="L1193">
        <v>13</v>
      </c>
      <c r="M1193" t="b">
        <v>1</v>
      </c>
      <c r="N1193" t="s">
        <v>8285</v>
      </c>
      <c r="O1193" s="5">
        <f t="shared" si="108"/>
        <v>135</v>
      </c>
      <c r="P1193">
        <f t="shared" si="111"/>
        <v>51.92307692307692</v>
      </c>
      <c r="Q1193" t="str">
        <f t="shared" si="112"/>
        <v>photography</v>
      </c>
      <c r="R1193" t="str">
        <f t="shared" si="113"/>
        <v>photobooks</v>
      </c>
      <c r="S1193" s="9">
        <f t="shared" si="109"/>
        <v>41852.665798611109</v>
      </c>
      <c r="T1193" s="9">
        <f t="shared" si="110"/>
        <v>41882.665798611109</v>
      </c>
    </row>
    <row r="1194" spans="1:20" ht="43.2" x14ac:dyDescent="0.3">
      <c r="A1194">
        <v>1191</v>
      </c>
      <c r="B1194" s="3" t="s">
        <v>1192</v>
      </c>
      <c r="C1194" s="3" t="s">
        <v>5301</v>
      </c>
      <c r="D1194">
        <v>2700</v>
      </c>
      <c r="E1194">
        <v>2945</v>
      </c>
      <c r="F1194" t="s">
        <v>8219</v>
      </c>
      <c r="G1194" t="s">
        <v>8224</v>
      </c>
      <c r="H1194" t="s">
        <v>8246</v>
      </c>
      <c r="I1194">
        <v>1458480560</v>
      </c>
      <c r="J1194">
        <v>1455892160</v>
      </c>
      <c r="K1194" t="b">
        <v>0</v>
      </c>
      <c r="L1194">
        <v>33</v>
      </c>
      <c r="M1194" t="b">
        <v>1</v>
      </c>
      <c r="N1194" t="s">
        <v>8285</v>
      </c>
      <c r="O1194" s="5">
        <f t="shared" si="108"/>
        <v>109.07407407407408</v>
      </c>
      <c r="P1194">
        <f t="shared" si="111"/>
        <v>89.242424242424249</v>
      </c>
      <c r="Q1194" t="str">
        <f t="shared" si="112"/>
        <v>photography</v>
      </c>
      <c r="R1194" t="str">
        <f t="shared" si="113"/>
        <v>photobooks</v>
      </c>
      <c r="S1194" s="9">
        <f t="shared" si="109"/>
        <v>42419.603703703702</v>
      </c>
      <c r="T1194" s="9">
        <f t="shared" si="110"/>
        <v>42449.562037037031</v>
      </c>
    </row>
    <row r="1195" spans="1:20" ht="28.8" x14ac:dyDescent="0.3">
      <c r="A1195">
        <v>1192</v>
      </c>
      <c r="B1195" s="3" t="s">
        <v>1193</v>
      </c>
      <c r="C1195" s="3" t="s">
        <v>5302</v>
      </c>
      <c r="D1195">
        <v>100</v>
      </c>
      <c r="E1195">
        <v>290</v>
      </c>
      <c r="F1195" t="s">
        <v>8219</v>
      </c>
      <c r="G1195" t="s">
        <v>8225</v>
      </c>
      <c r="H1195" t="s">
        <v>8247</v>
      </c>
      <c r="I1195">
        <v>1486814978</v>
      </c>
      <c r="J1195">
        <v>1484222978</v>
      </c>
      <c r="K1195" t="b">
        <v>0</v>
      </c>
      <c r="L1195">
        <v>15</v>
      </c>
      <c r="M1195" t="b">
        <v>1</v>
      </c>
      <c r="N1195" t="s">
        <v>8285</v>
      </c>
      <c r="O1195" s="5">
        <f t="shared" si="108"/>
        <v>290</v>
      </c>
      <c r="P1195">
        <f t="shared" si="111"/>
        <v>19.333333333333332</v>
      </c>
      <c r="Q1195" t="str">
        <f t="shared" si="112"/>
        <v>photography</v>
      </c>
      <c r="R1195" t="str">
        <f t="shared" si="113"/>
        <v>photobooks</v>
      </c>
      <c r="S1195" s="9">
        <f t="shared" si="109"/>
        <v>42747.506689814814</v>
      </c>
      <c r="T1195" s="9">
        <f t="shared" si="110"/>
        <v>42777.506689814814</v>
      </c>
    </row>
    <row r="1196" spans="1:20" ht="43.2" x14ac:dyDescent="0.3">
      <c r="A1196">
        <v>1193</v>
      </c>
      <c r="B1196" s="3" t="s">
        <v>1194</v>
      </c>
      <c r="C1196" s="3" t="s">
        <v>5303</v>
      </c>
      <c r="D1196">
        <v>21000</v>
      </c>
      <c r="E1196">
        <v>21831</v>
      </c>
      <c r="F1196" t="s">
        <v>8219</v>
      </c>
      <c r="G1196" t="s">
        <v>8224</v>
      </c>
      <c r="H1196" t="s">
        <v>8246</v>
      </c>
      <c r="I1196">
        <v>1460223453</v>
      </c>
      <c r="J1196">
        <v>1455043053</v>
      </c>
      <c r="K1196" t="b">
        <v>0</v>
      </c>
      <c r="L1196">
        <v>273</v>
      </c>
      <c r="M1196" t="b">
        <v>1</v>
      </c>
      <c r="N1196" t="s">
        <v>8285</v>
      </c>
      <c r="O1196" s="5">
        <f t="shared" si="108"/>
        <v>103.95714285714286</v>
      </c>
      <c r="P1196">
        <f t="shared" si="111"/>
        <v>79.967032967032964</v>
      </c>
      <c r="Q1196" t="str">
        <f t="shared" si="112"/>
        <v>photography</v>
      </c>
      <c r="R1196" t="str">
        <f t="shared" si="113"/>
        <v>photobooks</v>
      </c>
      <c r="S1196" s="9">
        <f t="shared" si="109"/>
        <v>42409.776076388895</v>
      </c>
      <c r="T1196" s="9">
        <f t="shared" si="110"/>
        <v>42469.734409722223</v>
      </c>
    </row>
    <row r="1197" spans="1:20" ht="43.2" x14ac:dyDescent="0.3">
      <c r="A1197">
        <v>1194</v>
      </c>
      <c r="B1197" s="3" t="s">
        <v>1195</v>
      </c>
      <c r="C1197" s="3" t="s">
        <v>5304</v>
      </c>
      <c r="D1197">
        <v>12500</v>
      </c>
      <c r="E1197">
        <v>40280</v>
      </c>
      <c r="F1197" t="s">
        <v>8219</v>
      </c>
      <c r="G1197" t="s">
        <v>8241</v>
      </c>
      <c r="H1197" t="s">
        <v>8249</v>
      </c>
      <c r="I1197">
        <v>1428493379</v>
      </c>
      <c r="J1197">
        <v>1425901379</v>
      </c>
      <c r="K1197" t="b">
        <v>0</v>
      </c>
      <c r="L1197">
        <v>714</v>
      </c>
      <c r="M1197" t="b">
        <v>1</v>
      </c>
      <c r="N1197" t="s">
        <v>8285</v>
      </c>
      <c r="O1197" s="5">
        <f t="shared" si="108"/>
        <v>322.24</v>
      </c>
      <c r="P1197">
        <f t="shared" si="111"/>
        <v>56.414565826330531</v>
      </c>
      <c r="Q1197" t="str">
        <f t="shared" si="112"/>
        <v>photography</v>
      </c>
      <c r="R1197" t="str">
        <f t="shared" si="113"/>
        <v>photobooks</v>
      </c>
      <c r="S1197" s="9">
        <f t="shared" si="109"/>
        <v>42072.488182870366</v>
      </c>
      <c r="T1197" s="9">
        <f t="shared" si="110"/>
        <v>42102.488182870366</v>
      </c>
    </row>
    <row r="1198" spans="1:20" ht="43.2" x14ac:dyDescent="0.3">
      <c r="A1198">
        <v>1195</v>
      </c>
      <c r="B1198" s="3" t="s">
        <v>1196</v>
      </c>
      <c r="C1198" s="3" t="s">
        <v>5305</v>
      </c>
      <c r="D1198">
        <v>10000</v>
      </c>
      <c r="E1198">
        <v>13500</v>
      </c>
      <c r="F1198" t="s">
        <v>8219</v>
      </c>
      <c r="G1198" t="s">
        <v>8237</v>
      </c>
      <c r="H1198" t="s">
        <v>8249</v>
      </c>
      <c r="I1198">
        <v>1450602000</v>
      </c>
      <c r="J1198">
        <v>1445415653</v>
      </c>
      <c r="K1198" t="b">
        <v>0</v>
      </c>
      <c r="L1198">
        <v>170</v>
      </c>
      <c r="M1198" t="b">
        <v>1</v>
      </c>
      <c r="N1198" t="s">
        <v>8285</v>
      </c>
      <c r="O1198" s="5">
        <f t="shared" si="108"/>
        <v>135</v>
      </c>
      <c r="P1198">
        <f t="shared" si="111"/>
        <v>79.411764705882348</v>
      </c>
      <c r="Q1198" t="str">
        <f t="shared" si="112"/>
        <v>photography</v>
      </c>
      <c r="R1198" t="str">
        <f t="shared" si="113"/>
        <v>photobooks</v>
      </c>
      <c r="S1198" s="9">
        <f t="shared" si="109"/>
        <v>42298.34783564815</v>
      </c>
      <c r="T1198" s="9">
        <f t="shared" si="110"/>
        <v>42358.375</v>
      </c>
    </row>
    <row r="1199" spans="1:20" ht="28.8" x14ac:dyDescent="0.3">
      <c r="A1199">
        <v>1196</v>
      </c>
      <c r="B1199" s="3" t="s">
        <v>1197</v>
      </c>
      <c r="C1199" s="3" t="s">
        <v>5306</v>
      </c>
      <c r="D1199">
        <v>14500</v>
      </c>
      <c r="E1199">
        <v>39137</v>
      </c>
      <c r="F1199" t="s">
        <v>8219</v>
      </c>
      <c r="G1199" t="s">
        <v>8225</v>
      </c>
      <c r="H1199" t="s">
        <v>8247</v>
      </c>
      <c r="I1199">
        <v>1450467539</v>
      </c>
      <c r="J1199">
        <v>1447875539</v>
      </c>
      <c r="K1199" t="b">
        <v>0</v>
      </c>
      <c r="L1199">
        <v>512</v>
      </c>
      <c r="M1199" t="b">
        <v>1</v>
      </c>
      <c r="N1199" t="s">
        <v>8285</v>
      </c>
      <c r="O1199" s="5">
        <f t="shared" si="108"/>
        <v>269.91034482758624</v>
      </c>
      <c r="P1199">
        <f t="shared" si="111"/>
        <v>76.439453125</v>
      </c>
      <c r="Q1199" t="str">
        <f t="shared" si="112"/>
        <v>photography</v>
      </c>
      <c r="R1199" t="str">
        <f t="shared" si="113"/>
        <v>photobooks</v>
      </c>
      <c r="S1199" s="9">
        <f t="shared" si="109"/>
        <v>42326.818738425922</v>
      </c>
      <c r="T1199" s="9">
        <f t="shared" si="110"/>
        <v>42356.818738425922</v>
      </c>
    </row>
    <row r="1200" spans="1:20" ht="43.2" x14ac:dyDescent="0.3">
      <c r="A1200">
        <v>1197</v>
      </c>
      <c r="B1200" s="3" t="s">
        <v>1198</v>
      </c>
      <c r="C1200" s="3" t="s">
        <v>5307</v>
      </c>
      <c r="D1200">
        <v>15000</v>
      </c>
      <c r="E1200">
        <v>37994</v>
      </c>
      <c r="F1200" t="s">
        <v>8219</v>
      </c>
      <c r="G1200" t="s">
        <v>8224</v>
      </c>
      <c r="H1200" t="s">
        <v>8246</v>
      </c>
      <c r="I1200">
        <v>1465797540</v>
      </c>
      <c r="J1200">
        <v>1463155034</v>
      </c>
      <c r="K1200" t="b">
        <v>0</v>
      </c>
      <c r="L1200">
        <v>314</v>
      </c>
      <c r="M1200" t="b">
        <v>1</v>
      </c>
      <c r="N1200" t="s">
        <v>8285</v>
      </c>
      <c r="O1200" s="5">
        <f t="shared" si="108"/>
        <v>253.29333333333332</v>
      </c>
      <c r="P1200">
        <f t="shared" si="111"/>
        <v>121</v>
      </c>
      <c r="Q1200" t="str">
        <f t="shared" si="112"/>
        <v>photography</v>
      </c>
      <c r="R1200" t="str">
        <f t="shared" si="113"/>
        <v>photobooks</v>
      </c>
      <c r="S1200" s="9">
        <f t="shared" si="109"/>
        <v>42503.66474537037</v>
      </c>
      <c r="T1200" s="9">
        <f t="shared" si="110"/>
        <v>42534.249305555553</v>
      </c>
    </row>
    <row r="1201" spans="1:20" ht="43.2" x14ac:dyDescent="0.3">
      <c r="A1201">
        <v>1198</v>
      </c>
      <c r="B1201" s="3" t="s">
        <v>1199</v>
      </c>
      <c r="C1201" s="3" t="s">
        <v>5308</v>
      </c>
      <c r="D1201">
        <v>3500</v>
      </c>
      <c r="E1201">
        <v>9121</v>
      </c>
      <c r="F1201" t="s">
        <v>8219</v>
      </c>
      <c r="G1201" t="s">
        <v>8224</v>
      </c>
      <c r="H1201" t="s">
        <v>8246</v>
      </c>
      <c r="I1201">
        <v>1451530800</v>
      </c>
      <c r="J1201">
        <v>1448463086</v>
      </c>
      <c r="K1201" t="b">
        <v>0</v>
      </c>
      <c r="L1201">
        <v>167</v>
      </c>
      <c r="M1201" t="b">
        <v>1</v>
      </c>
      <c r="N1201" t="s">
        <v>8285</v>
      </c>
      <c r="O1201" s="5">
        <f t="shared" si="108"/>
        <v>260.59999999999997</v>
      </c>
      <c r="P1201">
        <f t="shared" si="111"/>
        <v>54.616766467065865</v>
      </c>
      <c r="Q1201" t="str">
        <f t="shared" si="112"/>
        <v>photography</v>
      </c>
      <c r="R1201" t="str">
        <f t="shared" si="113"/>
        <v>photobooks</v>
      </c>
      <c r="S1201" s="9">
        <f t="shared" si="109"/>
        <v>42333.619050925925</v>
      </c>
      <c r="T1201" s="9">
        <f t="shared" si="110"/>
        <v>42369.125</v>
      </c>
    </row>
    <row r="1202" spans="1:20" ht="43.2" x14ac:dyDescent="0.3">
      <c r="A1202">
        <v>1199</v>
      </c>
      <c r="B1202" s="3" t="s">
        <v>1200</v>
      </c>
      <c r="C1202" s="3" t="s">
        <v>5309</v>
      </c>
      <c r="D1202">
        <v>2658</v>
      </c>
      <c r="E1202">
        <v>2693</v>
      </c>
      <c r="F1202" t="s">
        <v>8219</v>
      </c>
      <c r="G1202" t="s">
        <v>8225</v>
      </c>
      <c r="H1202" t="s">
        <v>8247</v>
      </c>
      <c r="I1202">
        <v>1436380200</v>
      </c>
      <c r="J1202">
        <v>1433615400</v>
      </c>
      <c r="K1202" t="b">
        <v>0</v>
      </c>
      <c r="L1202">
        <v>9</v>
      </c>
      <c r="M1202" t="b">
        <v>1</v>
      </c>
      <c r="N1202" t="s">
        <v>8285</v>
      </c>
      <c r="O1202" s="5">
        <f t="shared" si="108"/>
        <v>101.31677953348381</v>
      </c>
      <c r="P1202">
        <f t="shared" si="111"/>
        <v>299.22222222222223</v>
      </c>
      <c r="Q1202" t="str">
        <f t="shared" si="112"/>
        <v>photography</v>
      </c>
      <c r="R1202" t="str">
        <f t="shared" si="113"/>
        <v>photobooks</v>
      </c>
      <c r="S1202" s="9">
        <f t="shared" si="109"/>
        <v>42161.770833333328</v>
      </c>
      <c r="T1202" s="9">
        <f t="shared" si="110"/>
        <v>42193.770833333328</v>
      </c>
    </row>
    <row r="1203" spans="1:20" ht="43.2" x14ac:dyDescent="0.3">
      <c r="A1203">
        <v>1200</v>
      </c>
      <c r="B1203" s="3" t="s">
        <v>1201</v>
      </c>
      <c r="C1203" s="3" t="s">
        <v>5310</v>
      </c>
      <c r="D1203">
        <v>4800</v>
      </c>
      <c r="E1203">
        <v>6029</v>
      </c>
      <c r="F1203" t="s">
        <v>8219</v>
      </c>
      <c r="G1203" t="s">
        <v>8224</v>
      </c>
      <c r="H1203" t="s">
        <v>8246</v>
      </c>
      <c r="I1203">
        <v>1429183656</v>
      </c>
      <c r="J1203">
        <v>1427369256</v>
      </c>
      <c r="K1203" t="b">
        <v>0</v>
      </c>
      <c r="L1203">
        <v>103</v>
      </c>
      <c r="M1203" t="b">
        <v>1</v>
      </c>
      <c r="N1203" t="s">
        <v>8285</v>
      </c>
      <c r="O1203" s="5">
        <f t="shared" si="108"/>
        <v>125.60416666666667</v>
      </c>
      <c r="P1203">
        <f t="shared" si="111"/>
        <v>58.533980582524272</v>
      </c>
      <c r="Q1203" t="str">
        <f t="shared" si="112"/>
        <v>photography</v>
      </c>
      <c r="R1203" t="str">
        <f t="shared" si="113"/>
        <v>photobooks</v>
      </c>
      <c r="S1203" s="9">
        <f t="shared" si="109"/>
        <v>42089.477500000001</v>
      </c>
      <c r="T1203" s="9">
        <f t="shared" si="110"/>
        <v>42110.477500000001</v>
      </c>
    </row>
    <row r="1204" spans="1:20" ht="43.2" x14ac:dyDescent="0.3">
      <c r="A1204">
        <v>1201</v>
      </c>
      <c r="B1204" s="3" t="s">
        <v>1202</v>
      </c>
      <c r="C1204" s="3" t="s">
        <v>5311</v>
      </c>
      <c r="D1204">
        <v>6000</v>
      </c>
      <c r="E1204">
        <v>6146.27</v>
      </c>
      <c r="F1204" t="s">
        <v>8219</v>
      </c>
      <c r="G1204" t="s">
        <v>8225</v>
      </c>
      <c r="H1204" t="s">
        <v>8247</v>
      </c>
      <c r="I1204">
        <v>1468593246</v>
      </c>
      <c r="J1204">
        <v>1466001246</v>
      </c>
      <c r="K1204" t="b">
        <v>0</v>
      </c>
      <c r="L1204">
        <v>111</v>
      </c>
      <c r="M1204" t="b">
        <v>1</v>
      </c>
      <c r="N1204" t="s">
        <v>8285</v>
      </c>
      <c r="O1204" s="5">
        <f t="shared" si="108"/>
        <v>102.43783333333334</v>
      </c>
      <c r="P1204">
        <f t="shared" si="111"/>
        <v>55.371801801801809</v>
      </c>
      <c r="Q1204" t="str">
        <f t="shared" si="112"/>
        <v>photography</v>
      </c>
      <c r="R1204" t="str">
        <f t="shared" si="113"/>
        <v>photobooks</v>
      </c>
      <c r="S1204" s="9">
        <f t="shared" si="109"/>
        <v>42536.60701388889</v>
      </c>
      <c r="T1204" s="9">
        <f t="shared" si="110"/>
        <v>42566.60701388889</v>
      </c>
    </row>
    <row r="1205" spans="1:20" ht="43.2" x14ac:dyDescent="0.3">
      <c r="A1205">
        <v>1202</v>
      </c>
      <c r="B1205" s="3" t="s">
        <v>1203</v>
      </c>
      <c r="C1205" s="3" t="s">
        <v>5312</v>
      </c>
      <c r="D1205">
        <v>25000</v>
      </c>
      <c r="E1205">
        <v>49811</v>
      </c>
      <c r="F1205" t="s">
        <v>8219</v>
      </c>
      <c r="G1205" t="s">
        <v>8226</v>
      </c>
      <c r="H1205" t="s">
        <v>8248</v>
      </c>
      <c r="I1205">
        <v>1435388154</v>
      </c>
      <c r="J1205">
        <v>1432796154</v>
      </c>
      <c r="K1205" t="b">
        <v>0</v>
      </c>
      <c r="L1205">
        <v>271</v>
      </c>
      <c r="M1205" t="b">
        <v>1</v>
      </c>
      <c r="N1205" t="s">
        <v>8285</v>
      </c>
      <c r="O1205" s="5">
        <f t="shared" si="108"/>
        <v>199.244</v>
      </c>
      <c r="P1205">
        <f t="shared" si="111"/>
        <v>183.80442804428046</v>
      </c>
      <c r="Q1205" t="str">
        <f t="shared" si="112"/>
        <v>photography</v>
      </c>
      <c r="R1205" t="str">
        <f t="shared" si="113"/>
        <v>photobooks</v>
      </c>
      <c r="S1205" s="9">
        <f t="shared" si="109"/>
        <v>42152.288819444439</v>
      </c>
      <c r="T1205" s="9">
        <f t="shared" si="110"/>
        <v>42182.288819444439</v>
      </c>
    </row>
    <row r="1206" spans="1:20" ht="43.2" x14ac:dyDescent="0.3">
      <c r="A1206">
        <v>1203</v>
      </c>
      <c r="B1206" s="3" t="s">
        <v>1204</v>
      </c>
      <c r="C1206" s="3" t="s">
        <v>5313</v>
      </c>
      <c r="D1206">
        <v>16300</v>
      </c>
      <c r="E1206">
        <v>16700</v>
      </c>
      <c r="F1206" t="s">
        <v>8219</v>
      </c>
      <c r="G1206" t="s">
        <v>8224</v>
      </c>
      <c r="H1206" t="s">
        <v>8246</v>
      </c>
      <c r="I1206">
        <v>1433083527</v>
      </c>
      <c r="J1206">
        <v>1430491527</v>
      </c>
      <c r="K1206" t="b">
        <v>0</v>
      </c>
      <c r="L1206">
        <v>101</v>
      </c>
      <c r="M1206" t="b">
        <v>1</v>
      </c>
      <c r="N1206" t="s">
        <v>8285</v>
      </c>
      <c r="O1206" s="5">
        <f t="shared" si="108"/>
        <v>102.45398773006136</v>
      </c>
      <c r="P1206">
        <f t="shared" si="111"/>
        <v>165.34653465346534</v>
      </c>
      <c r="Q1206" t="str">
        <f t="shared" si="112"/>
        <v>photography</v>
      </c>
      <c r="R1206" t="str">
        <f t="shared" si="113"/>
        <v>photobooks</v>
      </c>
      <c r="S1206" s="9">
        <f t="shared" si="109"/>
        <v>42125.614895833336</v>
      </c>
      <c r="T1206" s="9">
        <f t="shared" si="110"/>
        <v>42155.614895833336</v>
      </c>
    </row>
    <row r="1207" spans="1:20" ht="28.8" x14ac:dyDescent="0.3">
      <c r="A1207">
        <v>1204</v>
      </c>
      <c r="B1207" s="3" t="s">
        <v>1205</v>
      </c>
      <c r="C1207" s="3" t="s">
        <v>5314</v>
      </c>
      <c r="D1207">
        <v>13000</v>
      </c>
      <c r="E1207">
        <v>13383</v>
      </c>
      <c r="F1207" t="s">
        <v>8219</v>
      </c>
      <c r="G1207" t="s">
        <v>8224</v>
      </c>
      <c r="H1207" t="s">
        <v>8246</v>
      </c>
      <c r="I1207">
        <v>1449205200</v>
      </c>
      <c r="J1207">
        <v>1445363833</v>
      </c>
      <c r="K1207" t="b">
        <v>0</v>
      </c>
      <c r="L1207">
        <v>57</v>
      </c>
      <c r="M1207" t="b">
        <v>1</v>
      </c>
      <c r="N1207" t="s">
        <v>8285</v>
      </c>
      <c r="O1207" s="5">
        <f t="shared" si="108"/>
        <v>102.94615384615385</v>
      </c>
      <c r="P1207">
        <f t="shared" si="111"/>
        <v>234.78947368421052</v>
      </c>
      <c r="Q1207" t="str">
        <f t="shared" si="112"/>
        <v>photography</v>
      </c>
      <c r="R1207" t="str">
        <f t="shared" si="113"/>
        <v>photobooks</v>
      </c>
      <c r="S1207" s="9">
        <f t="shared" si="109"/>
        <v>42297.748067129629</v>
      </c>
      <c r="T1207" s="9">
        <f t="shared" si="110"/>
        <v>42342.208333333328</v>
      </c>
    </row>
    <row r="1208" spans="1:20" ht="43.2" x14ac:dyDescent="0.3">
      <c r="A1208">
        <v>1205</v>
      </c>
      <c r="B1208" s="3" t="s">
        <v>1206</v>
      </c>
      <c r="C1208" s="3" t="s">
        <v>5315</v>
      </c>
      <c r="D1208">
        <v>13000</v>
      </c>
      <c r="E1208">
        <v>13112</v>
      </c>
      <c r="F1208" t="s">
        <v>8219</v>
      </c>
      <c r="G1208" t="s">
        <v>8236</v>
      </c>
      <c r="H1208" t="s">
        <v>8249</v>
      </c>
      <c r="I1208">
        <v>1434197351</v>
      </c>
      <c r="J1208">
        <v>1431605351</v>
      </c>
      <c r="K1208" t="b">
        <v>0</v>
      </c>
      <c r="L1208">
        <v>62</v>
      </c>
      <c r="M1208" t="b">
        <v>1</v>
      </c>
      <c r="N1208" t="s">
        <v>8285</v>
      </c>
      <c r="O1208" s="5">
        <f t="shared" si="108"/>
        <v>100.86153846153847</v>
      </c>
      <c r="P1208">
        <f t="shared" si="111"/>
        <v>211.48387096774192</v>
      </c>
      <c r="Q1208" t="str">
        <f t="shared" si="112"/>
        <v>photography</v>
      </c>
      <c r="R1208" t="str">
        <f t="shared" si="113"/>
        <v>photobooks</v>
      </c>
      <c r="S1208" s="9">
        <f t="shared" si="109"/>
        <v>42138.506377314814</v>
      </c>
      <c r="T1208" s="9">
        <f t="shared" si="110"/>
        <v>42168.506377314814</v>
      </c>
    </row>
    <row r="1209" spans="1:20" ht="43.2" x14ac:dyDescent="0.3">
      <c r="A1209">
        <v>1206</v>
      </c>
      <c r="B1209" s="3" t="s">
        <v>1207</v>
      </c>
      <c r="C1209" s="3" t="s">
        <v>5316</v>
      </c>
      <c r="D1209">
        <v>900</v>
      </c>
      <c r="E1209">
        <v>1035</v>
      </c>
      <c r="F1209" t="s">
        <v>8219</v>
      </c>
      <c r="G1209" t="s">
        <v>8239</v>
      </c>
      <c r="H1209" t="s">
        <v>8249</v>
      </c>
      <c r="I1209">
        <v>1489238940</v>
      </c>
      <c r="J1209">
        <v>1486406253</v>
      </c>
      <c r="K1209" t="b">
        <v>0</v>
      </c>
      <c r="L1209">
        <v>32</v>
      </c>
      <c r="M1209" t="b">
        <v>1</v>
      </c>
      <c r="N1209" t="s">
        <v>8285</v>
      </c>
      <c r="O1209" s="5">
        <f t="shared" si="108"/>
        <v>114.99999999999999</v>
      </c>
      <c r="P1209">
        <f t="shared" si="111"/>
        <v>32.34375</v>
      </c>
      <c r="Q1209" t="str">
        <f t="shared" si="112"/>
        <v>photography</v>
      </c>
      <c r="R1209" t="str">
        <f t="shared" si="113"/>
        <v>photobooks</v>
      </c>
      <c r="S1209" s="9">
        <f t="shared" si="109"/>
        <v>42772.776076388895</v>
      </c>
      <c r="T1209" s="9">
        <f t="shared" si="110"/>
        <v>42805.561805555553</v>
      </c>
    </row>
    <row r="1210" spans="1:20" ht="28.8" x14ac:dyDescent="0.3">
      <c r="A1210">
        <v>1207</v>
      </c>
      <c r="B1210" s="3" t="s">
        <v>1208</v>
      </c>
      <c r="C1210" s="3" t="s">
        <v>5317</v>
      </c>
      <c r="D1210">
        <v>16700</v>
      </c>
      <c r="E1210">
        <v>17396</v>
      </c>
      <c r="F1210" t="s">
        <v>8219</v>
      </c>
      <c r="G1210" t="s">
        <v>8237</v>
      </c>
      <c r="H1210" t="s">
        <v>8249</v>
      </c>
      <c r="I1210">
        <v>1459418400</v>
      </c>
      <c r="J1210">
        <v>1456827573</v>
      </c>
      <c r="K1210" t="b">
        <v>0</v>
      </c>
      <c r="L1210">
        <v>141</v>
      </c>
      <c r="M1210" t="b">
        <v>1</v>
      </c>
      <c r="N1210" t="s">
        <v>8285</v>
      </c>
      <c r="O1210" s="5">
        <f t="shared" si="108"/>
        <v>104.16766467065868</v>
      </c>
      <c r="P1210">
        <f t="shared" si="111"/>
        <v>123.37588652482269</v>
      </c>
      <c r="Q1210" t="str">
        <f t="shared" si="112"/>
        <v>photography</v>
      </c>
      <c r="R1210" t="str">
        <f t="shared" si="113"/>
        <v>photobooks</v>
      </c>
      <c r="S1210" s="9">
        <f t="shared" si="109"/>
        <v>42430.430243055554</v>
      </c>
      <c r="T1210" s="9">
        <f t="shared" si="110"/>
        <v>42460.416666666672</v>
      </c>
    </row>
    <row r="1211" spans="1:20" ht="43.2" x14ac:dyDescent="0.3">
      <c r="A1211">
        <v>1208</v>
      </c>
      <c r="B1211" s="3" t="s">
        <v>1209</v>
      </c>
      <c r="C1211" s="3" t="s">
        <v>5318</v>
      </c>
      <c r="D1211">
        <v>10000</v>
      </c>
      <c r="E1211">
        <v>15530</v>
      </c>
      <c r="F1211" t="s">
        <v>8219</v>
      </c>
      <c r="G1211" t="s">
        <v>8224</v>
      </c>
      <c r="H1211" t="s">
        <v>8246</v>
      </c>
      <c r="I1211">
        <v>1458835264</v>
      </c>
      <c r="J1211">
        <v>1456246864</v>
      </c>
      <c r="K1211" t="b">
        <v>0</v>
      </c>
      <c r="L1211">
        <v>75</v>
      </c>
      <c r="M1211" t="b">
        <v>1</v>
      </c>
      <c r="N1211" t="s">
        <v>8285</v>
      </c>
      <c r="O1211" s="5">
        <f t="shared" si="108"/>
        <v>155.29999999999998</v>
      </c>
      <c r="P1211">
        <f t="shared" si="111"/>
        <v>207.06666666666666</v>
      </c>
      <c r="Q1211" t="str">
        <f t="shared" si="112"/>
        <v>photography</v>
      </c>
      <c r="R1211" t="str">
        <f t="shared" si="113"/>
        <v>photobooks</v>
      </c>
      <c r="S1211" s="9">
        <f t="shared" si="109"/>
        <v>42423.709074074075</v>
      </c>
      <c r="T1211" s="9">
        <f t="shared" si="110"/>
        <v>42453.667407407411</v>
      </c>
    </row>
    <row r="1212" spans="1:20" ht="43.2" x14ac:dyDescent="0.3">
      <c r="A1212">
        <v>1209</v>
      </c>
      <c r="B1212" s="3" t="s">
        <v>1210</v>
      </c>
      <c r="C1212" s="3" t="s">
        <v>5319</v>
      </c>
      <c r="D1212">
        <v>6000</v>
      </c>
      <c r="E1212">
        <v>6360</v>
      </c>
      <c r="F1212" t="s">
        <v>8219</v>
      </c>
      <c r="G1212" t="s">
        <v>8224</v>
      </c>
      <c r="H1212" t="s">
        <v>8246</v>
      </c>
      <c r="I1212">
        <v>1488053905</v>
      </c>
      <c r="J1212">
        <v>1485461905</v>
      </c>
      <c r="K1212" t="b">
        <v>0</v>
      </c>
      <c r="L1212">
        <v>46</v>
      </c>
      <c r="M1212" t="b">
        <v>1</v>
      </c>
      <c r="N1212" t="s">
        <v>8285</v>
      </c>
      <c r="O1212" s="5">
        <f t="shared" si="108"/>
        <v>106</v>
      </c>
      <c r="P1212">
        <f t="shared" si="111"/>
        <v>138.2608695652174</v>
      </c>
      <c r="Q1212" t="str">
        <f t="shared" si="112"/>
        <v>photography</v>
      </c>
      <c r="R1212" t="str">
        <f t="shared" si="113"/>
        <v>photobooks</v>
      </c>
      <c r="S1212" s="9">
        <f t="shared" si="109"/>
        <v>42761.846122685187</v>
      </c>
      <c r="T1212" s="9">
        <f t="shared" si="110"/>
        <v>42791.846122685187</v>
      </c>
    </row>
    <row r="1213" spans="1:20" x14ac:dyDescent="0.3">
      <c r="A1213">
        <v>1210</v>
      </c>
      <c r="B1213" s="3" t="s">
        <v>1211</v>
      </c>
      <c r="C1213" s="3" t="s">
        <v>5320</v>
      </c>
      <c r="D1213">
        <v>20000</v>
      </c>
      <c r="E1213">
        <v>50863</v>
      </c>
      <c r="F1213" t="s">
        <v>8219</v>
      </c>
      <c r="G1213" t="s">
        <v>8235</v>
      </c>
      <c r="H1213" t="s">
        <v>8255</v>
      </c>
      <c r="I1213">
        <v>1433106000</v>
      </c>
      <c r="J1213">
        <v>1431124572</v>
      </c>
      <c r="K1213" t="b">
        <v>0</v>
      </c>
      <c r="L1213">
        <v>103</v>
      </c>
      <c r="M1213" t="b">
        <v>1</v>
      </c>
      <c r="N1213" t="s">
        <v>8285</v>
      </c>
      <c r="O1213" s="5">
        <f t="shared" si="108"/>
        <v>254.31499999999997</v>
      </c>
      <c r="P1213">
        <f t="shared" si="111"/>
        <v>493.81553398058253</v>
      </c>
      <c r="Q1213" t="str">
        <f t="shared" si="112"/>
        <v>photography</v>
      </c>
      <c r="R1213" t="str">
        <f t="shared" si="113"/>
        <v>photobooks</v>
      </c>
      <c r="S1213" s="9">
        <f t="shared" si="109"/>
        <v>42132.941805555558</v>
      </c>
      <c r="T1213" s="9">
        <f t="shared" si="110"/>
        <v>42155.875</v>
      </c>
    </row>
    <row r="1214" spans="1:20" ht="43.2" x14ac:dyDescent="0.3">
      <c r="A1214">
        <v>1211</v>
      </c>
      <c r="B1214" s="3" t="s">
        <v>1212</v>
      </c>
      <c r="C1214" s="3" t="s">
        <v>5321</v>
      </c>
      <c r="D1214">
        <v>1000</v>
      </c>
      <c r="E1214">
        <v>1011</v>
      </c>
      <c r="F1214" t="s">
        <v>8219</v>
      </c>
      <c r="G1214" t="s">
        <v>8229</v>
      </c>
      <c r="H1214" t="s">
        <v>8251</v>
      </c>
      <c r="I1214">
        <v>1465505261</v>
      </c>
      <c r="J1214">
        <v>1464209261</v>
      </c>
      <c r="K1214" t="b">
        <v>0</v>
      </c>
      <c r="L1214">
        <v>6</v>
      </c>
      <c r="M1214" t="b">
        <v>1</v>
      </c>
      <c r="N1214" t="s">
        <v>8285</v>
      </c>
      <c r="O1214" s="5">
        <f t="shared" si="108"/>
        <v>101.1</v>
      </c>
      <c r="P1214">
        <f t="shared" si="111"/>
        <v>168.5</v>
      </c>
      <c r="Q1214" t="str">
        <f t="shared" si="112"/>
        <v>photography</v>
      </c>
      <c r="R1214" t="str">
        <f t="shared" si="113"/>
        <v>photobooks</v>
      </c>
      <c r="S1214" s="9">
        <f t="shared" si="109"/>
        <v>42515.866446759261</v>
      </c>
      <c r="T1214" s="9">
        <f t="shared" si="110"/>
        <v>42530.866446759261</v>
      </c>
    </row>
    <row r="1215" spans="1:20" ht="43.2" x14ac:dyDescent="0.3">
      <c r="A1215">
        <v>1212</v>
      </c>
      <c r="B1215" s="3" t="s">
        <v>1213</v>
      </c>
      <c r="C1215" s="3" t="s">
        <v>5322</v>
      </c>
      <c r="D1215">
        <v>2500</v>
      </c>
      <c r="E1215">
        <v>3226</v>
      </c>
      <c r="F1215" t="s">
        <v>8219</v>
      </c>
      <c r="G1215" t="s">
        <v>8224</v>
      </c>
      <c r="H1215" t="s">
        <v>8246</v>
      </c>
      <c r="I1215">
        <v>1448586000</v>
      </c>
      <c r="J1215">
        <v>1447195695</v>
      </c>
      <c r="K1215" t="b">
        <v>0</v>
      </c>
      <c r="L1215">
        <v>83</v>
      </c>
      <c r="M1215" t="b">
        <v>1</v>
      </c>
      <c r="N1215" t="s">
        <v>8285</v>
      </c>
      <c r="O1215" s="5">
        <f t="shared" si="108"/>
        <v>129.04</v>
      </c>
      <c r="P1215">
        <f t="shared" si="111"/>
        <v>38.867469879518069</v>
      </c>
      <c r="Q1215" t="str">
        <f t="shared" si="112"/>
        <v>photography</v>
      </c>
      <c r="R1215" t="str">
        <f t="shared" si="113"/>
        <v>photobooks</v>
      </c>
      <c r="S1215" s="9">
        <f t="shared" si="109"/>
        <v>42318.950173611112</v>
      </c>
      <c r="T1215" s="9">
        <f t="shared" si="110"/>
        <v>42335.041666666672</v>
      </c>
    </row>
    <row r="1216" spans="1:20" ht="43.2" x14ac:dyDescent="0.3">
      <c r="A1216">
        <v>1213</v>
      </c>
      <c r="B1216" s="3" t="s">
        <v>1214</v>
      </c>
      <c r="C1216" s="3" t="s">
        <v>5323</v>
      </c>
      <c r="D1216">
        <v>6500</v>
      </c>
      <c r="E1216">
        <v>6645</v>
      </c>
      <c r="F1216" t="s">
        <v>8219</v>
      </c>
      <c r="G1216" t="s">
        <v>8225</v>
      </c>
      <c r="H1216" t="s">
        <v>8247</v>
      </c>
      <c r="I1216">
        <v>1485886100</v>
      </c>
      <c r="J1216">
        <v>1482862100</v>
      </c>
      <c r="K1216" t="b">
        <v>0</v>
      </c>
      <c r="L1216">
        <v>108</v>
      </c>
      <c r="M1216" t="b">
        <v>1</v>
      </c>
      <c r="N1216" t="s">
        <v>8285</v>
      </c>
      <c r="O1216" s="5">
        <f t="shared" si="108"/>
        <v>102.23076923076924</v>
      </c>
      <c r="P1216">
        <f t="shared" si="111"/>
        <v>61.527777777777779</v>
      </c>
      <c r="Q1216" t="str">
        <f t="shared" si="112"/>
        <v>photography</v>
      </c>
      <c r="R1216" t="str">
        <f t="shared" si="113"/>
        <v>photobooks</v>
      </c>
      <c r="S1216" s="9">
        <f t="shared" si="109"/>
        <v>42731.755787037036</v>
      </c>
      <c r="T1216" s="9">
        <f t="shared" si="110"/>
        <v>42766.755787037036</v>
      </c>
    </row>
    <row r="1217" spans="1:20" ht="43.2" x14ac:dyDescent="0.3">
      <c r="A1217">
        <v>1214</v>
      </c>
      <c r="B1217" s="3" t="s">
        <v>1215</v>
      </c>
      <c r="C1217" s="3" t="s">
        <v>5324</v>
      </c>
      <c r="D1217">
        <v>2000</v>
      </c>
      <c r="E1217">
        <v>2636</v>
      </c>
      <c r="F1217" t="s">
        <v>8219</v>
      </c>
      <c r="G1217" t="s">
        <v>8224</v>
      </c>
      <c r="H1217" t="s">
        <v>8246</v>
      </c>
      <c r="I1217">
        <v>1433880605</v>
      </c>
      <c r="J1217">
        <v>1428696605</v>
      </c>
      <c r="K1217" t="b">
        <v>0</v>
      </c>
      <c r="L1217">
        <v>25</v>
      </c>
      <c r="M1217" t="b">
        <v>1</v>
      </c>
      <c r="N1217" t="s">
        <v>8285</v>
      </c>
      <c r="O1217" s="5">
        <f t="shared" si="108"/>
        <v>131.80000000000001</v>
      </c>
      <c r="P1217">
        <f t="shared" si="111"/>
        <v>105.44</v>
      </c>
      <c r="Q1217" t="str">
        <f t="shared" si="112"/>
        <v>photography</v>
      </c>
      <c r="R1217" t="str">
        <f t="shared" si="113"/>
        <v>photobooks</v>
      </c>
      <c r="S1217" s="9">
        <f t="shared" si="109"/>
        <v>42104.840335648143</v>
      </c>
      <c r="T1217" s="9">
        <f t="shared" si="110"/>
        <v>42164.840335648143</v>
      </c>
    </row>
    <row r="1218" spans="1:20" ht="43.2" x14ac:dyDescent="0.3">
      <c r="A1218">
        <v>1215</v>
      </c>
      <c r="B1218" s="3" t="s">
        <v>1216</v>
      </c>
      <c r="C1218" s="3" t="s">
        <v>5325</v>
      </c>
      <c r="D1218">
        <v>5000</v>
      </c>
      <c r="E1218">
        <v>39304.01</v>
      </c>
      <c r="F1218" t="s">
        <v>8219</v>
      </c>
      <c r="G1218" t="s">
        <v>8224</v>
      </c>
      <c r="H1218" t="s">
        <v>8246</v>
      </c>
      <c r="I1218">
        <v>1401487756</v>
      </c>
      <c r="J1218">
        <v>1398895756</v>
      </c>
      <c r="K1218" t="b">
        <v>0</v>
      </c>
      <c r="L1218">
        <v>549</v>
      </c>
      <c r="M1218" t="b">
        <v>1</v>
      </c>
      <c r="N1218" t="s">
        <v>8285</v>
      </c>
      <c r="O1218" s="5">
        <f t="shared" si="108"/>
        <v>786.0802000000001</v>
      </c>
      <c r="P1218">
        <f t="shared" si="111"/>
        <v>71.592003642987251</v>
      </c>
      <c r="Q1218" t="str">
        <f t="shared" si="112"/>
        <v>photography</v>
      </c>
      <c r="R1218" t="str">
        <f t="shared" si="113"/>
        <v>photobooks</v>
      </c>
      <c r="S1218" s="9">
        <f t="shared" si="109"/>
        <v>41759.923101851848</v>
      </c>
      <c r="T1218" s="9">
        <f t="shared" si="110"/>
        <v>41789.923101851848</v>
      </c>
    </row>
    <row r="1219" spans="1:20" ht="28.8" x14ac:dyDescent="0.3">
      <c r="A1219">
        <v>1216</v>
      </c>
      <c r="B1219" s="3" t="s">
        <v>1217</v>
      </c>
      <c r="C1219" s="3" t="s">
        <v>5326</v>
      </c>
      <c r="D1219">
        <v>14000</v>
      </c>
      <c r="E1219">
        <v>20398</v>
      </c>
      <c r="F1219" t="s">
        <v>8219</v>
      </c>
      <c r="G1219" t="s">
        <v>8224</v>
      </c>
      <c r="H1219" t="s">
        <v>8246</v>
      </c>
      <c r="I1219">
        <v>1443826980</v>
      </c>
      <c r="J1219">
        <v>1441032457</v>
      </c>
      <c r="K1219" t="b">
        <v>0</v>
      </c>
      <c r="L1219">
        <v>222</v>
      </c>
      <c r="M1219" t="b">
        <v>1</v>
      </c>
      <c r="N1219" t="s">
        <v>8285</v>
      </c>
      <c r="O1219" s="5">
        <f t="shared" ref="O1219:O1282" si="114">E1219/D1219*100</f>
        <v>145.70000000000002</v>
      </c>
      <c r="P1219">
        <f t="shared" si="111"/>
        <v>91.882882882882882</v>
      </c>
      <c r="Q1219" t="str">
        <f t="shared" si="112"/>
        <v>photography</v>
      </c>
      <c r="R1219" t="str">
        <f t="shared" si="113"/>
        <v>photobooks</v>
      </c>
      <c r="S1219" s="9">
        <f t="shared" ref="S1219:S1282" si="115">J1219/60/60/24+DATE(1970, 1, 1)</f>
        <v>42247.616400462968</v>
      </c>
      <c r="T1219" s="9">
        <f t="shared" ref="T1219:T1282" si="116">I1219/60/60/24+DATE(1970, 1, 1)</f>
        <v>42279.960416666669</v>
      </c>
    </row>
    <row r="1220" spans="1:20" ht="43.2" x14ac:dyDescent="0.3">
      <c r="A1220">
        <v>1217</v>
      </c>
      <c r="B1220" s="3" t="s">
        <v>1218</v>
      </c>
      <c r="C1220" s="3" t="s">
        <v>5327</v>
      </c>
      <c r="D1220">
        <v>26500</v>
      </c>
      <c r="E1220">
        <v>27189</v>
      </c>
      <c r="F1220" t="s">
        <v>8219</v>
      </c>
      <c r="G1220" t="s">
        <v>8224</v>
      </c>
      <c r="H1220" t="s">
        <v>8246</v>
      </c>
      <c r="I1220">
        <v>1468524340</v>
      </c>
      <c r="J1220">
        <v>1465932340</v>
      </c>
      <c r="K1220" t="b">
        <v>0</v>
      </c>
      <c r="L1220">
        <v>183</v>
      </c>
      <c r="M1220" t="b">
        <v>1</v>
      </c>
      <c r="N1220" t="s">
        <v>8285</v>
      </c>
      <c r="O1220" s="5">
        <f t="shared" si="114"/>
        <v>102.60000000000001</v>
      </c>
      <c r="P1220">
        <f t="shared" ref="P1220:P1283" si="117">E1220/L1220</f>
        <v>148.57377049180329</v>
      </c>
      <c r="Q1220" t="str">
        <f t="shared" ref="Q1220:Q1283" si="118">LEFT(N1220, FIND("/", N1220)-1)</f>
        <v>photography</v>
      </c>
      <c r="R1220" t="str">
        <f t="shared" ref="R1220:R1283" si="119">RIGHT(N1220, LEN(N1220)-FIND("/", N1220))</f>
        <v>photobooks</v>
      </c>
      <c r="S1220" s="9">
        <f t="shared" si="115"/>
        <v>42535.809490740736</v>
      </c>
      <c r="T1220" s="9">
        <f t="shared" si="116"/>
        <v>42565.809490740736</v>
      </c>
    </row>
    <row r="1221" spans="1:20" ht="43.2" x14ac:dyDescent="0.3">
      <c r="A1221">
        <v>1218</v>
      </c>
      <c r="B1221" s="3" t="s">
        <v>1219</v>
      </c>
      <c r="C1221" s="3" t="s">
        <v>5328</v>
      </c>
      <c r="D1221">
        <v>9000</v>
      </c>
      <c r="E1221">
        <v>15505</v>
      </c>
      <c r="F1221" t="s">
        <v>8219</v>
      </c>
      <c r="G1221" t="s">
        <v>8224</v>
      </c>
      <c r="H1221" t="s">
        <v>8246</v>
      </c>
      <c r="I1221">
        <v>1446346800</v>
      </c>
      <c r="J1221">
        <v>1443714800</v>
      </c>
      <c r="K1221" t="b">
        <v>0</v>
      </c>
      <c r="L1221">
        <v>89</v>
      </c>
      <c r="M1221" t="b">
        <v>1</v>
      </c>
      <c r="N1221" t="s">
        <v>8285</v>
      </c>
      <c r="O1221" s="5">
        <f t="shared" si="114"/>
        <v>172.27777777777777</v>
      </c>
      <c r="P1221">
        <f t="shared" si="117"/>
        <v>174.2134831460674</v>
      </c>
      <c r="Q1221" t="str">
        <f t="shared" si="118"/>
        <v>photography</v>
      </c>
      <c r="R1221" t="str">
        <f t="shared" si="119"/>
        <v>photobooks</v>
      </c>
      <c r="S1221" s="9">
        <f t="shared" si="115"/>
        <v>42278.662037037036</v>
      </c>
      <c r="T1221" s="9">
        <f t="shared" si="116"/>
        <v>42309.125</v>
      </c>
    </row>
    <row r="1222" spans="1:20" ht="28.8" x14ac:dyDescent="0.3">
      <c r="A1222">
        <v>1219</v>
      </c>
      <c r="B1222" s="3" t="s">
        <v>1220</v>
      </c>
      <c r="C1222" s="3" t="s">
        <v>5329</v>
      </c>
      <c r="D1222">
        <v>16350</v>
      </c>
      <c r="E1222">
        <v>26024</v>
      </c>
      <c r="F1222" t="s">
        <v>8219</v>
      </c>
      <c r="G1222" t="s">
        <v>8224</v>
      </c>
      <c r="H1222" t="s">
        <v>8246</v>
      </c>
      <c r="I1222">
        <v>1476961513</v>
      </c>
      <c r="J1222">
        <v>1474369513</v>
      </c>
      <c r="K1222" t="b">
        <v>0</v>
      </c>
      <c r="L1222">
        <v>253</v>
      </c>
      <c r="M1222" t="b">
        <v>1</v>
      </c>
      <c r="N1222" t="s">
        <v>8285</v>
      </c>
      <c r="O1222" s="5">
        <f t="shared" si="114"/>
        <v>159.16819571865443</v>
      </c>
      <c r="P1222">
        <f t="shared" si="117"/>
        <v>102.86166007905139</v>
      </c>
      <c r="Q1222" t="str">
        <f t="shared" si="118"/>
        <v>photography</v>
      </c>
      <c r="R1222" t="str">
        <f t="shared" si="119"/>
        <v>photobooks</v>
      </c>
      <c r="S1222" s="9">
        <f t="shared" si="115"/>
        <v>42633.461956018517</v>
      </c>
      <c r="T1222" s="9">
        <f t="shared" si="116"/>
        <v>42663.461956018517</v>
      </c>
    </row>
    <row r="1223" spans="1:20" ht="28.8" x14ac:dyDescent="0.3">
      <c r="A1223">
        <v>1220</v>
      </c>
      <c r="B1223" s="3" t="s">
        <v>1221</v>
      </c>
      <c r="C1223" s="3" t="s">
        <v>5330</v>
      </c>
      <c r="D1223">
        <v>15000</v>
      </c>
      <c r="E1223">
        <v>15565</v>
      </c>
      <c r="F1223" t="s">
        <v>8219</v>
      </c>
      <c r="G1223" t="s">
        <v>8236</v>
      </c>
      <c r="H1223" t="s">
        <v>8249</v>
      </c>
      <c r="I1223">
        <v>1440515112</v>
      </c>
      <c r="J1223">
        <v>1437923112</v>
      </c>
      <c r="K1223" t="b">
        <v>0</v>
      </c>
      <c r="L1223">
        <v>140</v>
      </c>
      <c r="M1223" t="b">
        <v>1</v>
      </c>
      <c r="N1223" t="s">
        <v>8285</v>
      </c>
      <c r="O1223" s="5">
        <f t="shared" si="114"/>
        <v>103.76666666666668</v>
      </c>
      <c r="P1223">
        <f t="shared" si="117"/>
        <v>111.17857142857143</v>
      </c>
      <c r="Q1223" t="str">
        <f t="shared" si="118"/>
        <v>photography</v>
      </c>
      <c r="R1223" t="str">
        <f t="shared" si="119"/>
        <v>photobooks</v>
      </c>
      <c r="S1223" s="9">
        <f t="shared" si="115"/>
        <v>42211.628611111111</v>
      </c>
      <c r="T1223" s="9">
        <f t="shared" si="116"/>
        <v>42241.628611111111</v>
      </c>
    </row>
    <row r="1224" spans="1:20" ht="43.2" x14ac:dyDescent="0.3">
      <c r="A1224">
        <v>1221</v>
      </c>
      <c r="B1224" s="3" t="s">
        <v>1222</v>
      </c>
      <c r="C1224" s="3" t="s">
        <v>5331</v>
      </c>
      <c r="D1224">
        <v>2200</v>
      </c>
      <c r="E1224">
        <v>2451.0100000000002</v>
      </c>
      <c r="F1224" t="s">
        <v>8219</v>
      </c>
      <c r="G1224" t="s">
        <v>8225</v>
      </c>
      <c r="H1224" t="s">
        <v>8247</v>
      </c>
      <c r="I1224">
        <v>1480809600</v>
      </c>
      <c r="J1224">
        <v>1478431488</v>
      </c>
      <c r="K1224" t="b">
        <v>0</v>
      </c>
      <c r="L1224">
        <v>103</v>
      </c>
      <c r="M1224" t="b">
        <v>1</v>
      </c>
      <c r="N1224" t="s">
        <v>8285</v>
      </c>
      <c r="O1224" s="5">
        <f t="shared" si="114"/>
        <v>111.40954545454547</v>
      </c>
      <c r="P1224">
        <f t="shared" si="117"/>
        <v>23.796213592233013</v>
      </c>
      <c r="Q1224" t="str">
        <f t="shared" si="118"/>
        <v>photography</v>
      </c>
      <c r="R1224" t="str">
        <f t="shared" si="119"/>
        <v>photobooks</v>
      </c>
      <c r="S1224" s="9">
        <f t="shared" si="115"/>
        <v>42680.47555555556</v>
      </c>
      <c r="T1224" s="9">
        <f t="shared" si="116"/>
        <v>42708</v>
      </c>
    </row>
    <row r="1225" spans="1:20" ht="28.8" x14ac:dyDescent="0.3">
      <c r="A1225">
        <v>1222</v>
      </c>
      <c r="B1225" s="3" t="s">
        <v>1223</v>
      </c>
      <c r="C1225" s="3" t="s">
        <v>5332</v>
      </c>
      <c r="D1225">
        <v>4000</v>
      </c>
      <c r="E1225">
        <v>11215</v>
      </c>
      <c r="F1225" t="s">
        <v>8219</v>
      </c>
      <c r="G1225" t="s">
        <v>8229</v>
      </c>
      <c r="H1225" t="s">
        <v>8251</v>
      </c>
      <c r="I1225">
        <v>1459483200</v>
      </c>
      <c r="J1225">
        <v>1456852647</v>
      </c>
      <c r="K1225" t="b">
        <v>0</v>
      </c>
      <c r="L1225">
        <v>138</v>
      </c>
      <c r="M1225" t="b">
        <v>1</v>
      </c>
      <c r="N1225" t="s">
        <v>8285</v>
      </c>
      <c r="O1225" s="5">
        <f t="shared" si="114"/>
        <v>280.375</v>
      </c>
      <c r="P1225">
        <f t="shared" si="117"/>
        <v>81.268115942028984</v>
      </c>
      <c r="Q1225" t="str">
        <f t="shared" si="118"/>
        <v>photography</v>
      </c>
      <c r="R1225" t="str">
        <f t="shared" si="119"/>
        <v>photobooks</v>
      </c>
      <c r="S1225" s="9">
        <f t="shared" si="115"/>
        <v>42430.720451388886</v>
      </c>
      <c r="T1225" s="9">
        <f t="shared" si="116"/>
        <v>42461.166666666672</v>
      </c>
    </row>
    <row r="1226" spans="1:20" ht="28.8" x14ac:dyDescent="0.3">
      <c r="A1226">
        <v>1223</v>
      </c>
      <c r="B1226" s="3" t="s">
        <v>1224</v>
      </c>
      <c r="C1226" s="3" t="s">
        <v>5333</v>
      </c>
      <c r="D1226">
        <v>19800</v>
      </c>
      <c r="E1226">
        <v>22197</v>
      </c>
      <c r="F1226" t="s">
        <v>8219</v>
      </c>
      <c r="G1226" t="s">
        <v>8224</v>
      </c>
      <c r="H1226" t="s">
        <v>8246</v>
      </c>
      <c r="I1226">
        <v>1478754909</v>
      </c>
      <c r="J1226">
        <v>1476159309</v>
      </c>
      <c r="K1226" t="b">
        <v>0</v>
      </c>
      <c r="L1226">
        <v>191</v>
      </c>
      <c r="M1226" t="b">
        <v>1</v>
      </c>
      <c r="N1226" t="s">
        <v>8285</v>
      </c>
      <c r="O1226" s="5">
        <f t="shared" si="114"/>
        <v>112.10606060606061</v>
      </c>
      <c r="P1226">
        <f t="shared" si="117"/>
        <v>116.21465968586388</v>
      </c>
      <c r="Q1226" t="str">
        <f t="shared" si="118"/>
        <v>photography</v>
      </c>
      <c r="R1226" t="str">
        <f t="shared" si="119"/>
        <v>photobooks</v>
      </c>
      <c r="S1226" s="9">
        <f t="shared" si="115"/>
        <v>42654.177187499998</v>
      </c>
      <c r="T1226" s="9">
        <f t="shared" si="116"/>
        <v>42684.218854166669</v>
      </c>
    </row>
    <row r="1227" spans="1:20" ht="28.8" x14ac:dyDescent="0.3">
      <c r="A1227">
        <v>1224</v>
      </c>
      <c r="B1227" s="3" t="s">
        <v>1225</v>
      </c>
      <c r="C1227" s="3" t="s">
        <v>5334</v>
      </c>
      <c r="D1227">
        <v>15000</v>
      </c>
      <c r="E1227">
        <v>1060</v>
      </c>
      <c r="F1227" t="s">
        <v>8220</v>
      </c>
      <c r="G1227" t="s">
        <v>8224</v>
      </c>
      <c r="H1227" t="s">
        <v>8246</v>
      </c>
      <c r="I1227">
        <v>1402060302</v>
      </c>
      <c r="J1227">
        <v>1396876302</v>
      </c>
      <c r="K1227" t="b">
        <v>0</v>
      </c>
      <c r="L1227">
        <v>18</v>
      </c>
      <c r="M1227" t="b">
        <v>0</v>
      </c>
      <c r="N1227" t="s">
        <v>8286</v>
      </c>
      <c r="O1227" s="5">
        <f t="shared" si="114"/>
        <v>7.0666666666666673</v>
      </c>
      <c r="P1227">
        <f t="shared" si="117"/>
        <v>58.888888888888886</v>
      </c>
      <c r="Q1227" t="str">
        <f t="shared" si="118"/>
        <v>music</v>
      </c>
      <c r="R1227" t="str">
        <f t="shared" si="119"/>
        <v>world music</v>
      </c>
      <c r="S1227" s="9">
        <f t="shared" si="115"/>
        <v>41736.549791666665</v>
      </c>
      <c r="T1227" s="9">
        <f t="shared" si="116"/>
        <v>41796.549791666665</v>
      </c>
    </row>
    <row r="1228" spans="1:20" ht="43.2" x14ac:dyDescent="0.3">
      <c r="A1228">
        <v>1225</v>
      </c>
      <c r="B1228" s="3" t="s">
        <v>1226</v>
      </c>
      <c r="C1228" s="3" t="s">
        <v>5335</v>
      </c>
      <c r="D1228">
        <v>3000</v>
      </c>
      <c r="E1228">
        <v>132</v>
      </c>
      <c r="F1228" t="s">
        <v>8220</v>
      </c>
      <c r="G1228" t="s">
        <v>8224</v>
      </c>
      <c r="H1228" t="s">
        <v>8246</v>
      </c>
      <c r="I1228">
        <v>1382478278</v>
      </c>
      <c r="J1228">
        <v>1377294278</v>
      </c>
      <c r="K1228" t="b">
        <v>0</v>
      </c>
      <c r="L1228">
        <v>3</v>
      </c>
      <c r="M1228" t="b">
        <v>0</v>
      </c>
      <c r="N1228" t="s">
        <v>8286</v>
      </c>
      <c r="O1228" s="5">
        <f t="shared" si="114"/>
        <v>4.3999999999999995</v>
      </c>
      <c r="P1228">
        <f t="shared" si="117"/>
        <v>44</v>
      </c>
      <c r="Q1228" t="str">
        <f t="shared" si="118"/>
        <v>music</v>
      </c>
      <c r="R1228" t="str">
        <f t="shared" si="119"/>
        <v>world music</v>
      </c>
      <c r="S1228" s="9">
        <f t="shared" si="115"/>
        <v>41509.905995370369</v>
      </c>
      <c r="T1228" s="9">
        <f t="shared" si="116"/>
        <v>41569.905995370369</v>
      </c>
    </row>
    <row r="1229" spans="1:20" ht="28.8" x14ac:dyDescent="0.3">
      <c r="A1229">
        <v>1226</v>
      </c>
      <c r="B1229" s="3" t="s">
        <v>1227</v>
      </c>
      <c r="C1229" s="3" t="s">
        <v>5336</v>
      </c>
      <c r="D1229">
        <v>50000</v>
      </c>
      <c r="E1229">
        <v>1937</v>
      </c>
      <c r="F1229" t="s">
        <v>8220</v>
      </c>
      <c r="G1229" t="s">
        <v>8224</v>
      </c>
      <c r="H1229" t="s">
        <v>8246</v>
      </c>
      <c r="I1229">
        <v>1398042000</v>
      </c>
      <c r="J1229">
        <v>1395089981</v>
      </c>
      <c r="K1229" t="b">
        <v>0</v>
      </c>
      <c r="L1229">
        <v>40</v>
      </c>
      <c r="M1229" t="b">
        <v>0</v>
      </c>
      <c r="N1229" t="s">
        <v>8286</v>
      </c>
      <c r="O1229" s="5">
        <f t="shared" si="114"/>
        <v>3.8739999999999997</v>
      </c>
      <c r="P1229">
        <f t="shared" si="117"/>
        <v>48.424999999999997</v>
      </c>
      <c r="Q1229" t="str">
        <f t="shared" si="118"/>
        <v>music</v>
      </c>
      <c r="R1229" t="str">
        <f t="shared" si="119"/>
        <v>world music</v>
      </c>
      <c r="S1229" s="9">
        <f t="shared" si="115"/>
        <v>41715.874780092592</v>
      </c>
      <c r="T1229" s="9">
        <f t="shared" si="116"/>
        <v>41750.041666666664</v>
      </c>
    </row>
    <row r="1230" spans="1:20" ht="43.2" x14ac:dyDescent="0.3">
      <c r="A1230">
        <v>1227</v>
      </c>
      <c r="B1230" s="3" t="s">
        <v>1228</v>
      </c>
      <c r="C1230" s="3" t="s">
        <v>5337</v>
      </c>
      <c r="D1230">
        <v>2000</v>
      </c>
      <c r="E1230">
        <v>0</v>
      </c>
      <c r="F1230" t="s">
        <v>8220</v>
      </c>
      <c r="G1230" t="s">
        <v>8224</v>
      </c>
      <c r="H1230" t="s">
        <v>8246</v>
      </c>
      <c r="I1230">
        <v>1407394800</v>
      </c>
      <c r="J1230">
        <v>1404770616</v>
      </c>
      <c r="K1230" t="b">
        <v>0</v>
      </c>
      <c r="L1230">
        <v>0</v>
      </c>
      <c r="M1230" t="b">
        <v>0</v>
      </c>
      <c r="N1230" t="s">
        <v>8286</v>
      </c>
      <c r="O1230" s="5">
        <f t="shared" si="114"/>
        <v>0</v>
      </c>
      <c r="P1230" t="e">
        <f t="shared" si="117"/>
        <v>#DIV/0!</v>
      </c>
      <c r="Q1230" t="str">
        <f t="shared" si="118"/>
        <v>music</v>
      </c>
      <c r="R1230" t="str">
        <f t="shared" si="119"/>
        <v>world music</v>
      </c>
      <c r="S1230" s="9">
        <f t="shared" si="115"/>
        <v>41827.919166666667</v>
      </c>
      <c r="T1230" s="9">
        <f t="shared" si="116"/>
        <v>41858.291666666664</v>
      </c>
    </row>
    <row r="1231" spans="1:20" ht="28.8" x14ac:dyDescent="0.3">
      <c r="A1231">
        <v>1228</v>
      </c>
      <c r="B1231" s="3" t="s">
        <v>1229</v>
      </c>
      <c r="C1231" s="3" t="s">
        <v>5338</v>
      </c>
      <c r="D1231">
        <v>5000</v>
      </c>
      <c r="E1231">
        <v>1465</v>
      </c>
      <c r="F1231" t="s">
        <v>8220</v>
      </c>
      <c r="G1231" t="s">
        <v>8224</v>
      </c>
      <c r="H1231" t="s">
        <v>8246</v>
      </c>
      <c r="I1231">
        <v>1317231008</v>
      </c>
      <c r="J1231">
        <v>1312047008</v>
      </c>
      <c r="K1231" t="b">
        <v>0</v>
      </c>
      <c r="L1231">
        <v>24</v>
      </c>
      <c r="M1231" t="b">
        <v>0</v>
      </c>
      <c r="N1231" t="s">
        <v>8286</v>
      </c>
      <c r="O1231" s="5">
        <f t="shared" si="114"/>
        <v>29.299999999999997</v>
      </c>
      <c r="P1231">
        <f t="shared" si="117"/>
        <v>61.041666666666664</v>
      </c>
      <c r="Q1231" t="str">
        <f t="shared" si="118"/>
        <v>music</v>
      </c>
      <c r="R1231" t="str">
        <f t="shared" si="119"/>
        <v>world music</v>
      </c>
      <c r="S1231" s="9">
        <f t="shared" si="115"/>
        <v>40754.729259259257</v>
      </c>
      <c r="T1231" s="9">
        <f t="shared" si="116"/>
        <v>40814.729259259257</v>
      </c>
    </row>
    <row r="1232" spans="1:20" ht="43.2" x14ac:dyDescent="0.3">
      <c r="A1232">
        <v>1229</v>
      </c>
      <c r="B1232" s="3" t="s">
        <v>1230</v>
      </c>
      <c r="C1232" s="3" t="s">
        <v>5339</v>
      </c>
      <c r="D1232">
        <v>2750</v>
      </c>
      <c r="E1232">
        <v>25</v>
      </c>
      <c r="F1232" t="s">
        <v>8220</v>
      </c>
      <c r="G1232" t="s">
        <v>8224</v>
      </c>
      <c r="H1232" t="s">
        <v>8246</v>
      </c>
      <c r="I1232">
        <v>1334592000</v>
      </c>
      <c r="J1232">
        <v>1331982127</v>
      </c>
      <c r="K1232" t="b">
        <v>0</v>
      </c>
      <c r="L1232">
        <v>1</v>
      </c>
      <c r="M1232" t="b">
        <v>0</v>
      </c>
      <c r="N1232" t="s">
        <v>8286</v>
      </c>
      <c r="O1232" s="5">
        <f t="shared" si="114"/>
        <v>0.90909090909090906</v>
      </c>
      <c r="P1232">
        <f t="shared" si="117"/>
        <v>25</v>
      </c>
      <c r="Q1232" t="str">
        <f t="shared" si="118"/>
        <v>music</v>
      </c>
      <c r="R1232" t="str">
        <f t="shared" si="119"/>
        <v>world music</v>
      </c>
      <c r="S1232" s="9">
        <f t="shared" si="115"/>
        <v>40985.459803240738</v>
      </c>
      <c r="T1232" s="9">
        <f t="shared" si="116"/>
        <v>41015.666666666664</v>
      </c>
    </row>
    <row r="1233" spans="1:20" ht="43.2" x14ac:dyDescent="0.3">
      <c r="A1233">
        <v>1230</v>
      </c>
      <c r="B1233" s="3" t="s">
        <v>1231</v>
      </c>
      <c r="C1233" s="3" t="s">
        <v>5340</v>
      </c>
      <c r="D1233">
        <v>500000</v>
      </c>
      <c r="E1233">
        <v>0</v>
      </c>
      <c r="F1233" t="s">
        <v>8220</v>
      </c>
      <c r="G1233" t="s">
        <v>8224</v>
      </c>
      <c r="H1233" t="s">
        <v>8246</v>
      </c>
      <c r="I1233">
        <v>1298589630</v>
      </c>
      <c r="J1233">
        <v>1295997630</v>
      </c>
      <c r="K1233" t="b">
        <v>0</v>
      </c>
      <c r="L1233">
        <v>0</v>
      </c>
      <c r="M1233" t="b">
        <v>0</v>
      </c>
      <c r="N1233" t="s">
        <v>8286</v>
      </c>
      <c r="O1233" s="5">
        <f t="shared" si="114"/>
        <v>0</v>
      </c>
      <c r="P1233" t="e">
        <f t="shared" si="117"/>
        <v>#DIV/0!</v>
      </c>
      <c r="Q1233" t="str">
        <f t="shared" si="118"/>
        <v>music</v>
      </c>
      <c r="R1233" t="str">
        <f t="shared" si="119"/>
        <v>world music</v>
      </c>
      <c r="S1233" s="9">
        <f t="shared" si="115"/>
        <v>40568.972569444442</v>
      </c>
      <c r="T1233" s="9">
        <f t="shared" si="116"/>
        <v>40598.972569444442</v>
      </c>
    </row>
    <row r="1234" spans="1:20" ht="43.2" x14ac:dyDescent="0.3">
      <c r="A1234">
        <v>1231</v>
      </c>
      <c r="B1234" s="3" t="s">
        <v>1232</v>
      </c>
      <c r="C1234" s="3" t="s">
        <v>5341</v>
      </c>
      <c r="D1234">
        <v>5000</v>
      </c>
      <c r="E1234">
        <v>0</v>
      </c>
      <c r="F1234" t="s">
        <v>8220</v>
      </c>
      <c r="G1234" t="s">
        <v>8224</v>
      </c>
      <c r="H1234" t="s">
        <v>8246</v>
      </c>
      <c r="I1234">
        <v>1440723600</v>
      </c>
      <c r="J1234">
        <v>1436394968</v>
      </c>
      <c r="K1234" t="b">
        <v>0</v>
      </c>
      <c r="L1234">
        <v>0</v>
      </c>
      <c r="M1234" t="b">
        <v>0</v>
      </c>
      <c r="N1234" t="s">
        <v>8286</v>
      </c>
      <c r="O1234" s="5">
        <f t="shared" si="114"/>
        <v>0</v>
      </c>
      <c r="P1234" t="e">
        <f t="shared" si="117"/>
        <v>#DIV/0!</v>
      </c>
      <c r="Q1234" t="str">
        <f t="shared" si="118"/>
        <v>music</v>
      </c>
      <c r="R1234" t="str">
        <f t="shared" si="119"/>
        <v>world music</v>
      </c>
      <c r="S1234" s="9">
        <f t="shared" si="115"/>
        <v>42193.941759259258</v>
      </c>
      <c r="T1234" s="9">
        <f t="shared" si="116"/>
        <v>42244.041666666672</v>
      </c>
    </row>
    <row r="1235" spans="1:20" ht="43.2" x14ac:dyDescent="0.3">
      <c r="A1235">
        <v>1232</v>
      </c>
      <c r="B1235" s="3" t="s">
        <v>1233</v>
      </c>
      <c r="C1235" s="3" t="s">
        <v>5342</v>
      </c>
      <c r="D1235">
        <v>5000</v>
      </c>
      <c r="E1235">
        <v>40</v>
      </c>
      <c r="F1235" t="s">
        <v>8220</v>
      </c>
      <c r="G1235" t="s">
        <v>8224</v>
      </c>
      <c r="H1235" t="s">
        <v>8246</v>
      </c>
      <c r="I1235">
        <v>1381090870</v>
      </c>
      <c r="J1235">
        <v>1377030070</v>
      </c>
      <c r="K1235" t="b">
        <v>0</v>
      </c>
      <c r="L1235">
        <v>1</v>
      </c>
      <c r="M1235" t="b">
        <v>0</v>
      </c>
      <c r="N1235" t="s">
        <v>8286</v>
      </c>
      <c r="O1235" s="5">
        <f t="shared" si="114"/>
        <v>0.8</v>
      </c>
      <c r="P1235">
        <f t="shared" si="117"/>
        <v>40</v>
      </c>
      <c r="Q1235" t="str">
        <f t="shared" si="118"/>
        <v>music</v>
      </c>
      <c r="R1235" t="str">
        <f t="shared" si="119"/>
        <v>world music</v>
      </c>
      <c r="S1235" s="9">
        <f t="shared" si="115"/>
        <v>41506.848032407412</v>
      </c>
      <c r="T1235" s="9">
        <f t="shared" si="116"/>
        <v>41553.848032407412</v>
      </c>
    </row>
    <row r="1236" spans="1:20" ht="43.2" x14ac:dyDescent="0.3">
      <c r="A1236">
        <v>1233</v>
      </c>
      <c r="B1236" s="3" t="s">
        <v>1234</v>
      </c>
      <c r="C1236" s="3" t="s">
        <v>5343</v>
      </c>
      <c r="D1236">
        <v>1000</v>
      </c>
      <c r="E1236">
        <v>116</v>
      </c>
      <c r="F1236" t="s">
        <v>8220</v>
      </c>
      <c r="G1236" t="s">
        <v>8224</v>
      </c>
      <c r="H1236" t="s">
        <v>8246</v>
      </c>
      <c r="I1236">
        <v>1329864374</v>
      </c>
      <c r="J1236">
        <v>1328049974</v>
      </c>
      <c r="K1236" t="b">
        <v>0</v>
      </c>
      <c r="L1236">
        <v>6</v>
      </c>
      <c r="M1236" t="b">
        <v>0</v>
      </c>
      <c r="N1236" t="s">
        <v>8286</v>
      </c>
      <c r="O1236" s="5">
        <f t="shared" si="114"/>
        <v>11.600000000000001</v>
      </c>
      <c r="P1236">
        <f t="shared" si="117"/>
        <v>19.333333333333332</v>
      </c>
      <c r="Q1236" t="str">
        <f t="shared" si="118"/>
        <v>music</v>
      </c>
      <c r="R1236" t="str">
        <f t="shared" si="119"/>
        <v>world music</v>
      </c>
      <c r="S1236" s="9">
        <f t="shared" si="115"/>
        <v>40939.948773148149</v>
      </c>
      <c r="T1236" s="9">
        <f t="shared" si="116"/>
        <v>40960.948773148149</v>
      </c>
    </row>
    <row r="1237" spans="1:20" ht="43.2" x14ac:dyDescent="0.3">
      <c r="A1237">
        <v>1234</v>
      </c>
      <c r="B1237" s="3" t="s">
        <v>1235</v>
      </c>
      <c r="C1237" s="3" t="s">
        <v>5344</v>
      </c>
      <c r="D1237">
        <v>50000</v>
      </c>
      <c r="E1237">
        <v>0</v>
      </c>
      <c r="F1237" t="s">
        <v>8220</v>
      </c>
      <c r="G1237" t="s">
        <v>8225</v>
      </c>
      <c r="H1237" t="s">
        <v>8247</v>
      </c>
      <c r="I1237">
        <v>1422903342</v>
      </c>
      <c r="J1237">
        <v>1420311342</v>
      </c>
      <c r="K1237" t="b">
        <v>0</v>
      </c>
      <c r="L1237">
        <v>0</v>
      </c>
      <c r="M1237" t="b">
        <v>0</v>
      </c>
      <c r="N1237" t="s">
        <v>8286</v>
      </c>
      <c r="O1237" s="5">
        <f t="shared" si="114"/>
        <v>0</v>
      </c>
      <c r="P1237" t="e">
        <f t="shared" si="117"/>
        <v>#DIV/0!</v>
      </c>
      <c r="Q1237" t="str">
        <f t="shared" si="118"/>
        <v>music</v>
      </c>
      <c r="R1237" t="str">
        <f t="shared" si="119"/>
        <v>world music</v>
      </c>
      <c r="S1237" s="9">
        <f t="shared" si="115"/>
        <v>42007.788680555561</v>
      </c>
      <c r="T1237" s="9">
        <f t="shared" si="116"/>
        <v>42037.788680555561</v>
      </c>
    </row>
    <row r="1238" spans="1:20" ht="43.2" x14ac:dyDescent="0.3">
      <c r="A1238">
        <v>1235</v>
      </c>
      <c r="B1238" s="3" t="s">
        <v>1236</v>
      </c>
      <c r="C1238" s="3" t="s">
        <v>5345</v>
      </c>
      <c r="D1238">
        <v>7534</v>
      </c>
      <c r="E1238">
        <v>210</v>
      </c>
      <c r="F1238" t="s">
        <v>8220</v>
      </c>
      <c r="G1238" t="s">
        <v>8224</v>
      </c>
      <c r="H1238" t="s">
        <v>8246</v>
      </c>
      <c r="I1238">
        <v>1387077299</v>
      </c>
      <c r="J1238">
        <v>1383621299</v>
      </c>
      <c r="K1238" t="b">
        <v>0</v>
      </c>
      <c r="L1238">
        <v>6</v>
      </c>
      <c r="M1238" t="b">
        <v>0</v>
      </c>
      <c r="N1238" t="s">
        <v>8286</v>
      </c>
      <c r="O1238" s="5">
        <f t="shared" si="114"/>
        <v>2.7873639500929119</v>
      </c>
      <c r="P1238">
        <f t="shared" si="117"/>
        <v>35</v>
      </c>
      <c r="Q1238" t="str">
        <f t="shared" si="118"/>
        <v>music</v>
      </c>
      <c r="R1238" t="str">
        <f t="shared" si="119"/>
        <v>world music</v>
      </c>
      <c r="S1238" s="9">
        <f t="shared" si="115"/>
        <v>41583.135405092595</v>
      </c>
      <c r="T1238" s="9">
        <f t="shared" si="116"/>
        <v>41623.135405092595</v>
      </c>
    </row>
    <row r="1239" spans="1:20" x14ac:dyDescent="0.3">
      <c r="A1239">
        <v>1236</v>
      </c>
      <c r="B1239" s="3" t="s">
        <v>1237</v>
      </c>
      <c r="C1239" s="3" t="s">
        <v>5346</v>
      </c>
      <c r="D1239">
        <v>2500</v>
      </c>
      <c r="E1239">
        <v>0</v>
      </c>
      <c r="F1239" t="s">
        <v>8220</v>
      </c>
      <c r="G1239" t="s">
        <v>8224</v>
      </c>
      <c r="H1239" t="s">
        <v>8246</v>
      </c>
      <c r="I1239">
        <v>1343491200</v>
      </c>
      <c r="J1239">
        <v>1342801164</v>
      </c>
      <c r="K1239" t="b">
        <v>0</v>
      </c>
      <c r="L1239">
        <v>0</v>
      </c>
      <c r="M1239" t="b">
        <v>0</v>
      </c>
      <c r="N1239" t="s">
        <v>8286</v>
      </c>
      <c r="O1239" s="5">
        <f t="shared" si="114"/>
        <v>0</v>
      </c>
      <c r="P1239" t="e">
        <f t="shared" si="117"/>
        <v>#DIV/0!</v>
      </c>
      <c r="Q1239" t="str">
        <f t="shared" si="118"/>
        <v>music</v>
      </c>
      <c r="R1239" t="str">
        <f t="shared" si="119"/>
        <v>world music</v>
      </c>
      <c r="S1239" s="9">
        <f t="shared" si="115"/>
        <v>41110.680138888885</v>
      </c>
      <c r="T1239" s="9">
        <f t="shared" si="116"/>
        <v>41118.666666666664</v>
      </c>
    </row>
    <row r="1240" spans="1:20" ht="43.2" x14ac:dyDescent="0.3">
      <c r="A1240">
        <v>1237</v>
      </c>
      <c r="B1240" s="3" t="s">
        <v>1238</v>
      </c>
      <c r="C1240" s="3" t="s">
        <v>5347</v>
      </c>
      <c r="D1240">
        <v>25000</v>
      </c>
      <c r="E1240">
        <v>0</v>
      </c>
      <c r="F1240" t="s">
        <v>8220</v>
      </c>
      <c r="G1240" t="s">
        <v>8224</v>
      </c>
      <c r="H1240" t="s">
        <v>8246</v>
      </c>
      <c r="I1240">
        <v>1345790865</v>
      </c>
      <c r="J1240">
        <v>1344062865</v>
      </c>
      <c r="K1240" t="b">
        <v>0</v>
      </c>
      <c r="L1240">
        <v>0</v>
      </c>
      <c r="M1240" t="b">
        <v>0</v>
      </c>
      <c r="N1240" t="s">
        <v>8286</v>
      </c>
      <c r="O1240" s="5">
        <f t="shared" si="114"/>
        <v>0</v>
      </c>
      <c r="P1240" t="e">
        <f t="shared" si="117"/>
        <v>#DIV/0!</v>
      </c>
      <c r="Q1240" t="str">
        <f t="shared" si="118"/>
        <v>music</v>
      </c>
      <c r="R1240" t="str">
        <f t="shared" si="119"/>
        <v>world music</v>
      </c>
      <c r="S1240" s="9">
        <f t="shared" si="115"/>
        <v>41125.283159722225</v>
      </c>
      <c r="T1240" s="9">
        <f t="shared" si="116"/>
        <v>41145.283159722225</v>
      </c>
    </row>
    <row r="1241" spans="1:20" ht="43.2" x14ac:dyDescent="0.3">
      <c r="A1241">
        <v>1238</v>
      </c>
      <c r="B1241" s="3" t="s">
        <v>1239</v>
      </c>
      <c r="C1241" s="3" t="s">
        <v>5348</v>
      </c>
      <c r="D1241">
        <v>1000</v>
      </c>
      <c r="E1241">
        <v>178</v>
      </c>
      <c r="F1241" t="s">
        <v>8220</v>
      </c>
      <c r="G1241" t="s">
        <v>8224</v>
      </c>
      <c r="H1241" t="s">
        <v>8246</v>
      </c>
      <c r="I1241">
        <v>1312641536</v>
      </c>
      <c r="J1241">
        <v>1310049536</v>
      </c>
      <c r="K1241" t="b">
        <v>0</v>
      </c>
      <c r="L1241">
        <v>3</v>
      </c>
      <c r="M1241" t="b">
        <v>0</v>
      </c>
      <c r="N1241" t="s">
        <v>8286</v>
      </c>
      <c r="O1241" s="5">
        <f t="shared" si="114"/>
        <v>17.8</v>
      </c>
      <c r="P1241">
        <f t="shared" si="117"/>
        <v>59.333333333333336</v>
      </c>
      <c r="Q1241" t="str">
        <f t="shared" si="118"/>
        <v>music</v>
      </c>
      <c r="R1241" t="str">
        <f t="shared" si="119"/>
        <v>world music</v>
      </c>
      <c r="S1241" s="9">
        <f t="shared" si="115"/>
        <v>40731.61037037037</v>
      </c>
      <c r="T1241" s="9">
        <f t="shared" si="116"/>
        <v>40761.61037037037</v>
      </c>
    </row>
    <row r="1242" spans="1:20" ht="28.8" x14ac:dyDescent="0.3">
      <c r="A1242">
        <v>1239</v>
      </c>
      <c r="B1242" s="3" t="s">
        <v>1240</v>
      </c>
      <c r="C1242" s="3" t="s">
        <v>5349</v>
      </c>
      <c r="D1242">
        <v>2500</v>
      </c>
      <c r="E1242">
        <v>0</v>
      </c>
      <c r="F1242" t="s">
        <v>8220</v>
      </c>
      <c r="G1242" t="s">
        <v>8224</v>
      </c>
      <c r="H1242" t="s">
        <v>8246</v>
      </c>
      <c r="I1242">
        <v>1325804767</v>
      </c>
      <c r="J1242">
        <v>1323212767</v>
      </c>
      <c r="K1242" t="b">
        <v>0</v>
      </c>
      <c r="L1242">
        <v>0</v>
      </c>
      <c r="M1242" t="b">
        <v>0</v>
      </c>
      <c r="N1242" t="s">
        <v>8286</v>
      </c>
      <c r="O1242" s="5">
        <f t="shared" si="114"/>
        <v>0</v>
      </c>
      <c r="P1242" t="e">
        <f t="shared" si="117"/>
        <v>#DIV/0!</v>
      </c>
      <c r="Q1242" t="str">
        <f t="shared" si="118"/>
        <v>music</v>
      </c>
      <c r="R1242" t="str">
        <f t="shared" si="119"/>
        <v>world music</v>
      </c>
      <c r="S1242" s="9">
        <f t="shared" si="115"/>
        <v>40883.962581018517</v>
      </c>
      <c r="T1242" s="9">
        <f t="shared" si="116"/>
        <v>40913.962581018517</v>
      </c>
    </row>
    <row r="1243" spans="1:20" ht="28.8" x14ac:dyDescent="0.3">
      <c r="A1243">
        <v>1240</v>
      </c>
      <c r="B1243" s="3" t="s">
        <v>1241</v>
      </c>
      <c r="C1243" s="3" t="s">
        <v>5350</v>
      </c>
      <c r="D1243">
        <v>8000</v>
      </c>
      <c r="E1243">
        <v>241</v>
      </c>
      <c r="F1243" t="s">
        <v>8220</v>
      </c>
      <c r="G1243" t="s">
        <v>8224</v>
      </c>
      <c r="H1243" t="s">
        <v>8246</v>
      </c>
      <c r="I1243">
        <v>1373665860</v>
      </c>
      <c r="J1243">
        <v>1368579457</v>
      </c>
      <c r="K1243" t="b">
        <v>0</v>
      </c>
      <c r="L1243">
        <v>8</v>
      </c>
      <c r="M1243" t="b">
        <v>0</v>
      </c>
      <c r="N1243" t="s">
        <v>8286</v>
      </c>
      <c r="O1243" s="5">
        <f t="shared" si="114"/>
        <v>3.0124999999999997</v>
      </c>
      <c r="P1243">
        <f t="shared" si="117"/>
        <v>30.125</v>
      </c>
      <c r="Q1243" t="str">
        <f t="shared" si="118"/>
        <v>music</v>
      </c>
      <c r="R1243" t="str">
        <f t="shared" si="119"/>
        <v>world music</v>
      </c>
      <c r="S1243" s="9">
        <f t="shared" si="115"/>
        <v>41409.040011574078</v>
      </c>
      <c r="T1243" s="9">
        <f t="shared" si="116"/>
        <v>41467.910416666666</v>
      </c>
    </row>
    <row r="1244" spans="1:20" ht="43.2" x14ac:dyDescent="0.3">
      <c r="A1244">
        <v>1241</v>
      </c>
      <c r="B1244" s="3" t="s">
        <v>1242</v>
      </c>
      <c r="C1244" s="3" t="s">
        <v>5351</v>
      </c>
      <c r="D1244">
        <v>5000</v>
      </c>
      <c r="E1244">
        <v>2537</v>
      </c>
      <c r="F1244" t="s">
        <v>8220</v>
      </c>
      <c r="G1244" t="s">
        <v>8224</v>
      </c>
      <c r="H1244" t="s">
        <v>8246</v>
      </c>
      <c r="I1244">
        <v>1414994340</v>
      </c>
      <c r="J1244">
        <v>1413057980</v>
      </c>
      <c r="K1244" t="b">
        <v>0</v>
      </c>
      <c r="L1244">
        <v>34</v>
      </c>
      <c r="M1244" t="b">
        <v>0</v>
      </c>
      <c r="N1244" t="s">
        <v>8286</v>
      </c>
      <c r="O1244" s="5">
        <f t="shared" si="114"/>
        <v>50.739999999999995</v>
      </c>
      <c r="P1244">
        <f t="shared" si="117"/>
        <v>74.617647058823536</v>
      </c>
      <c r="Q1244" t="str">
        <f t="shared" si="118"/>
        <v>music</v>
      </c>
      <c r="R1244" t="str">
        <f t="shared" si="119"/>
        <v>world music</v>
      </c>
      <c r="S1244" s="9">
        <f t="shared" si="115"/>
        <v>41923.837731481479</v>
      </c>
      <c r="T1244" s="9">
        <f t="shared" si="116"/>
        <v>41946.249305555553</v>
      </c>
    </row>
    <row r="1245" spans="1:20" ht="43.2" x14ac:dyDescent="0.3">
      <c r="A1245">
        <v>1242</v>
      </c>
      <c r="B1245" s="3" t="s">
        <v>1243</v>
      </c>
      <c r="C1245" s="3" t="s">
        <v>5352</v>
      </c>
      <c r="D1245">
        <v>911</v>
      </c>
      <c r="E1245">
        <v>5</v>
      </c>
      <c r="F1245" t="s">
        <v>8220</v>
      </c>
      <c r="G1245" t="s">
        <v>8224</v>
      </c>
      <c r="H1245" t="s">
        <v>8246</v>
      </c>
      <c r="I1245">
        <v>1315747080</v>
      </c>
      <c r="J1245">
        <v>1314417502</v>
      </c>
      <c r="K1245" t="b">
        <v>0</v>
      </c>
      <c r="L1245">
        <v>1</v>
      </c>
      <c r="M1245" t="b">
        <v>0</v>
      </c>
      <c r="N1245" t="s">
        <v>8286</v>
      </c>
      <c r="O1245" s="5">
        <f t="shared" si="114"/>
        <v>0.54884742041712409</v>
      </c>
      <c r="P1245">
        <f t="shared" si="117"/>
        <v>5</v>
      </c>
      <c r="Q1245" t="str">
        <f t="shared" si="118"/>
        <v>music</v>
      </c>
      <c r="R1245" t="str">
        <f t="shared" si="119"/>
        <v>world music</v>
      </c>
      <c r="S1245" s="9">
        <f t="shared" si="115"/>
        <v>40782.165532407409</v>
      </c>
      <c r="T1245" s="9">
        <f t="shared" si="116"/>
        <v>40797.554166666669</v>
      </c>
    </row>
    <row r="1246" spans="1:20" ht="28.8" x14ac:dyDescent="0.3">
      <c r="A1246">
        <v>1243</v>
      </c>
      <c r="B1246" s="3" t="s">
        <v>1244</v>
      </c>
      <c r="C1246" s="3" t="s">
        <v>5353</v>
      </c>
      <c r="D1246">
        <v>12000</v>
      </c>
      <c r="E1246">
        <v>1691</v>
      </c>
      <c r="F1246" t="s">
        <v>8220</v>
      </c>
      <c r="G1246" t="s">
        <v>8224</v>
      </c>
      <c r="H1246" t="s">
        <v>8246</v>
      </c>
      <c r="I1246">
        <v>1310158800</v>
      </c>
      <c r="J1246">
        <v>1304888771</v>
      </c>
      <c r="K1246" t="b">
        <v>0</v>
      </c>
      <c r="L1246">
        <v>38</v>
      </c>
      <c r="M1246" t="b">
        <v>0</v>
      </c>
      <c r="N1246" t="s">
        <v>8286</v>
      </c>
      <c r="O1246" s="5">
        <f t="shared" si="114"/>
        <v>14.091666666666667</v>
      </c>
      <c r="P1246">
        <f t="shared" si="117"/>
        <v>44.5</v>
      </c>
      <c r="Q1246" t="str">
        <f t="shared" si="118"/>
        <v>music</v>
      </c>
      <c r="R1246" t="str">
        <f t="shared" si="119"/>
        <v>world music</v>
      </c>
      <c r="S1246" s="9">
        <f t="shared" si="115"/>
        <v>40671.879293981481</v>
      </c>
      <c r="T1246" s="9">
        <f t="shared" si="116"/>
        <v>40732.875</v>
      </c>
    </row>
    <row r="1247" spans="1:20" ht="28.8" x14ac:dyDescent="0.3">
      <c r="A1247">
        <v>1244</v>
      </c>
      <c r="B1247" s="3" t="s">
        <v>1245</v>
      </c>
      <c r="C1247" s="3" t="s">
        <v>5354</v>
      </c>
      <c r="D1247">
        <v>2000</v>
      </c>
      <c r="E1247">
        <v>2076</v>
      </c>
      <c r="F1247" t="s">
        <v>8219</v>
      </c>
      <c r="G1247" t="s">
        <v>8224</v>
      </c>
      <c r="H1247" t="s">
        <v>8246</v>
      </c>
      <c r="I1247">
        <v>1366664400</v>
      </c>
      <c r="J1247">
        <v>1363981723</v>
      </c>
      <c r="K1247" t="b">
        <v>1</v>
      </c>
      <c r="L1247">
        <v>45</v>
      </c>
      <c r="M1247" t="b">
        <v>1</v>
      </c>
      <c r="N1247" t="s">
        <v>8276</v>
      </c>
      <c r="O1247" s="5">
        <f t="shared" si="114"/>
        <v>103.8</v>
      </c>
      <c r="P1247">
        <f t="shared" si="117"/>
        <v>46.133333333333333</v>
      </c>
      <c r="Q1247" t="str">
        <f t="shared" si="118"/>
        <v>music</v>
      </c>
      <c r="R1247" t="str">
        <f t="shared" si="119"/>
        <v>rock</v>
      </c>
      <c r="S1247" s="9">
        <f t="shared" si="115"/>
        <v>41355.825497685182</v>
      </c>
      <c r="T1247" s="9">
        <f t="shared" si="116"/>
        <v>41386.875</v>
      </c>
    </row>
    <row r="1248" spans="1:20" ht="43.2" x14ac:dyDescent="0.3">
      <c r="A1248">
        <v>1245</v>
      </c>
      <c r="B1248" s="3" t="s">
        <v>1246</v>
      </c>
      <c r="C1248" s="3" t="s">
        <v>5355</v>
      </c>
      <c r="D1248">
        <v>2000</v>
      </c>
      <c r="E1248">
        <v>2405</v>
      </c>
      <c r="F1248" t="s">
        <v>8219</v>
      </c>
      <c r="G1248" t="s">
        <v>8224</v>
      </c>
      <c r="H1248" t="s">
        <v>8246</v>
      </c>
      <c r="I1248">
        <v>1402755834</v>
      </c>
      <c r="J1248">
        <v>1400163834</v>
      </c>
      <c r="K1248" t="b">
        <v>1</v>
      </c>
      <c r="L1248">
        <v>17</v>
      </c>
      <c r="M1248" t="b">
        <v>1</v>
      </c>
      <c r="N1248" t="s">
        <v>8276</v>
      </c>
      <c r="O1248" s="5">
        <f t="shared" si="114"/>
        <v>120.24999999999999</v>
      </c>
      <c r="P1248">
        <f t="shared" si="117"/>
        <v>141.47058823529412</v>
      </c>
      <c r="Q1248" t="str">
        <f t="shared" si="118"/>
        <v>music</v>
      </c>
      <c r="R1248" t="str">
        <f t="shared" si="119"/>
        <v>rock</v>
      </c>
      <c r="S1248" s="9">
        <f t="shared" si="115"/>
        <v>41774.599930555552</v>
      </c>
      <c r="T1248" s="9">
        <f t="shared" si="116"/>
        <v>41804.599930555552</v>
      </c>
    </row>
    <row r="1249" spans="1:20" ht="43.2" x14ac:dyDescent="0.3">
      <c r="A1249">
        <v>1246</v>
      </c>
      <c r="B1249" s="3" t="s">
        <v>1247</v>
      </c>
      <c r="C1249" s="3" t="s">
        <v>5356</v>
      </c>
      <c r="D1249">
        <v>2000</v>
      </c>
      <c r="E1249">
        <v>2340</v>
      </c>
      <c r="F1249" t="s">
        <v>8219</v>
      </c>
      <c r="G1249" t="s">
        <v>8224</v>
      </c>
      <c r="H1249" t="s">
        <v>8246</v>
      </c>
      <c r="I1249">
        <v>1323136949</v>
      </c>
      <c r="J1249">
        <v>1319245349</v>
      </c>
      <c r="K1249" t="b">
        <v>1</v>
      </c>
      <c r="L1249">
        <v>31</v>
      </c>
      <c r="M1249" t="b">
        <v>1</v>
      </c>
      <c r="N1249" t="s">
        <v>8276</v>
      </c>
      <c r="O1249" s="5">
        <f t="shared" si="114"/>
        <v>117</v>
      </c>
      <c r="P1249">
        <f t="shared" si="117"/>
        <v>75.483870967741936</v>
      </c>
      <c r="Q1249" t="str">
        <f t="shared" si="118"/>
        <v>music</v>
      </c>
      <c r="R1249" t="str">
        <f t="shared" si="119"/>
        <v>rock</v>
      </c>
      <c r="S1249" s="9">
        <f t="shared" si="115"/>
        <v>40838.043391203704</v>
      </c>
      <c r="T1249" s="9">
        <f t="shared" si="116"/>
        <v>40883.085057870368</v>
      </c>
    </row>
    <row r="1250" spans="1:20" ht="28.8" x14ac:dyDescent="0.3">
      <c r="A1250">
        <v>1247</v>
      </c>
      <c r="B1250" s="3" t="s">
        <v>1248</v>
      </c>
      <c r="C1250" s="3" t="s">
        <v>5357</v>
      </c>
      <c r="D1250">
        <v>3500</v>
      </c>
      <c r="E1250">
        <v>4275</v>
      </c>
      <c r="F1250" t="s">
        <v>8219</v>
      </c>
      <c r="G1250" t="s">
        <v>8224</v>
      </c>
      <c r="H1250" t="s">
        <v>8246</v>
      </c>
      <c r="I1250">
        <v>1367823655</v>
      </c>
      <c r="J1250">
        <v>1365231655</v>
      </c>
      <c r="K1250" t="b">
        <v>1</v>
      </c>
      <c r="L1250">
        <v>50</v>
      </c>
      <c r="M1250" t="b">
        <v>1</v>
      </c>
      <c r="N1250" t="s">
        <v>8276</v>
      </c>
      <c r="O1250" s="5">
        <f t="shared" si="114"/>
        <v>122.14285714285715</v>
      </c>
      <c r="P1250">
        <f t="shared" si="117"/>
        <v>85.5</v>
      </c>
      <c r="Q1250" t="str">
        <f t="shared" si="118"/>
        <v>music</v>
      </c>
      <c r="R1250" t="str">
        <f t="shared" si="119"/>
        <v>rock</v>
      </c>
      <c r="S1250" s="9">
        <f t="shared" si="115"/>
        <v>41370.292303240742</v>
      </c>
      <c r="T1250" s="9">
        <f t="shared" si="116"/>
        <v>41400.292303240742</v>
      </c>
    </row>
    <row r="1251" spans="1:20" ht="28.8" x14ac:dyDescent="0.3">
      <c r="A1251">
        <v>1248</v>
      </c>
      <c r="B1251" s="3" t="s">
        <v>1249</v>
      </c>
      <c r="C1251" s="3" t="s">
        <v>5358</v>
      </c>
      <c r="D1251">
        <v>2500</v>
      </c>
      <c r="E1251">
        <v>3791</v>
      </c>
      <c r="F1251" t="s">
        <v>8219</v>
      </c>
      <c r="G1251" t="s">
        <v>8224</v>
      </c>
      <c r="H1251" t="s">
        <v>8246</v>
      </c>
      <c r="I1251">
        <v>1402642740</v>
      </c>
      <c r="J1251">
        <v>1399563953</v>
      </c>
      <c r="K1251" t="b">
        <v>1</v>
      </c>
      <c r="L1251">
        <v>59</v>
      </c>
      <c r="M1251" t="b">
        <v>1</v>
      </c>
      <c r="N1251" t="s">
        <v>8276</v>
      </c>
      <c r="O1251" s="5">
        <f t="shared" si="114"/>
        <v>151.63999999999999</v>
      </c>
      <c r="P1251">
        <f t="shared" si="117"/>
        <v>64.254237288135599</v>
      </c>
      <c r="Q1251" t="str">
        <f t="shared" si="118"/>
        <v>music</v>
      </c>
      <c r="R1251" t="str">
        <f t="shared" si="119"/>
        <v>rock</v>
      </c>
      <c r="S1251" s="9">
        <f t="shared" si="115"/>
        <v>41767.656863425924</v>
      </c>
      <c r="T1251" s="9">
        <f t="shared" si="116"/>
        <v>41803.290972222225</v>
      </c>
    </row>
    <row r="1252" spans="1:20" ht="28.8" x14ac:dyDescent="0.3">
      <c r="A1252">
        <v>1249</v>
      </c>
      <c r="B1252" s="3" t="s">
        <v>1250</v>
      </c>
      <c r="C1252" s="3" t="s">
        <v>5359</v>
      </c>
      <c r="D1252">
        <v>5000</v>
      </c>
      <c r="E1252">
        <v>5222</v>
      </c>
      <c r="F1252" t="s">
        <v>8219</v>
      </c>
      <c r="G1252" t="s">
        <v>8224</v>
      </c>
      <c r="H1252" t="s">
        <v>8246</v>
      </c>
      <c r="I1252">
        <v>1341683211</v>
      </c>
      <c r="J1252">
        <v>1339091211</v>
      </c>
      <c r="K1252" t="b">
        <v>1</v>
      </c>
      <c r="L1252">
        <v>81</v>
      </c>
      <c r="M1252" t="b">
        <v>1</v>
      </c>
      <c r="N1252" t="s">
        <v>8276</v>
      </c>
      <c r="O1252" s="5">
        <f t="shared" si="114"/>
        <v>104.44</v>
      </c>
      <c r="P1252">
        <f t="shared" si="117"/>
        <v>64.46913580246914</v>
      </c>
      <c r="Q1252" t="str">
        <f t="shared" si="118"/>
        <v>music</v>
      </c>
      <c r="R1252" t="str">
        <f t="shared" si="119"/>
        <v>rock</v>
      </c>
      <c r="S1252" s="9">
        <f t="shared" si="115"/>
        <v>41067.74086805556</v>
      </c>
      <c r="T1252" s="9">
        <f t="shared" si="116"/>
        <v>41097.74086805556</v>
      </c>
    </row>
    <row r="1253" spans="1:20" ht="43.2" x14ac:dyDescent="0.3">
      <c r="A1253">
        <v>1250</v>
      </c>
      <c r="B1253" s="3" t="s">
        <v>1251</v>
      </c>
      <c r="C1253" s="3" t="s">
        <v>5360</v>
      </c>
      <c r="D1253">
        <v>30000</v>
      </c>
      <c r="E1253">
        <v>60046</v>
      </c>
      <c r="F1253" t="s">
        <v>8219</v>
      </c>
      <c r="G1253" t="s">
        <v>8224</v>
      </c>
      <c r="H1253" t="s">
        <v>8246</v>
      </c>
      <c r="I1253">
        <v>1410017131</v>
      </c>
      <c r="J1253">
        <v>1406129131</v>
      </c>
      <c r="K1253" t="b">
        <v>1</v>
      </c>
      <c r="L1253">
        <v>508</v>
      </c>
      <c r="M1253" t="b">
        <v>1</v>
      </c>
      <c r="N1253" t="s">
        <v>8276</v>
      </c>
      <c r="O1253" s="5">
        <f t="shared" si="114"/>
        <v>200.15333333333331</v>
      </c>
      <c r="P1253">
        <f t="shared" si="117"/>
        <v>118.2007874015748</v>
      </c>
      <c r="Q1253" t="str">
        <f t="shared" si="118"/>
        <v>music</v>
      </c>
      <c r="R1253" t="str">
        <f t="shared" si="119"/>
        <v>rock</v>
      </c>
      <c r="S1253" s="9">
        <f t="shared" si="115"/>
        <v>41843.64271990741</v>
      </c>
      <c r="T1253" s="9">
        <f t="shared" si="116"/>
        <v>41888.64271990741</v>
      </c>
    </row>
    <row r="1254" spans="1:20" ht="28.8" x14ac:dyDescent="0.3">
      <c r="A1254">
        <v>1251</v>
      </c>
      <c r="B1254" s="3" t="s">
        <v>1252</v>
      </c>
      <c r="C1254" s="3" t="s">
        <v>5361</v>
      </c>
      <c r="D1254">
        <v>6000</v>
      </c>
      <c r="E1254">
        <v>6108</v>
      </c>
      <c r="F1254" t="s">
        <v>8219</v>
      </c>
      <c r="G1254" t="s">
        <v>8224</v>
      </c>
      <c r="H1254" t="s">
        <v>8246</v>
      </c>
      <c r="I1254">
        <v>1316979167</v>
      </c>
      <c r="J1254">
        <v>1311795167</v>
      </c>
      <c r="K1254" t="b">
        <v>1</v>
      </c>
      <c r="L1254">
        <v>74</v>
      </c>
      <c r="M1254" t="b">
        <v>1</v>
      </c>
      <c r="N1254" t="s">
        <v>8276</v>
      </c>
      <c r="O1254" s="5">
        <f t="shared" si="114"/>
        <v>101.8</v>
      </c>
      <c r="P1254">
        <f t="shared" si="117"/>
        <v>82.540540540540547</v>
      </c>
      <c r="Q1254" t="str">
        <f t="shared" si="118"/>
        <v>music</v>
      </c>
      <c r="R1254" t="str">
        <f t="shared" si="119"/>
        <v>rock</v>
      </c>
      <c r="S1254" s="9">
        <f t="shared" si="115"/>
        <v>40751.814432870371</v>
      </c>
      <c r="T1254" s="9">
        <f t="shared" si="116"/>
        <v>40811.814432870371</v>
      </c>
    </row>
    <row r="1255" spans="1:20" ht="43.2" x14ac:dyDescent="0.3">
      <c r="A1255">
        <v>1252</v>
      </c>
      <c r="B1255" s="3" t="s">
        <v>1253</v>
      </c>
      <c r="C1255" s="3" t="s">
        <v>5362</v>
      </c>
      <c r="D1255">
        <v>3500</v>
      </c>
      <c r="E1255">
        <v>4818</v>
      </c>
      <c r="F1255" t="s">
        <v>8219</v>
      </c>
      <c r="G1255" t="s">
        <v>8224</v>
      </c>
      <c r="H1255" t="s">
        <v>8246</v>
      </c>
      <c r="I1255">
        <v>1382658169</v>
      </c>
      <c r="J1255">
        <v>1380238969</v>
      </c>
      <c r="K1255" t="b">
        <v>1</v>
      </c>
      <c r="L1255">
        <v>141</v>
      </c>
      <c r="M1255" t="b">
        <v>1</v>
      </c>
      <c r="N1255" t="s">
        <v>8276</v>
      </c>
      <c r="O1255" s="5">
        <f t="shared" si="114"/>
        <v>137.65714285714284</v>
      </c>
      <c r="P1255">
        <f t="shared" si="117"/>
        <v>34.170212765957444</v>
      </c>
      <c r="Q1255" t="str">
        <f t="shared" si="118"/>
        <v>music</v>
      </c>
      <c r="R1255" t="str">
        <f t="shared" si="119"/>
        <v>rock</v>
      </c>
      <c r="S1255" s="9">
        <f t="shared" si="115"/>
        <v>41543.988067129627</v>
      </c>
      <c r="T1255" s="9">
        <f t="shared" si="116"/>
        <v>41571.988067129627</v>
      </c>
    </row>
    <row r="1256" spans="1:20" ht="43.2" x14ac:dyDescent="0.3">
      <c r="A1256">
        <v>1253</v>
      </c>
      <c r="B1256" s="3" t="s">
        <v>1254</v>
      </c>
      <c r="C1256" s="3" t="s">
        <v>5363</v>
      </c>
      <c r="D1256">
        <v>10</v>
      </c>
      <c r="E1256">
        <v>30383.32</v>
      </c>
      <c r="F1256" t="s">
        <v>8219</v>
      </c>
      <c r="G1256" t="s">
        <v>8224</v>
      </c>
      <c r="H1256" t="s">
        <v>8246</v>
      </c>
      <c r="I1256">
        <v>1409770107</v>
      </c>
      <c r="J1256">
        <v>1407178107</v>
      </c>
      <c r="K1256" t="b">
        <v>1</v>
      </c>
      <c r="L1256">
        <v>711</v>
      </c>
      <c r="M1256" t="b">
        <v>1</v>
      </c>
      <c r="N1256" t="s">
        <v>8276</v>
      </c>
      <c r="O1256" s="5">
        <f t="shared" si="114"/>
        <v>303833.2</v>
      </c>
      <c r="P1256">
        <f t="shared" si="117"/>
        <v>42.73322081575246</v>
      </c>
      <c r="Q1256" t="str">
        <f t="shared" si="118"/>
        <v>music</v>
      </c>
      <c r="R1256" t="str">
        <f t="shared" si="119"/>
        <v>rock</v>
      </c>
      <c r="S1256" s="9">
        <f t="shared" si="115"/>
        <v>41855.783645833333</v>
      </c>
      <c r="T1256" s="9">
        <f t="shared" si="116"/>
        <v>41885.783645833333</v>
      </c>
    </row>
    <row r="1257" spans="1:20" ht="43.2" x14ac:dyDescent="0.3">
      <c r="A1257">
        <v>1254</v>
      </c>
      <c r="B1257" s="3" t="s">
        <v>1255</v>
      </c>
      <c r="C1257" s="3" t="s">
        <v>5364</v>
      </c>
      <c r="D1257">
        <v>6700</v>
      </c>
      <c r="E1257">
        <v>13323</v>
      </c>
      <c r="F1257" t="s">
        <v>8219</v>
      </c>
      <c r="G1257" t="s">
        <v>8224</v>
      </c>
      <c r="H1257" t="s">
        <v>8246</v>
      </c>
      <c r="I1257">
        <v>1293857940</v>
      </c>
      <c r="J1257">
        <v>1288968886</v>
      </c>
      <c r="K1257" t="b">
        <v>1</v>
      </c>
      <c r="L1257">
        <v>141</v>
      </c>
      <c r="M1257" t="b">
        <v>1</v>
      </c>
      <c r="N1257" t="s">
        <v>8276</v>
      </c>
      <c r="O1257" s="5">
        <f t="shared" si="114"/>
        <v>198.85074626865671</v>
      </c>
      <c r="P1257">
        <f t="shared" si="117"/>
        <v>94.489361702127653</v>
      </c>
      <c r="Q1257" t="str">
        <f t="shared" si="118"/>
        <v>music</v>
      </c>
      <c r="R1257" t="str">
        <f t="shared" si="119"/>
        <v>rock</v>
      </c>
      <c r="S1257" s="9">
        <f t="shared" si="115"/>
        <v>40487.621365740742</v>
      </c>
      <c r="T1257" s="9">
        <f t="shared" si="116"/>
        <v>40544.207638888889</v>
      </c>
    </row>
    <row r="1258" spans="1:20" ht="28.8" x14ac:dyDescent="0.3">
      <c r="A1258">
        <v>1255</v>
      </c>
      <c r="B1258" s="3" t="s">
        <v>1256</v>
      </c>
      <c r="C1258" s="3" t="s">
        <v>5365</v>
      </c>
      <c r="D1258">
        <v>3000</v>
      </c>
      <c r="E1258">
        <v>6071</v>
      </c>
      <c r="F1258" t="s">
        <v>8219</v>
      </c>
      <c r="G1258" t="s">
        <v>8224</v>
      </c>
      <c r="H1258" t="s">
        <v>8246</v>
      </c>
      <c r="I1258">
        <v>1385932652</v>
      </c>
      <c r="J1258">
        <v>1383337052</v>
      </c>
      <c r="K1258" t="b">
        <v>1</v>
      </c>
      <c r="L1258">
        <v>109</v>
      </c>
      <c r="M1258" t="b">
        <v>1</v>
      </c>
      <c r="N1258" t="s">
        <v>8276</v>
      </c>
      <c r="O1258" s="5">
        <f t="shared" si="114"/>
        <v>202.36666666666667</v>
      </c>
      <c r="P1258">
        <f t="shared" si="117"/>
        <v>55.697247706422019</v>
      </c>
      <c r="Q1258" t="str">
        <f t="shared" si="118"/>
        <v>music</v>
      </c>
      <c r="R1258" t="str">
        <f t="shared" si="119"/>
        <v>rock</v>
      </c>
      <c r="S1258" s="9">
        <f t="shared" si="115"/>
        <v>41579.845509259263</v>
      </c>
      <c r="T1258" s="9">
        <f t="shared" si="116"/>
        <v>41609.887175925927</v>
      </c>
    </row>
    <row r="1259" spans="1:20" ht="43.2" x14ac:dyDescent="0.3">
      <c r="A1259">
        <v>1256</v>
      </c>
      <c r="B1259" s="3" t="s">
        <v>1257</v>
      </c>
      <c r="C1259" s="3" t="s">
        <v>5366</v>
      </c>
      <c r="D1259">
        <v>30000</v>
      </c>
      <c r="E1259">
        <v>35389.129999999997</v>
      </c>
      <c r="F1259" t="s">
        <v>8219</v>
      </c>
      <c r="G1259" t="s">
        <v>8224</v>
      </c>
      <c r="H1259" t="s">
        <v>8246</v>
      </c>
      <c r="I1259">
        <v>1329084231</v>
      </c>
      <c r="J1259">
        <v>1326492231</v>
      </c>
      <c r="K1259" t="b">
        <v>1</v>
      </c>
      <c r="L1259">
        <v>361</v>
      </c>
      <c r="M1259" t="b">
        <v>1</v>
      </c>
      <c r="N1259" t="s">
        <v>8276</v>
      </c>
      <c r="O1259" s="5">
        <f t="shared" si="114"/>
        <v>117.96376666666666</v>
      </c>
      <c r="P1259">
        <f t="shared" si="117"/>
        <v>98.030831024930734</v>
      </c>
      <c r="Q1259" t="str">
        <f t="shared" si="118"/>
        <v>music</v>
      </c>
      <c r="R1259" t="str">
        <f t="shared" si="119"/>
        <v>rock</v>
      </c>
      <c r="S1259" s="9">
        <f t="shared" si="115"/>
        <v>40921.919340277782</v>
      </c>
      <c r="T1259" s="9">
        <f t="shared" si="116"/>
        <v>40951.919340277782</v>
      </c>
    </row>
    <row r="1260" spans="1:20" ht="43.2" x14ac:dyDescent="0.3">
      <c r="A1260">
        <v>1257</v>
      </c>
      <c r="B1260" s="3" t="s">
        <v>1258</v>
      </c>
      <c r="C1260" s="3" t="s">
        <v>5367</v>
      </c>
      <c r="D1260">
        <v>5500</v>
      </c>
      <c r="E1260">
        <v>16210</v>
      </c>
      <c r="F1260" t="s">
        <v>8219</v>
      </c>
      <c r="G1260" t="s">
        <v>8224</v>
      </c>
      <c r="H1260" t="s">
        <v>8246</v>
      </c>
      <c r="I1260">
        <v>1301792590</v>
      </c>
      <c r="J1260">
        <v>1297562590</v>
      </c>
      <c r="K1260" t="b">
        <v>1</v>
      </c>
      <c r="L1260">
        <v>176</v>
      </c>
      <c r="M1260" t="b">
        <v>1</v>
      </c>
      <c r="N1260" t="s">
        <v>8276</v>
      </c>
      <c r="O1260" s="5">
        <f t="shared" si="114"/>
        <v>294.72727272727275</v>
      </c>
      <c r="P1260">
        <f t="shared" si="117"/>
        <v>92.102272727272734</v>
      </c>
      <c r="Q1260" t="str">
        <f t="shared" si="118"/>
        <v>music</v>
      </c>
      <c r="R1260" t="str">
        <f t="shared" si="119"/>
        <v>rock</v>
      </c>
      <c r="S1260" s="9">
        <f t="shared" si="115"/>
        <v>40587.085532407407</v>
      </c>
      <c r="T1260" s="9">
        <f t="shared" si="116"/>
        <v>40636.043865740743</v>
      </c>
    </row>
    <row r="1261" spans="1:20" ht="28.8" x14ac:dyDescent="0.3">
      <c r="A1261">
        <v>1258</v>
      </c>
      <c r="B1261" s="3" t="s">
        <v>1259</v>
      </c>
      <c r="C1261" s="3" t="s">
        <v>5368</v>
      </c>
      <c r="D1261">
        <v>12000</v>
      </c>
      <c r="E1261">
        <v>25577.56</v>
      </c>
      <c r="F1261" t="s">
        <v>8219</v>
      </c>
      <c r="G1261" t="s">
        <v>8224</v>
      </c>
      <c r="H1261" t="s">
        <v>8246</v>
      </c>
      <c r="I1261">
        <v>1377960012</v>
      </c>
      <c r="J1261">
        <v>1375368012</v>
      </c>
      <c r="K1261" t="b">
        <v>1</v>
      </c>
      <c r="L1261">
        <v>670</v>
      </c>
      <c r="M1261" t="b">
        <v>1</v>
      </c>
      <c r="N1261" t="s">
        <v>8276</v>
      </c>
      <c r="O1261" s="5">
        <f t="shared" si="114"/>
        <v>213.14633333333336</v>
      </c>
      <c r="P1261">
        <f t="shared" si="117"/>
        <v>38.175462686567165</v>
      </c>
      <c r="Q1261" t="str">
        <f t="shared" si="118"/>
        <v>music</v>
      </c>
      <c r="R1261" t="str">
        <f t="shared" si="119"/>
        <v>rock</v>
      </c>
      <c r="S1261" s="9">
        <f t="shared" si="115"/>
        <v>41487.611250000002</v>
      </c>
      <c r="T1261" s="9">
        <f t="shared" si="116"/>
        <v>41517.611250000002</v>
      </c>
    </row>
    <row r="1262" spans="1:20" ht="28.8" x14ac:dyDescent="0.3">
      <c r="A1262">
        <v>1259</v>
      </c>
      <c r="B1262" s="3" t="s">
        <v>1260</v>
      </c>
      <c r="C1262" s="3" t="s">
        <v>5369</v>
      </c>
      <c r="D1262">
        <v>2500</v>
      </c>
      <c r="E1262">
        <v>2606</v>
      </c>
      <c r="F1262" t="s">
        <v>8219</v>
      </c>
      <c r="G1262" t="s">
        <v>8224</v>
      </c>
      <c r="H1262" t="s">
        <v>8246</v>
      </c>
      <c r="I1262">
        <v>1402286340</v>
      </c>
      <c r="J1262">
        <v>1399504664</v>
      </c>
      <c r="K1262" t="b">
        <v>1</v>
      </c>
      <c r="L1262">
        <v>96</v>
      </c>
      <c r="M1262" t="b">
        <v>1</v>
      </c>
      <c r="N1262" t="s">
        <v>8276</v>
      </c>
      <c r="O1262" s="5">
        <f t="shared" si="114"/>
        <v>104.24</v>
      </c>
      <c r="P1262">
        <f t="shared" si="117"/>
        <v>27.145833333333332</v>
      </c>
      <c r="Q1262" t="str">
        <f t="shared" si="118"/>
        <v>music</v>
      </c>
      <c r="R1262" t="str">
        <f t="shared" si="119"/>
        <v>rock</v>
      </c>
      <c r="S1262" s="9">
        <f t="shared" si="115"/>
        <v>41766.970648148148</v>
      </c>
      <c r="T1262" s="9">
        <f t="shared" si="116"/>
        <v>41799.165972222225</v>
      </c>
    </row>
    <row r="1263" spans="1:20" ht="43.2" x14ac:dyDescent="0.3">
      <c r="A1263">
        <v>1260</v>
      </c>
      <c r="B1263" s="3" t="s">
        <v>1261</v>
      </c>
      <c r="C1263" s="3" t="s">
        <v>5370</v>
      </c>
      <c r="D1263">
        <v>3300</v>
      </c>
      <c r="E1263">
        <v>3751</v>
      </c>
      <c r="F1263" t="s">
        <v>8219</v>
      </c>
      <c r="G1263" t="s">
        <v>8224</v>
      </c>
      <c r="H1263" t="s">
        <v>8246</v>
      </c>
      <c r="I1263">
        <v>1393445620</v>
      </c>
      <c r="J1263">
        <v>1390853620</v>
      </c>
      <c r="K1263" t="b">
        <v>1</v>
      </c>
      <c r="L1263">
        <v>74</v>
      </c>
      <c r="M1263" t="b">
        <v>1</v>
      </c>
      <c r="N1263" t="s">
        <v>8276</v>
      </c>
      <c r="O1263" s="5">
        <f t="shared" si="114"/>
        <v>113.66666666666667</v>
      </c>
      <c r="P1263">
        <f t="shared" si="117"/>
        <v>50.689189189189186</v>
      </c>
      <c r="Q1263" t="str">
        <f t="shared" si="118"/>
        <v>music</v>
      </c>
      <c r="R1263" t="str">
        <f t="shared" si="119"/>
        <v>rock</v>
      </c>
      <c r="S1263" s="9">
        <f t="shared" si="115"/>
        <v>41666.842824074076</v>
      </c>
      <c r="T1263" s="9">
        <f t="shared" si="116"/>
        <v>41696.842824074076</v>
      </c>
    </row>
    <row r="1264" spans="1:20" ht="28.8" x14ac:dyDescent="0.3">
      <c r="A1264">
        <v>1261</v>
      </c>
      <c r="B1264" s="3" t="s">
        <v>1262</v>
      </c>
      <c r="C1264" s="3" t="s">
        <v>5371</v>
      </c>
      <c r="D1264">
        <v>2000</v>
      </c>
      <c r="E1264">
        <v>2025</v>
      </c>
      <c r="F1264" t="s">
        <v>8219</v>
      </c>
      <c r="G1264" t="s">
        <v>8224</v>
      </c>
      <c r="H1264" t="s">
        <v>8246</v>
      </c>
      <c r="I1264">
        <v>1390983227</v>
      </c>
      <c r="J1264">
        <v>1388391227</v>
      </c>
      <c r="K1264" t="b">
        <v>1</v>
      </c>
      <c r="L1264">
        <v>52</v>
      </c>
      <c r="M1264" t="b">
        <v>1</v>
      </c>
      <c r="N1264" t="s">
        <v>8276</v>
      </c>
      <c r="O1264" s="5">
        <f t="shared" si="114"/>
        <v>101.25</v>
      </c>
      <c r="P1264">
        <f t="shared" si="117"/>
        <v>38.942307692307693</v>
      </c>
      <c r="Q1264" t="str">
        <f t="shared" si="118"/>
        <v>music</v>
      </c>
      <c r="R1264" t="str">
        <f t="shared" si="119"/>
        <v>rock</v>
      </c>
      <c r="S1264" s="9">
        <f t="shared" si="115"/>
        <v>41638.342905092592</v>
      </c>
      <c r="T1264" s="9">
        <f t="shared" si="116"/>
        <v>41668.342905092592</v>
      </c>
    </row>
    <row r="1265" spans="1:20" ht="43.2" x14ac:dyDescent="0.3">
      <c r="A1265">
        <v>1262</v>
      </c>
      <c r="B1265" s="3" t="s">
        <v>1263</v>
      </c>
      <c r="C1265" s="3" t="s">
        <v>5372</v>
      </c>
      <c r="D1265">
        <v>6500</v>
      </c>
      <c r="E1265">
        <v>8152</v>
      </c>
      <c r="F1265" t="s">
        <v>8219</v>
      </c>
      <c r="G1265" t="s">
        <v>8229</v>
      </c>
      <c r="H1265" t="s">
        <v>8251</v>
      </c>
      <c r="I1265">
        <v>1392574692</v>
      </c>
      <c r="J1265">
        <v>1389982692</v>
      </c>
      <c r="K1265" t="b">
        <v>1</v>
      </c>
      <c r="L1265">
        <v>105</v>
      </c>
      <c r="M1265" t="b">
        <v>1</v>
      </c>
      <c r="N1265" t="s">
        <v>8276</v>
      </c>
      <c r="O1265" s="5">
        <f t="shared" si="114"/>
        <v>125.41538461538462</v>
      </c>
      <c r="P1265">
        <f t="shared" si="117"/>
        <v>77.638095238095232</v>
      </c>
      <c r="Q1265" t="str">
        <f t="shared" si="118"/>
        <v>music</v>
      </c>
      <c r="R1265" t="str">
        <f t="shared" si="119"/>
        <v>rock</v>
      </c>
      <c r="S1265" s="9">
        <f t="shared" si="115"/>
        <v>41656.762638888889</v>
      </c>
      <c r="T1265" s="9">
        <f t="shared" si="116"/>
        <v>41686.762638888889</v>
      </c>
    </row>
    <row r="1266" spans="1:20" ht="28.8" x14ac:dyDescent="0.3">
      <c r="A1266">
        <v>1263</v>
      </c>
      <c r="B1266" s="3" t="s">
        <v>1264</v>
      </c>
      <c r="C1266" s="3" t="s">
        <v>5373</v>
      </c>
      <c r="D1266">
        <v>1500</v>
      </c>
      <c r="E1266">
        <v>1785</v>
      </c>
      <c r="F1266" t="s">
        <v>8219</v>
      </c>
      <c r="G1266" t="s">
        <v>8224</v>
      </c>
      <c r="H1266" t="s">
        <v>8246</v>
      </c>
      <c r="I1266">
        <v>1396054800</v>
      </c>
      <c r="J1266">
        <v>1393034470</v>
      </c>
      <c r="K1266" t="b">
        <v>1</v>
      </c>
      <c r="L1266">
        <v>41</v>
      </c>
      <c r="M1266" t="b">
        <v>1</v>
      </c>
      <c r="N1266" t="s">
        <v>8276</v>
      </c>
      <c r="O1266" s="5">
        <f t="shared" si="114"/>
        <v>119</v>
      </c>
      <c r="P1266">
        <f t="shared" si="117"/>
        <v>43.536585365853661</v>
      </c>
      <c r="Q1266" t="str">
        <f t="shared" si="118"/>
        <v>music</v>
      </c>
      <c r="R1266" t="str">
        <f t="shared" si="119"/>
        <v>rock</v>
      </c>
      <c r="S1266" s="9">
        <f t="shared" si="115"/>
        <v>41692.084143518521</v>
      </c>
      <c r="T1266" s="9">
        <f t="shared" si="116"/>
        <v>41727.041666666664</v>
      </c>
    </row>
    <row r="1267" spans="1:20" ht="43.2" x14ac:dyDescent="0.3">
      <c r="A1267">
        <v>1264</v>
      </c>
      <c r="B1267" s="3" t="s">
        <v>1265</v>
      </c>
      <c r="C1267" s="3" t="s">
        <v>5374</v>
      </c>
      <c r="D1267">
        <v>650</v>
      </c>
      <c r="E1267">
        <v>1082</v>
      </c>
      <c r="F1267" t="s">
        <v>8219</v>
      </c>
      <c r="G1267" t="s">
        <v>8224</v>
      </c>
      <c r="H1267" t="s">
        <v>8246</v>
      </c>
      <c r="I1267">
        <v>1383062083</v>
      </c>
      <c r="J1267">
        <v>1380556483</v>
      </c>
      <c r="K1267" t="b">
        <v>1</v>
      </c>
      <c r="L1267">
        <v>34</v>
      </c>
      <c r="M1267" t="b">
        <v>1</v>
      </c>
      <c r="N1267" t="s">
        <v>8276</v>
      </c>
      <c r="O1267" s="5">
        <f t="shared" si="114"/>
        <v>166.46153846153845</v>
      </c>
      <c r="P1267">
        <f t="shared" si="117"/>
        <v>31.823529411764707</v>
      </c>
      <c r="Q1267" t="str">
        <f t="shared" si="118"/>
        <v>music</v>
      </c>
      <c r="R1267" t="str">
        <f t="shared" si="119"/>
        <v>rock</v>
      </c>
      <c r="S1267" s="9">
        <f t="shared" si="115"/>
        <v>41547.662997685184</v>
      </c>
      <c r="T1267" s="9">
        <f t="shared" si="116"/>
        <v>41576.662997685184</v>
      </c>
    </row>
    <row r="1268" spans="1:20" ht="43.2" x14ac:dyDescent="0.3">
      <c r="A1268">
        <v>1265</v>
      </c>
      <c r="B1268" s="3" t="s">
        <v>1266</v>
      </c>
      <c r="C1268" s="3" t="s">
        <v>5375</v>
      </c>
      <c r="D1268">
        <v>3500</v>
      </c>
      <c r="E1268">
        <v>4170.17</v>
      </c>
      <c r="F1268" t="s">
        <v>8219</v>
      </c>
      <c r="G1268" t="s">
        <v>8224</v>
      </c>
      <c r="H1268" t="s">
        <v>8246</v>
      </c>
      <c r="I1268">
        <v>1291131815</v>
      </c>
      <c r="J1268">
        <v>1287071015</v>
      </c>
      <c r="K1268" t="b">
        <v>1</v>
      </c>
      <c r="L1268">
        <v>66</v>
      </c>
      <c r="M1268" t="b">
        <v>1</v>
      </c>
      <c r="N1268" t="s">
        <v>8276</v>
      </c>
      <c r="O1268" s="5">
        <f t="shared" si="114"/>
        <v>119.14771428571429</v>
      </c>
      <c r="P1268">
        <f t="shared" si="117"/>
        <v>63.184393939393942</v>
      </c>
      <c r="Q1268" t="str">
        <f t="shared" si="118"/>
        <v>music</v>
      </c>
      <c r="R1268" t="str">
        <f t="shared" si="119"/>
        <v>rock</v>
      </c>
      <c r="S1268" s="9">
        <f t="shared" si="115"/>
        <v>40465.655266203699</v>
      </c>
      <c r="T1268" s="9">
        <f t="shared" si="116"/>
        <v>40512.655266203699</v>
      </c>
    </row>
    <row r="1269" spans="1:20" ht="28.8" x14ac:dyDescent="0.3">
      <c r="A1269">
        <v>1266</v>
      </c>
      <c r="B1269" s="3" t="s">
        <v>1267</v>
      </c>
      <c r="C1269" s="3" t="s">
        <v>5376</v>
      </c>
      <c r="D1269">
        <v>9500</v>
      </c>
      <c r="E1269">
        <v>9545</v>
      </c>
      <c r="F1269" t="s">
        <v>8219</v>
      </c>
      <c r="G1269" t="s">
        <v>8224</v>
      </c>
      <c r="H1269" t="s">
        <v>8246</v>
      </c>
      <c r="I1269">
        <v>1389474145</v>
      </c>
      <c r="J1269">
        <v>1386882145</v>
      </c>
      <c r="K1269" t="b">
        <v>1</v>
      </c>
      <c r="L1269">
        <v>50</v>
      </c>
      <c r="M1269" t="b">
        <v>1</v>
      </c>
      <c r="N1269" t="s">
        <v>8276</v>
      </c>
      <c r="O1269" s="5">
        <f t="shared" si="114"/>
        <v>100.47368421052632</v>
      </c>
      <c r="P1269">
        <f t="shared" si="117"/>
        <v>190.9</v>
      </c>
      <c r="Q1269" t="str">
        <f t="shared" si="118"/>
        <v>music</v>
      </c>
      <c r="R1269" t="str">
        <f t="shared" si="119"/>
        <v>rock</v>
      </c>
      <c r="S1269" s="9">
        <f t="shared" si="115"/>
        <v>41620.87667824074</v>
      </c>
      <c r="T1269" s="9">
        <f t="shared" si="116"/>
        <v>41650.87667824074</v>
      </c>
    </row>
    <row r="1270" spans="1:20" ht="43.2" x14ac:dyDescent="0.3">
      <c r="A1270">
        <v>1267</v>
      </c>
      <c r="B1270" s="3" t="s">
        <v>1268</v>
      </c>
      <c r="C1270" s="3" t="s">
        <v>5377</v>
      </c>
      <c r="D1270">
        <v>22000</v>
      </c>
      <c r="E1270">
        <v>22396</v>
      </c>
      <c r="F1270" t="s">
        <v>8219</v>
      </c>
      <c r="G1270" t="s">
        <v>8224</v>
      </c>
      <c r="H1270" t="s">
        <v>8246</v>
      </c>
      <c r="I1270">
        <v>1374674558</v>
      </c>
      <c r="J1270">
        <v>1372082558</v>
      </c>
      <c r="K1270" t="b">
        <v>1</v>
      </c>
      <c r="L1270">
        <v>159</v>
      </c>
      <c r="M1270" t="b">
        <v>1</v>
      </c>
      <c r="N1270" t="s">
        <v>8276</v>
      </c>
      <c r="O1270" s="5">
        <f t="shared" si="114"/>
        <v>101.8</v>
      </c>
      <c r="P1270">
        <f t="shared" si="117"/>
        <v>140.85534591194968</v>
      </c>
      <c r="Q1270" t="str">
        <f t="shared" si="118"/>
        <v>music</v>
      </c>
      <c r="R1270" t="str">
        <f t="shared" si="119"/>
        <v>rock</v>
      </c>
      <c r="S1270" s="9">
        <f t="shared" si="115"/>
        <v>41449.585162037038</v>
      </c>
      <c r="T1270" s="9">
        <f t="shared" si="116"/>
        <v>41479.585162037038</v>
      </c>
    </row>
    <row r="1271" spans="1:20" ht="28.8" x14ac:dyDescent="0.3">
      <c r="A1271">
        <v>1268</v>
      </c>
      <c r="B1271" s="3" t="s">
        <v>1269</v>
      </c>
      <c r="C1271" s="3" t="s">
        <v>5378</v>
      </c>
      <c r="D1271">
        <v>12000</v>
      </c>
      <c r="E1271">
        <v>14000</v>
      </c>
      <c r="F1271" t="s">
        <v>8219</v>
      </c>
      <c r="G1271" t="s">
        <v>8224</v>
      </c>
      <c r="H1271" t="s">
        <v>8246</v>
      </c>
      <c r="I1271">
        <v>1379708247</v>
      </c>
      <c r="J1271">
        <v>1377116247</v>
      </c>
      <c r="K1271" t="b">
        <v>1</v>
      </c>
      <c r="L1271">
        <v>182</v>
      </c>
      <c r="M1271" t="b">
        <v>1</v>
      </c>
      <c r="N1271" t="s">
        <v>8276</v>
      </c>
      <c r="O1271" s="5">
        <f t="shared" si="114"/>
        <v>116.66666666666667</v>
      </c>
      <c r="P1271">
        <f t="shared" si="117"/>
        <v>76.92307692307692</v>
      </c>
      <c r="Q1271" t="str">
        <f t="shared" si="118"/>
        <v>music</v>
      </c>
      <c r="R1271" t="str">
        <f t="shared" si="119"/>
        <v>rock</v>
      </c>
      <c r="S1271" s="9">
        <f t="shared" si="115"/>
        <v>41507.845451388886</v>
      </c>
      <c r="T1271" s="9">
        <f t="shared" si="116"/>
        <v>41537.845451388886</v>
      </c>
    </row>
    <row r="1272" spans="1:20" ht="43.2" x14ac:dyDescent="0.3">
      <c r="A1272">
        <v>1269</v>
      </c>
      <c r="B1272" s="3" t="s">
        <v>1270</v>
      </c>
      <c r="C1272" s="3" t="s">
        <v>5379</v>
      </c>
      <c r="D1272">
        <v>18800</v>
      </c>
      <c r="E1272">
        <v>20426</v>
      </c>
      <c r="F1272" t="s">
        <v>8219</v>
      </c>
      <c r="G1272" t="s">
        <v>8224</v>
      </c>
      <c r="H1272" t="s">
        <v>8246</v>
      </c>
      <c r="I1272">
        <v>1460764800</v>
      </c>
      <c r="J1272">
        <v>1458157512</v>
      </c>
      <c r="K1272" t="b">
        <v>1</v>
      </c>
      <c r="L1272">
        <v>206</v>
      </c>
      <c r="M1272" t="b">
        <v>1</v>
      </c>
      <c r="N1272" t="s">
        <v>8276</v>
      </c>
      <c r="O1272" s="5">
        <f t="shared" si="114"/>
        <v>108.64893617021276</v>
      </c>
      <c r="P1272">
        <f t="shared" si="117"/>
        <v>99.15533980582525</v>
      </c>
      <c r="Q1272" t="str">
        <f t="shared" si="118"/>
        <v>music</v>
      </c>
      <c r="R1272" t="str">
        <f t="shared" si="119"/>
        <v>rock</v>
      </c>
      <c r="S1272" s="9">
        <f t="shared" si="115"/>
        <v>42445.823055555549</v>
      </c>
      <c r="T1272" s="9">
        <f t="shared" si="116"/>
        <v>42476</v>
      </c>
    </row>
    <row r="1273" spans="1:20" ht="28.8" x14ac:dyDescent="0.3">
      <c r="A1273">
        <v>1270</v>
      </c>
      <c r="B1273" s="3" t="s">
        <v>1271</v>
      </c>
      <c r="C1273" s="3" t="s">
        <v>5380</v>
      </c>
      <c r="D1273">
        <v>10000</v>
      </c>
      <c r="E1273">
        <v>11472</v>
      </c>
      <c r="F1273" t="s">
        <v>8219</v>
      </c>
      <c r="G1273" t="s">
        <v>8224</v>
      </c>
      <c r="H1273" t="s">
        <v>8246</v>
      </c>
      <c r="I1273">
        <v>1332704042</v>
      </c>
      <c r="J1273">
        <v>1327523642</v>
      </c>
      <c r="K1273" t="b">
        <v>1</v>
      </c>
      <c r="L1273">
        <v>169</v>
      </c>
      <c r="M1273" t="b">
        <v>1</v>
      </c>
      <c r="N1273" t="s">
        <v>8276</v>
      </c>
      <c r="O1273" s="5">
        <f t="shared" si="114"/>
        <v>114.72</v>
      </c>
      <c r="P1273">
        <f t="shared" si="117"/>
        <v>67.881656804733723</v>
      </c>
      <c r="Q1273" t="str">
        <f t="shared" si="118"/>
        <v>music</v>
      </c>
      <c r="R1273" t="str">
        <f t="shared" si="119"/>
        <v>rock</v>
      </c>
      <c r="S1273" s="9">
        <f t="shared" si="115"/>
        <v>40933.856967592597</v>
      </c>
      <c r="T1273" s="9">
        <f t="shared" si="116"/>
        <v>40993.815300925926</v>
      </c>
    </row>
    <row r="1274" spans="1:20" ht="43.2" x14ac:dyDescent="0.3">
      <c r="A1274">
        <v>1271</v>
      </c>
      <c r="B1274" s="3" t="s">
        <v>1272</v>
      </c>
      <c r="C1274" s="3" t="s">
        <v>5381</v>
      </c>
      <c r="D1274">
        <v>7500</v>
      </c>
      <c r="E1274">
        <v>7635</v>
      </c>
      <c r="F1274" t="s">
        <v>8219</v>
      </c>
      <c r="G1274" t="s">
        <v>8224</v>
      </c>
      <c r="H1274" t="s">
        <v>8246</v>
      </c>
      <c r="I1274">
        <v>1384363459</v>
      </c>
      <c r="J1274">
        <v>1381767859</v>
      </c>
      <c r="K1274" t="b">
        <v>1</v>
      </c>
      <c r="L1274">
        <v>31</v>
      </c>
      <c r="M1274" t="b">
        <v>1</v>
      </c>
      <c r="N1274" t="s">
        <v>8276</v>
      </c>
      <c r="O1274" s="5">
        <f t="shared" si="114"/>
        <v>101.8</v>
      </c>
      <c r="P1274">
        <f t="shared" si="117"/>
        <v>246.29032258064515</v>
      </c>
      <c r="Q1274" t="str">
        <f t="shared" si="118"/>
        <v>music</v>
      </c>
      <c r="R1274" t="str">
        <f t="shared" si="119"/>
        <v>rock</v>
      </c>
      <c r="S1274" s="9">
        <f t="shared" si="115"/>
        <v>41561.683553240742</v>
      </c>
      <c r="T1274" s="9">
        <f t="shared" si="116"/>
        <v>41591.725219907406</v>
      </c>
    </row>
    <row r="1275" spans="1:20" ht="43.2" x14ac:dyDescent="0.3">
      <c r="A1275">
        <v>1272</v>
      </c>
      <c r="B1275" s="3" t="s">
        <v>1273</v>
      </c>
      <c r="C1275" s="3" t="s">
        <v>5382</v>
      </c>
      <c r="D1275">
        <v>5000</v>
      </c>
      <c r="E1275">
        <v>5300</v>
      </c>
      <c r="F1275" t="s">
        <v>8219</v>
      </c>
      <c r="G1275" t="s">
        <v>8224</v>
      </c>
      <c r="H1275" t="s">
        <v>8246</v>
      </c>
      <c r="I1275">
        <v>1276574400</v>
      </c>
      <c r="J1275">
        <v>1270576379</v>
      </c>
      <c r="K1275" t="b">
        <v>1</v>
      </c>
      <c r="L1275">
        <v>28</v>
      </c>
      <c r="M1275" t="b">
        <v>1</v>
      </c>
      <c r="N1275" t="s">
        <v>8276</v>
      </c>
      <c r="O1275" s="5">
        <f t="shared" si="114"/>
        <v>106</v>
      </c>
      <c r="P1275">
        <f t="shared" si="117"/>
        <v>189.28571428571428</v>
      </c>
      <c r="Q1275" t="str">
        <f t="shared" si="118"/>
        <v>music</v>
      </c>
      <c r="R1275" t="str">
        <f t="shared" si="119"/>
        <v>rock</v>
      </c>
      <c r="S1275" s="9">
        <f t="shared" si="115"/>
        <v>40274.745127314818</v>
      </c>
      <c r="T1275" s="9">
        <f t="shared" si="116"/>
        <v>40344.166666666664</v>
      </c>
    </row>
    <row r="1276" spans="1:20" ht="28.8" x14ac:dyDescent="0.3">
      <c r="A1276">
        <v>1273</v>
      </c>
      <c r="B1276" s="3" t="s">
        <v>1274</v>
      </c>
      <c r="C1276" s="3" t="s">
        <v>5383</v>
      </c>
      <c r="D1276">
        <v>4000</v>
      </c>
      <c r="E1276">
        <v>4140</v>
      </c>
      <c r="F1276" t="s">
        <v>8219</v>
      </c>
      <c r="G1276" t="s">
        <v>8229</v>
      </c>
      <c r="H1276" t="s">
        <v>8251</v>
      </c>
      <c r="I1276">
        <v>1409506291</v>
      </c>
      <c r="J1276">
        <v>1406914291</v>
      </c>
      <c r="K1276" t="b">
        <v>1</v>
      </c>
      <c r="L1276">
        <v>54</v>
      </c>
      <c r="M1276" t="b">
        <v>1</v>
      </c>
      <c r="N1276" t="s">
        <v>8276</v>
      </c>
      <c r="O1276" s="5">
        <f t="shared" si="114"/>
        <v>103.49999999999999</v>
      </c>
      <c r="P1276">
        <f t="shared" si="117"/>
        <v>76.666666666666671</v>
      </c>
      <c r="Q1276" t="str">
        <f t="shared" si="118"/>
        <v>music</v>
      </c>
      <c r="R1276" t="str">
        <f t="shared" si="119"/>
        <v>rock</v>
      </c>
      <c r="S1276" s="9">
        <f t="shared" si="115"/>
        <v>41852.730219907404</v>
      </c>
      <c r="T1276" s="9">
        <f t="shared" si="116"/>
        <v>41882.730219907404</v>
      </c>
    </row>
    <row r="1277" spans="1:20" ht="28.8" x14ac:dyDescent="0.3">
      <c r="A1277">
        <v>1274</v>
      </c>
      <c r="B1277" s="3" t="s">
        <v>1275</v>
      </c>
      <c r="C1277" s="3" t="s">
        <v>5384</v>
      </c>
      <c r="D1277">
        <v>25000</v>
      </c>
      <c r="E1277">
        <v>38743.839999999997</v>
      </c>
      <c r="F1277" t="s">
        <v>8219</v>
      </c>
      <c r="G1277" t="s">
        <v>8224</v>
      </c>
      <c r="H1277" t="s">
        <v>8246</v>
      </c>
      <c r="I1277">
        <v>1346344425</v>
      </c>
      <c r="J1277">
        <v>1343320425</v>
      </c>
      <c r="K1277" t="b">
        <v>1</v>
      </c>
      <c r="L1277">
        <v>467</v>
      </c>
      <c r="M1277" t="b">
        <v>1</v>
      </c>
      <c r="N1277" t="s">
        <v>8276</v>
      </c>
      <c r="O1277" s="5">
        <f t="shared" si="114"/>
        <v>154.97535999999999</v>
      </c>
      <c r="P1277">
        <f t="shared" si="117"/>
        <v>82.963254817987149</v>
      </c>
      <c r="Q1277" t="str">
        <f t="shared" si="118"/>
        <v>music</v>
      </c>
      <c r="R1277" t="str">
        <f t="shared" si="119"/>
        <v>rock</v>
      </c>
      <c r="S1277" s="9">
        <f t="shared" si="115"/>
        <v>41116.690104166664</v>
      </c>
      <c r="T1277" s="9">
        <f t="shared" si="116"/>
        <v>41151.690104166664</v>
      </c>
    </row>
    <row r="1278" spans="1:20" ht="43.2" x14ac:dyDescent="0.3">
      <c r="A1278">
        <v>1275</v>
      </c>
      <c r="B1278" s="3" t="s">
        <v>1276</v>
      </c>
      <c r="C1278" s="3" t="s">
        <v>5385</v>
      </c>
      <c r="D1278">
        <v>15000</v>
      </c>
      <c r="E1278">
        <v>24321.1</v>
      </c>
      <c r="F1278" t="s">
        <v>8219</v>
      </c>
      <c r="G1278" t="s">
        <v>8224</v>
      </c>
      <c r="H1278" t="s">
        <v>8246</v>
      </c>
      <c r="I1278">
        <v>1375908587</v>
      </c>
      <c r="J1278">
        <v>1372884587</v>
      </c>
      <c r="K1278" t="b">
        <v>1</v>
      </c>
      <c r="L1278">
        <v>389</v>
      </c>
      <c r="M1278" t="b">
        <v>1</v>
      </c>
      <c r="N1278" t="s">
        <v>8276</v>
      </c>
      <c r="O1278" s="5">
        <f t="shared" si="114"/>
        <v>162.14066666666668</v>
      </c>
      <c r="P1278">
        <f t="shared" si="117"/>
        <v>62.522107969151669</v>
      </c>
      <c r="Q1278" t="str">
        <f t="shared" si="118"/>
        <v>music</v>
      </c>
      <c r="R1278" t="str">
        <f t="shared" si="119"/>
        <v>rock</v>
      </c>
      <c r="S1278" s="9">
        <f t="shared" si="115"/>
        <v>41458.867905092593</v>
      </c>
      <c r="T1278" s="9">
        <f t="shared" si="116"/>
        <v>41493.867905092593</v>
      </c>
    </row>
    <row r="1279" spans="1:20" ht="28.8" x14ac:dyDescent="0.3">
      <c r="A1279">
        <v>1276</v>
      </c>
      <c r="B1279" s="3" t="s">
        <v>1277</v>
      </c>
      <c r="C1279" s="3" t="s">
        <v>5386</v>
      </c>
      <c r="D1279">
        <v>3000</v>
      </c>
      <c r="E1279">
        <v>3132.63</v>
      </c>
      <c r="F1279" t="s">
        <v>8219</v>
      </c>
      <c r="G1279" t="s">
        <v>8224</v>
      </c>
      <c r="H1279" t="s">
        <v>8246</v>
      </c>
      <c r="I1279">
        <v>1251777600</v>
      </c>
      <c r="J1279">
        <v>1247504047</v>
      </c>
      <c r="K1279" t="b">
        <v>1</v>
      </c>
      <c r="L1279">
        <v>68</v>
      </c>
      <c r="M1279" t="b">
        <v>1</v>
      </c>
      <c r="N1279" t="s">
        <v>8276</v>
      </c>
      <c r="O1279" s="5">
        <f t="shared" si="114"/>
        <v>104.42100000000001</v>
      </c>
      <c r="P1279">
        <f t="shared" si="117"/>
        <v>46.06808823529412</v>
      </c>
      <c r="Q1279" t="str">
        <f t="shared" si="118"/>
        <v>music</v>
      </c>
      <c r="R1279" t="str">
        <f t="shared" si="119"/>
        <v>rock</v>
      </c>
      <c r="S1279" s="9">
        <f t="shared" si="115"/>
        <v>40007.704247685186</v>
      </c>
      <c r="T1279" s="9">
        <f t="shared" si="116"/>
        <v>40057.166666666664</v>
      </c>
    </row>
    <row r="1280" spans="1:20" ht="43.2" x14ac:dyDescent="0.3">
      <c r="A1280">
        <v>1277</v>
      </c>
      <c r="B1280" s="3" t="s">
        <v>1278</v>
      </c>
      <c r="C1280" s="3" t="s">
        <v>5387</v>
      </c>
      <c r="D1280">
        <v>15000</v>
      </c>
      <c r="E1280">
        <v>15918.65</v>
      </c>
      <c r="F1280" t="s">
        <v>8219</v>
      </c>
      <c r="G1280" t="s">
        <v>8224</v>
      </c>
      <c r="H1280" t="s">
        <v>8246</v>
      </c>
      <c r="I1280">
        <v>1346765347</v>
      </c>
      <c r="J1280">
        <v>1343741347</v>
      </c>
      <c r="K1280" t="b">
        <v>1</v>
      </c>
      <c r="L1280">
        <v>413</v>
      </c>
      <c r="M1280" t="b">
        <v>1</v>
      </c>
      <c r="N1280" t="s">
        <v>8276</v>
      </c>
      <c r="O1280" s="5">
        <f t="shared" si="114"/>
        <v>106.12433333333333</v>
      </c>
      <c r="P1280">
        <f t="shared" si="117"/>
        <v>38.543946731234868</v>
      </c>
      <c r="Q1280" t="str">
        <f t="shared" si="118"/>
        <v>music</v>
      </c>
      <c r="R1280" t="str">
        <f t="shared" si="119"/>
        <v>rock</v>
      </c>
      <c r="S1280" s="9">
        <f t="shared" si="115"/>
        <v>41121.561886574076</v>
      </c>
      <c r="T1280" s="9">
        <f t="shared" si="116"/>
        <v>41156.561886574076</v>
      </c>
    </row>
    <row r="1281" spans="1:20" ht="43.2" x14ac:dyDescent="0.3">
      <c r="A1281">
        <v>1278</v>
      </c>
      <c r="B1281" s="3" t="s">
        <v>1279</v>
      </c>
      <c r="C1281" s="3" t="s">
        <v>5388</v>
      </c>
      <c r="D1281">
        <v>6500</v>
      </c>
      <c r="E1281">
        <v>10071</v>
      </c>
      <c r="F1281" t="s">
        <v>8219</v>
      </c>
      <c r="G1281" t="s">
        <v>8224</v>
      </c>
      <c r="H1281" t="s">
        <v>8246</v>
      </c>
      <c r="I1281">
        <v>1403661600</v>
      </c>
      <c r="J1281">
        <v>1401196766</v>
      </c>
      <c r="K1281" t="b">
        <v>1</v>
      </c>
      <c r="L1281">
        <v>190</v>
      </c>
      <c r="M1281" t="b">
        <v>1</v>
      </c>
      <c r="N1281" t="s">
        <v>8276</v>
      </c>
      <c r="O1281" s="5">
        <f t="shared" si="114"/>
        <v>154.93846153846152</v>
      </c>
      <c r="P1281">
        <f t="shared" si="117"/>
        <v>53.005263157894738</v>
      </c>
      <c r="Q1281" t="str">
        <f t="shared" si="118"/>
        <v>music</v>
      </c>
      <c r="R1281" t="str">
        <f t="shared" si="119"/>
        <v>rock</v>
      </c>
      <c r="S1281" s="9">
        <f t="shared" si="115"/>
        <v>41786.555162037039</v>
      </c>
      <c r="T1281" s="9">
        <f t="shared" si="116"/>
        <v>41815.083333333336</v>
      </c>
    </row>
    <row r="1282" spans="1:20" ht="43.2" x14ac:dyDescent="0.3">
      <c r="A1282">
        <v>1279</v>
      </c>
      <c r="B1282" s="3" t="s">
        <v>1280</v>
      </c>
      <c r="C1282" s="3" t="s">
        <v>5389</v>
      </c>
      <c r="D1282">
        <v>12516</v>
      </c>
      <c r="E1282">
        <v>13864.17</v>
      </c>
      <c r="F1282" t="s">
        <v>8219</v>
      </c>
      <c r="G1282" t="s">
        <v>8224</v>
      </c>
      <c r="H1282" t="s">
        <v>8246</v>
      </c>
      <c r="I1282">
        <v>1395624170</v>
      </c>
      <c r="J1282">
        <v>1392171770</v>
      </c>
      <c r="K1282" t="b">
        <v>1</v>
      </c>
      <c r="L1282">
        <v>189</v>
      </c>
      <c r="M1282" t="b">
        <v>1</v>
      </c>
      <c r="N1282" t="s">
        <v>8276</v>
      </c>
      <c r="O1282" s="5">
        <f t="shared" si="114"/>
        <v>110.77157238734421</v>
      </c>
      <c r="P1282">
        <f t="shared" si="117"/>
        <v>73.355396825396824</v>
      </c>
      <c r="Q1282" t="str">
        <f t="shared" si="118"/>
        <v>music</v>
      </c>
      <c r="R1282" t="str">
        <f t="shared" si="119"/>
        <v>rock</v>
      </c>
      <c r="S1282" s="9">
        <f t="shared" si="115"/>
        <v>41682.099189814813</v>
      </c>
      <c r="T1282" s="9">
        <f t="shared" si="116"/>
        <v>41722.057523148149</v>
      </c>
    </row>
    <row r="1283" spans="1:20" ht="28.8" x14ac:dyDescent="0.3">
      <c r="A1283">
        <v>1280</v>
      </c>
      <c r="B1283" s="3" t="s">
        <v>1281</v>
      </c>
      <c r="C1283" s="3" t="s">
        <v>5390</v>
      </c>
      <c r="D1283">
        <v>15000</v>
      </c>
      <c r="E1283">
        <v>16636.78</v>
      </c>
      <c r="F1283" t="s">
        <v>8219</v>
      </c>
      <c r="G1283" t="s">
        <v>8224</v>
      </c>
      <c r="H1283" t="s">
        <v>8246</v>
      </c>
      <c r="I1283">
        <v>1299003054</v>
      </c>
      <c r="J1283">
        <v>1291227054</v>
      </c>
      <c r="K1283" t="b">
        <v>1</v>
      </c>
      <c r="L1283">
        <v>130</v>
      </c>
      <c r="M1283" t="b">
        <v>1</v>
      </c>
      <c r="N1283" t="s">
        <v>8276</v>
      </c>
      <c r="O1283" s="5">
        <f t="shared" ref="O1283:O1346" si="120">E1283/D1283*100</f>
        <v>110.91186666666665</v>
      </c>
      <c r="P1283">
        <f t="shared" si="117"/>
        <v>127.97523076923076</v>
      </c>
      <c r="Q1283" t="str">
        <f t="shared" si="118"/>
        <v>music</v>
      </c>
      <c r="R1283" t="str">
        <f t="shared" si="119"/>
        <v>rock</v>
      </c>
      <c r="S1283" s="9">
        <f t="shared" ref="S1283:S1346" si="121">J1283/60/60/24+DATE(1970, 1, 1)</f>
        <v>40513.757569444446</v>
      </c>
      <c r="T1283" s="9">
        <f t="shared" ref="T1283:T1346" si="122">I1283/60/60/24+DATE(1970, 1, 1)</f>
        <v>40603.757569444446</v>
      </c>
    </row>
    <row r="1284" spans="1:20" ht="43.2" x14ac:dyDescent="0.3">
      <c r="A1284">
        <v>1281</v>
      </c>
      <c r="B1284" s="3" t="s">
        <v>1282</v>
      </c>
      <c r="C1284" s="3" t="s">
        <v>5391</v>
      </c>
      <c r="D1284">
        <v>7000</v>
      </c>
      <c r="E1284">
        <v>7750</v>
      </c>
      <c r="F1284" t="s">
        <v>8219</v>
      </c>
      <c r="G1284" t="s">
        <v>8224</v>
      </c>
      <c r="H1284" t="s">
        <v>8246</v>
      </c>
      <c r="I1284">
        <v>1375033836</v>
      </c>
      <c r="J1284">
        <v>1373305836</v>
      </c>
      <c r="K1284" t="b">
        <v>1</v>
      </c>
      <c r="L1284">
        <v>74</v>
      </c>
      <c r="M1284" t="b">
        <v>1</v>
      </c>
      <c r="N1284" t="s">
        <v>8276</v>
      </c>
      <c r="O1284" s="5">
        <f t="shared" si="120"/>
        <v>110.71428571428572</v>
      </c>
      <c r="P1284">
        <f t="shared" ref="P1284:P1347" si="123">E1284/L1284</f>
        <v>104.72972972972973</v>
      </c>
      <c r="Q1284" t="str">
        <f t="shared" ref="Q1284:Q1347" si="124">LEFT(N1284, FIND("/", N1284)-1)</f>
        <v>music</v>
      </c>
      <c r="R1284" t="str">
        <f t="shared" ref="R1284:R1347" si="125">RIGHT(N1284, LEN(N1284)-FIND("/", N1284))</f>
        <v>rock</v>
      </c>
      <c r="S1284" s="9">
        <f t="shared" si="121"/>
        <v>41463.743472222224</v>
      </c>
      <c r="T1284" s="9">
        <f t="shared" si="122"/>
        <v>41483.743472222224</v>
      </c>
    </row>
    <row r="1285" spans="1:20" ht="43.2" x14ac:dyDescent="0.3">
      <c r="A1285">
        <v>1282</v>
      </c>
      <c r="B1285" s="3" t="s">
        <v>1283</v>
      </c>
      <c r="C1285" s="3" t="s">
        <v>5392</v>
      </c>
      <c r="D1285">
        <v>15000</v>
      </c>
      <c r="E1285">
        <v>18542</v>
      </c>
      <c r="F1285" t="s">
        <v>8219</v>
      </c>
      <c r="G1285" t="s">
        <v>8224</v>
      </c>
      <c r="H1285" t="s">
        <v>8246</v>
      </c>
      <c r="I1285">
        <v>1386565140</v>
      </c>
      <c r="J1285">
        <v>1383909855</v>
      </c>
      <c r="K1285" t="b">
        <v>1</v>
      </c>
      <c r="L1285">
        <v>274</v>
      </c>
      <c r="M1285" t="b">
        <v>1</v>
      </c>
      <c r="N1285" t="s">
        <v>8276</v>
      </c>
      <c r="O1285" s="5">
        <f t="shared" si="120"/>
        <v>123.61333333333333</v>
      </c>
      <c r="P1285">
        <f t="shared" si="123"/>
        <v>67.671532846715323</v>
      </c>
      <c r="Q1285" t="str">
        <f t="shared" si="124"/>
        <v>music</v>
      </c>
      <c r="R1285" t="str">
        <f t="shared" si="125"/>
        <v>rock</v>
      </c>
      <c r="S1285" s="9">
        <f t="shared" si="121"/>
        <v>41586.475173611114</v>
      </c>
      <c r="T1285" s="9">
        <f t="shared" si="122"/>
        <v>41617.207638888889</v>
      </c>
    </row>
    <row r="1286" spans="1:20" ht="28.8" x14ac:dyDescent="0.3">
      <c r="A1286">
        <v>1283</v>
      </c>
      <c r="B1286" s="3" t="s">
        <v>1284</v>
      </c>
      <c r="C1286" s="3" t="s">
        <v>5393</v>
      </c>
      <c r="D1286">
        <v>1000</v>
      </c>
      <c r="E1286">
        <v>2110.5</v>
      </c>
      <c r="F1286" t="s">
        <v>8219</v>
      </c>
      <c r="G1286" t="s">
        <v>8224</v>
      </c>
      <c r="H1286" t="s">
        <v>8246</v>
      </c>
      <c r="I1286">
        <v>1362974400</v>
      </c>
      <c r="J1286">
        <v>1360948389</v>
      </c>
      <c r="K1286" t="b">
        <v>1</v>
      </c>
      <c r="L1286">
        <v>22</v>
      </c>
      <c r="M1286" t="b">
        <v>1</v>
      </c>
      <c r="N1286" t="s">
        <v>8276</v>
      </c>
      <c r="O1286" s="5">
        <f t="shared" si="120"/>
        <v>211.05</v>
      </c>
      <c r="P1286">
        <f t="shared" si="123"/>
        <v>95.931818181818187</v>
      </c>
      <c r="Q1286" t="str">
        <f t="shared" si="124"/>
        <v>music</v>
      </c>
      <c r="R1286" t="str">
        <f t="shared" si="125"/>
        <v>rock</v>
      </c>
      <c r="S1286" s="9">
        <f t="shared" si="121"/>
        <v>41320.717465277776</v>
      </c>
      <c r="T1286" s="9">
        <f t="shared" si="122"/>
        <v>41344.166666666664</v>
      </c>
    </row>
    <row r="1287" spans="1:20" ht="43.2" x14ac:dyDescent="0.3">
      <c r="A1287">
        <v>1284</v>
      </c>
      <c r="B1287" s="3" t="s">
        <v>1285</v>
      </c>
      <c r="C1287" s="3" t="s">
        <v>5394</v>
      </c>
      <c r="D1287">
        <v>2000</v>
      </c>
      <c r="E1287">
        <v>2020</v>
      </c>
      <c r="F1287" t="s">
        <v>8219</v>
      </c>
      <c r="G1287" t="s">
        <v>8224</v>
      </c>
      <c r="H1287" t="s">
        <v>8246</v>
      </c>
      <c r="I1287">
        <v>1483203540</v>
      </c>
      <c r="J1287">
        <v>1481175482</v>
      </c>
      <c r="K1287" t="b">
        <v>0</v>
      </c>
      <c r="L1287">
        <v>31</v>
      </c>
      <c r="M1287" t="b">
        <v>1</v>
      </c>
      <c r="N1287" t="s">
        <v>8271</v>
      </c>
      <c r="O1287" s="5">
        <f t="shared" si="120"/>
        <v>101</v>
      </c>
      <c r="P1287">
        <f t="shared" si="123"/>
        <v>65.161290322580641</v>
      </c>
      <c r="Q1287" t="str">
        <f t="shared" si="124"/>
        <v>theater</v>
      </c>
      <c r="R1287" t="str">
        <f t="shared" si="125"/>
        <v>plays</v>
      </c>
      <c r="S1287" s="9">
        <f t="shared" si="121"/>
        <v>42712.23474537037</v>
      </c>
      <c r="T1287" s="9">
        <f t="shared" si="122"/>
        <v>42735.707638888889</v>
      </c>
    </row>
    <row r="1288" spans="1:20" ht="43.2" x14ac:dyDescent="0.3">
      <c r="A1288">
        <v>1285</v>
      </c>
      <c r="B1288" s="3" t="s">
        <v>1286</v>
      </c>
      <c r="C1288" s="3" t="s">
        <v>5395</v>
      </c>
      <c r="D1288">
        <v>2000</v>
      </c>
      <c r="E1288">
        <v>2033</v>
      </c>
      <c r="F1288" t="s">
        <v>8219</v>
      </c>
      <c r="G1288" t="s">
        <v>8225</v>
      </c>
      <c r="H1288" t="s">
        <v>8247</v>
      </c>
      <c r="I1288">
        <v>1434808775</v>
      </c>
      <c r="J1288">
        <v>1433512775</v>
      </c>
      <c r="K1288" t="b">
        <v>0</v>
      </c>
      <c r="L1288">
        <v>63</v>
      </c>
      <c r="M1288" t="b">
        <v>1</v>
      </c>
      <c r="N1288" t="s">
        <v>8271</v>
      </c>
      <c r="O1288" s="5">
        <f t="shared" si="120"/>
        <v>101.64999999999999</v>
      </c>
      <c r="P1288">
        <f t="shared" si="123"/>
        <v>32.269841269841272</v>
      </c>
      <c r="Q1288" t="str">
        <f t="shared" si="124"/>
        <v>theater</v>
      </c>
      <c r="R1288" t="str">
        <f t="shared" si="125"/>
        <v>plays</v>
      </c>
      <c r="S1288" s="9">
        <f t="shared" si="121"/>
        <v>42160.583043981482</v>
      </c>
      <c r="T1288" s="9">
        <f t="shared" si="122"/>
        <v>42175.583043981482</v>
      </c>
    </row>
    <row r="1289" spans="1:20" ht="28.8" x14ac:dyDescent="0.3">
      <c r="A1289">
        <v>1286</v>
      </c>
      <c r="B1289" s="3" t="s">
        <v>1287</v>
      </c>
      <c r="C1289" s="3" t="s">
        <v>5396</v>
      </c>
      <c r="D1289">
        <v>1500</v>
      </c>
      <c r="E1289">
        <v>1625</v>
      </c>
      <c r="F1289" t="s">
        <v>8219</v>
      </c>
      <c r="G1289" t="s">
        <v>8225</v>
      </c>
      <c r="H1289" t="s">
        <v>8247</v>
      </c>
      <c r="I1289">
        <v>1424181600</v>
      </c>
      <c r="J1289">
        <v>1423041227</v>
      </c>
      <c r="K1289" t="b">
        <v>0</v>
      </c>
      <c r="L1289">
        <v>20</v>
      </c>
      <c r="M1289" t="b">
        <v>1</v>
      </c>
      <c r="N1289" t="s">
        <v>8271</v>
      </c>
      <c r="O1289" s="5">
        <f t="shared" si="120"/>
        <v>108.33333333333333</v>
      </c>
      <c r="P1289">
        <f t="shared" si="123"/>
        <v>81.25</v>
      </c>
      <c r="Q1289" t="str">
        <f t="shared" si="124"/>
        <v>theater</v>
      </c>
      <c r="R1289" t="str">
        <f t="shared" si="125"/>
        <v>plays</v>
      </c>
      <c r="S1289" s="9">
        <f t="shared" si="121"/>
        <v>42039.384571759263</v>
      </c>
      <c r="T1289" s="9">
        <f t="shared" si="122"/>
        <v>42052.583333333328</v>
      </c>
    </row>
    <row r="1290" spans="1:20" ht="57.6" x14ac:dyDescent="0.3">
      <c r="A1290">
        <v>1287</v>
      </c>
      <c r="B1290" s="3" t="s">
        <v>1288</v>
      </c>
      <c r="C1290" s="3" t="s">
        <v>5397</v>
      </c>
      <c r="D1290">
        <v>250</v>
      </c>
      <c r="E1290">
        <v>605</v>
      </c>
      <c r="F1290" t="s">
        <v>8219</v>
      </c>
      <c r="G1290" t="s">
        <v>8225</v>
      </c>
      <c r="H1290" t="s">
        <v>8247</v>
      </c>
      <c r="I1290">
        <v>1434120856</v>
      </c>
      <c r="J1290">
        <v>1428936856</v>
      </c>
      <c r="K1290" t="b">
        <v>0</v>
      </c>
      <c r="L1290">
        <v>25</v>
      </c>
      <c r="M1290" t="b">
        <v>1</v>
      </c>
      <c r="N1290" t="s">
        <v>8271</v>
      </c>
      <c r="O1290" s="5">
        <f t="shared" si="120"/>
        <v>242</v>
      </c>
      <c r="P1290">
        <f t="shared" si="123"/>
        <v>24.2</v>
      </c>
      <c r="Q1290" t="str">
        <f t="shared" si="124"/>
        <v>theater</v>
      </c>
      <c r="R1290" t="str">
        <f t="shared" si="125"/>
        <v>plays</v>
      </c>
      <c r="S1290" s="9">
        <f t="shared" si="121"/>
        <v>42107.621018518519</v>
      </c>
      <c r="T1290" s="9">
        <f t="shared" si="122"/>
        <v>42167.621018518519</v>
      </c>
    </row>
    <row r="1291" spans="1:20" ht="43.2" x14ac:dyDescent="0.3">
      <c r="A1291">
        <v>1288</v>
      </c>
      <c r="B1291" s="3" t="s">
        <v>1289</v>
      </c>
      <c r="C1291" s="3" t="s">
        <v>5398</v>
      </c>
      <c r="D1291">
        <v>4000</v>
      </c>
      <c r="E1291">
        <v>4018</v>
      </c>
      <c r="F1291" t="s">
        <v>8219</v>
      </c>
      <c r="G1291" t="s">
        <v>8224</v>
      </c>
      <c r="H1291" t="s">
        <v>8246</v>
      </c>
      <c r="I1291">
        <v>1470801600</v>
      </c>
      <c r="J1291">
        <v>1468122163</v>
      </c>
      <c r="K1291" t="b">
        <v>0</v>
      </c>
      <c r="L1291">
        <v>61</v>
      </c>
      <c r="M1291" t="b">
        <v>1</v>
      </c>
      <c r="N1291" t="s">
        <v>8271</v>
      </c>
      <c r="O1291" s="5">
        <f t="shared" si="120"/>
        <v>100.44999999999999</v>
      </c>
      <c r="P1291">
        <f t="shared" si="123"/>
        <v>65.868852459016395</v>
      </c>
      <c r="Q1291" t="str">
        <f t="shared" si="124"/>
        <v>theater</v>
      </c>
      <c r="R1291" t="str">
        <f t="shared" si="125"/>
        <v>plays</v>
      </c>
      <c r="S1291" s="9">
        <f t="shared" si="121"/>
        <v>42561.154664351852</v>
      </c>
      <c r="T1291" s="9">
        <f t="shared" si="122"/>
        <v>42592.166666666672</v>
      </c>
    </row>
    <row r="1292" spans="1:20" ht="28.8" x14ac:dyDescent="0.3">
      <c r="A1292">
        <v>1289</v>
      </c>
      <c r="B1292" s="3" t="s">
        <v>1290</v>
      </c>
      <c r="C1292" s="3" t="s">
        <v>5399</v>
      </c>
      <c r="D1292">
        <v>1500</v>
      </c>
      <c r="E1292">
        <v>1876</v>
      </c>
      <c r="F1292" t="s">
        <v>8219</v>
      </c>
      <c r="G1292" t="s">
        <v>8224</v>
      </c>
      <c r="H1292" t="s">
        <v>8246</v>
      </c>
      <c r="I1292">
        <v>1483499645</v>
      </c>
      <c r="J1292">
        <v>1480907645</v>
      </c>
      <c r="K1292" t="b">
        <v>0</v>
      </c>
      <c r="L1292">
        <v>52</v>
      </c>
      <c r="M1292" t="b">
        <v>1</v>
      </c>
      <c r="N1292" t="s">
        <v>8271</v>
      </c>
      <c r="O1292" s="5">
        <f t="shared" si="120"/>
        <v>125.06666666666666</v>
      </c>
      <c r="P1292">
        <f t="shared" si="123"/>
        <v>36.07692307692308</v>
      </c>
      <c r="Q1292" t="str">
        <f t="shared" si="124"/>
        <v>theater</v>
      </c>
      <c r="R1292" t="str">
        <f t="shared" si="125"/>
        <v>plays</v>
      </c>
      <c r="S1292" s="9">
        <f t="shared" si="121"/>
        <v>42709.134780092587</v>
      </c>
      <c r="T1292" s="9">
        <f t="shared" si="122"/>
        <v>42739.134780092587</v>
      </c>
    </row>
    <row r="1293" spans="1:20" x14ac:dyDescent="0.3">
      <c r="A1293">
        <v>1290</v>
      </c>
      <c r="B1293" s="3" t="s">
        <v>1291</v>
      </c>
      <c r="C1293" s="3" t="s">
        <v>5400</v>
      </c>
      <c r="D1293">
        <v>3500</v>
      </c>
      <c r="E1293">
        <v>3800</v>
      </c>
      <c r="F1293" t="s">
        <v>8219</v>
      </c>
      <c r="G1293" t="s">
        <v>8224</v>
      </c>
      <c r="H1293" t="s">
        <v>8246</v>
      </c>
      <c r="I1293">
        <v>1429772340</v>
      </c>
      <c r="J1293">
        <v>1427121931</v>
      </c>
      <c r="K1293" t="b">
        <v>0</v>
      </c>
      <c r="L1293">
        <v>86</v>
      </c>
      <c r="M1293" t="b">
        <v>1</v>
      </c>
      <c r="N1293" t="s">
        <v>8271</v>
      </c>
      <c r="O1293" s="5">
        <f t="shared" si="120"/>
        <v>108.57142857142857</v>
      </c>
      <c r="P1293">
        <f t="shared" si="123"/>
        <v>44.186046511627907</v>
      </c>
      <c r="Q1293" t="str">
        <f t="shared" si="124"/>
        <v>theater</v>
      </c>
      <c r="R1293" t="str">
        <f t="shared" si="125"/>
        <v>plays</v>
      </c>
      <c r="S1293" s="9">
        <f t="shared" si="121"/>
        <v>42086.614942129629</v>
      </c>
      <c r="T1293" s="9">
        <f t="shared" si="122"/>
        <v>42117.290972222225</v>
      </c>
    </row>
    <row r="1294" spans="1:20" ht="43.2" x14ac:dyDescent="0.3">
      <c r="A1294">
        <v>1291</v>
      </c>
      <c r="B1294" s="3" t="s">
        <v>1292</v>
      </c>
      <c r="C1294" s="3" t="s">
        <v>5401</v>
      </c>
      <c r="D1294">
        <v>3000</v>
      </c>
      <c r="E1294">
        <v>4371</v>
      </c>
      <c r="F1294" t="s">
        <v>8219</v>
      </c>
      <c r="G1294" t="s">
        <v>8224</v>
      </c>
      <c r="H1294" t="s">
        <v>8246</v>
      </c>
      <c r="I1294">
        <v>1428390000</v>
      </c>
      <c r="J1294">
        <v>1425224391</v>
      </c>
      <c r="K1294" t="b">
        <v>0</v>
      </c>
      <c r="L1294">
        <v>42</v>
      </c>
      <c r="M1294" t="b">
        <v>1</v>
      </c>
      <c r="N1294" t="s">
        <v>8271</v>
      </c>
      <c r="O1294" s="5">
        <f t="shared" si="120"/>
        <v>145.70000000000002</v>
      </c>
      <c r="P1294">
        <f t="shared" si="123"/>
        <v>104.07142857142857</v>
      </c>
      <c r="Q1294" t="str">
        <f t="shared" si="124"/>
        <v>theater</v>
      </c>
      <c r="R1294" t="str">
        <f t="shared" si="125"/>
        <v>plays</v>
      </c>
      <c r="S1294" s="9">
        <f t="shared" si="121"/>
        <v>42064.652673611112</v>
      </c>
      <c r="T1294" s="9">
        <f t="shared" si="122"/>
        <v>42101.291666666672</v>
      </c>
    </row>
    <row r="1295" spans="1:20" ht="43.2" x14ac:dyDescent="0.3">
      <c r="A1295">
        <v>1292</v>
      </c>
      <c r="B1295" s="3" t="s">
        <v>1293</v>
      </c>
      <c r="C1295" s="3" t="s">
        <v>5402</v>
      </c>
      <c r="D1295">
        <v>1700</v>
      </c>
      <c r="E1295">
        <v>1870</v>
      </c>
      <c r="F1295" t="s">
        <v>8219</v>
      </c>
      <c r="G1295" t="s">
        <v>8225</v>
      </c>
      <c r="H1295" t="s">
        <v>8247</v>
      </c>
      <c r="I1295">
        <v>1444172340</v>
      </c>
      <c r="J1295">
        <v>1441822828</v>
      </c>
      <c r="K1295" t="b">
        <v>0</v>
      </c>
      <c r="L1295">
        <v>52</v>
      </c>
      <c r="M1295" t="b">
        <v>1</v>
      </c>
      <c r="N1295" t="s">
        <v>8271</v>
      </c>
      <c r="O1295" s="5">
        <f t="shared" si="120"/>
        <v>110.00000000000001</v>
      </c>
      <c r="P1295">
        <f t="shared" si="123"/>
        <v>35.96153846153846</v>
      </c>
      <c r="Q1295" t="str">
        <f t="shared" si="124"/>
        <v>theater</v>
      </c>
      <c r="R1295" t="str">
        <f t="shared" si="125"/>
        <v>plays</v>
      </c>
      <c r="S1295" s="9">
        <f t="shared" si="121"/>
        <v>42256.764212962968</v>
      </c>
      <c r="T1295" s="9">
        <f t="shared" si="122"/>
        <v>42283.957638888889</v>
      </c>
    </row>
    <row r="1296" spans="1:20" ht="43.2" x14ac:dyDescent="0.3">
      <c r="A1296">
        <v>1293</v>
      </c>
      <c r="B1296" s="3" t="s">
        <v>1294</v>
      </c>
      <c r="C1296" s="3" t="s">
        <v>5403</v>
      </c>
      <c r="D1296">
        <v>15000</v>
      </c>
      <c r="E1296">
        <v>15335</v>
      </c>
      <c r="F1296" t="s">
        <v>8219</v>
      </c>
      <c r="G1296" t="s">
        <v>8224</v>
      </c>
      <c r="H1296" t="s">
        <v>8246</v>
      </c>
      <c r="I1296">
        <v>1447523371</v>
      </c>
      <c r="J1296">
        <v>1444927771</v>
      </c>
      <c r="K1296" t="b">
        <v>0</v>
      </c>
      <c r="L1296">
        <v>120</v>
      </c>
      <c r="M1296" t="b">
        <v>1</v>
      </c>
      <c r="N1296" t="s">
        <v>8271</v>
      </c>
      <c r="O1296" s="5">
        <f t="shared" si="120"/>
        <v>102.23333333333333</v>
      </c>
      <c r="P1296">
        <f t="shared" si="123"/>
        <v>127.79166666666667</v>
      </c>
      <c r="Q1296" t="str">
        <f t="shared" si="124"/>
        <v>theater</v>
      </c>
      <c r="R1296" t="str">
        <f t="shared" si="125"/>
        <v>plays</v>
      </c>
      <c r="S1296" s="9">
        <f t="shared" si="121"/>
        <v>42292.701053240744</v>
      </c>
      <c r="T1296" s="9">
        <f t="shared" si="122"/>
        <v>42322.742719907401</v>
      </c>
    </row>
    <row r="1297" spans="1:20" ht="43.2" x14ac:dyDescent="0.3">
      <c r="A1297">
        <v>1294</v>
      </c>
      <c r="B1297" s="3" t="s">
        <v>1295</v>
      </c>
      <c r="C1297" s="3" t="s">
        <v>5404</v>
      </c>
      <c r="D1297">
        <v>500</v>
      </c>
      <c r="E1297">
        <v>610</v>
      </c>
      <c r="F1297" t="s">
        <v>8219</v>
      </c>
      <c r="G1297" t="s">
        <v>8225</v>
      </c>
      <c r="H1297" t="s">
        <v>8247</v>
      </c>
      <c r="I1297">
        <v>1445252400</v>
      </c>
      <c r="J1297">
        <v>1443696797</v>
      </c>
      <c r="K1297" t="b">
        <v>0</v>
      </c>
      <c r="L1297">
        <v>22</v>
      </c>
      <c r="M1297" t="b">
        <v>1</v>
      </c>
      <c r="N1297" t="s">
        <v>8271</v>
      </c>
      <c r="O1297" s="5">
        <f t="shared" si="120"/>
        <v>122</v>
      </c>
      <c r="P1297">
        <f t="shared" si="123"/>
        <v>27.727272727272727</v>
      </c>
      <c r="Q1297" t="str">
        <f t="shared" si="124"/>
        <v>theater</v>
      </c>
      <c r="R1297" t="str">
        <f t="shared" si="125"/>
        <v>plays</v>
      </c>
      <c r="S1297" s="9">
        <f t="shared" si="121"/>
        <v>42278.453668981485</v>
      </c>
      <c r="T1297" s="9">
        <f t="shared" si="122"/>
        <v>42296.458333333328</v>
      </c>
    </row>
    <row r="1298" spans="1:20" ht="43.2" x14ac:dyDescent="0.3">
      <c r="A1298">
        <v>1295</v>
      </c>
      <c r="B1298" s="3" t="s">
        <v>1296</v>
      </c>
      <c r="C1298" s="3" t="s">
        <v>5405</v>
      </c>
      <c r="D1298">
        <v>2500</v>
      </c>
      <c r="E1298">
        <v>2549</v>
      </c>
      <c r="F1298" t="s">
        <v>8219</v>
      </c>
      <c r="G1298" t="s">
        <v>8225</v>
      </c>
      <c r="H1298" t="s">
        <v>8247</v>
      </c>
      <c r="I1298">
        <v>1438189200</v>
      </c>
      <c r="J1298">
        <v>1435585497</v>
      </c>
      <c r="K1298" t="b">
        <v>0</v>
      </c>
      <c r="L1298">
        <v>64</v>
      </c>
      <c r="M1298" t="b">
        <v>1</v>
      </c>
      <c r="N1298" t="s">
        <v>8271</v>
      </c>
      <c r="O1298" s="5">
        <f t="shared" si="120"/>
        <v>101.96000000000001</v>
      </c>
      <c r="P1298">
        <f t="shared" si="123"/>
        <v>39.828125</v>
      </c>
      <c r="Q1298" t="str">
        <f t="shared" si="124"/>
        <v>theater</v>
      </c>
      <c r="R1298" t="str">
        <f t="shared" si="125"/>
        <v>plays</v>
      </c>
      <c r="S1298" s="9">
        <f t="shared" si="121"/>
        <v>42184.572881944448</v>
      </c>
      <c r="T1298" s="9">
        <f t="shared" si="122"/>
        <v>42214.708333333328</v>
      </c>
    </row>
    <row r="1299" spans="1:20" ht="43.2" x14ac:dyDescent="0.3">
      <c r="A1299">
        <v>1296</v>
      </c>
      <c r="B1299" s="3" t="s">
        <v>1297</v>
      </c>
      <c r="C1299" s="3" t="s">
        <v>5406</v>
      </c>
      <c r="D1299">
        <v>850</v>
      </c>
      <c r="E1299">
        <v>1200</v>
      </c>
      <c r="F1299" t="s">
        <v>8219</v>
      </c>
      <c r="G1299" t="s">
        <v>8225</v>
      </c>
      <c r="H1299" t="s">
        <v>8247</v>
      </c>
      <c r="I1299">
        <v>1457914373</v>
      </c>
      <c r="J1299">
        <v>1456189973</v>
      </c>
      <c r="K1299" t="b">
        <v>0</v>
      </c>
      <c r="L1299">
        <v>23</v>
      </c>
      <c r="M1299" t="b">
        <v>1</v>
      </c>
      <c r="N1299" t="s">
        <v>8271</v>
      </c>
      <c r="O1299" s="5">
        <f t="shared" si="120"/>
        <v>141.1764705882353</v>
      </c>
      <c r="P1299">
        <f t="shared" si="123"/>
        <v>52.173913043478258</v>
      </c>
      <c r="Q1299" t="str">
        <f t="shared" si="124"/>
        <v>theater</v>
      </c>
      <c r="R1299" t="str">
        <f t="shared" si="125"/>
        <v>plays</v>
      </c>
      <c r="S1299" s="9">
        <f t="shared" si="121"/>
        <v>42423.050613425927</v>
      </c>
      <c r="T1299" s="9">
        <f t="shared" si="122"/>
        <v>42443.008946759262</v>
      </c>
    </row>
    <row r="1300" spans="1:20" ht="43.2" x14ac:dyDescent="0.3">
      <c r="A1300">
        <v>1297</v>
      </c>
      <c r="B1300" s="3" t="s">
        <v>1298</v>
      </c>
      <c r="C1300" s="3" t="s">
        <v>5407</v>
      </c>
      <c r="D1300">
        <v>20000</v>
      </c>
      <c r="E1300">
        <v>21905</v>
      </c>
      <c r="F1300" t="s">
        <v>8219</v>
      </c>
      <c r="G1300" t="s">
        <v>8224</v>
      </c>
      <c r="H1300" t="s">
        <v>8246</v>
      </c>
      <c r="I1300">
        <v>1462125358</v>
      </c>
      <c r="J1300">
        <v>1459533358</v>
      </c>
      <c r="K1300" t="b">
        <v>0</v>
      </c>
      <c r="L1300">
        <v>238</v>
      </c>
      <c r="M1300" t="b">
        <v>1</v>
      </c>
      <c r="N1300" t="s">
        <v>8271</v>
      </c>
      <c r="O1300" s="5">
        <f t="shared" si="120"/>
        <v>109.52500000000001</v>
      </c>
      <c r="P1300">
        <f t="shared" si="123"/>
        <v>92.037815126050418</v>
      </c>
      <c r="Q1300" t="str">
        <f t="shared" si="124"/>
        <v>theater</v>
      </c>
      <c r="R1300" t="str">
        <f t="shared" si="125"/>
        <v>plays</v>
      </c>
      <c r="S1300" s="9">
        <f t="shared" si="121"/>
        <v>42461.747199074074</v>
      </c>
      <c r="T1300" s="9">
        <f t="shared" si="122"/>
        <v>42491.747199074074</v>
      </c>
    </row>
    <row r="1301" spans="1:20" ht="43.2" x14ac:dyDescent="0.3">
      <c r="A1301">
        <v>1298</v>
      </c>
      <c r="B1301" s="3" t="s">
        <v>1299</v>
      </c>
      <c r="C1301" s="3" t="s">
        <v>5408</v>
      </c>
      <c r="D1301">
        <v>2000</v>
      </c>
      <c r="E1301">
        <v>2093</v>
      </c>
      <c r="F1301" t="s">
        <v>8219</v>
      </c>
      <c r="G1301" t="s">
        <v>8225</v>
      </c>
      <c r="H1301" t="s">
        <v>8247</v>
      </c>
      <c r="I1301">
        <v>1461860432</v>
      </c>
      <c r="J1301">
        <v>1459268432</v>
      </c>
      <c r="K1301" t="b">
        <v>0</v>
      </c>
      <c r="L1301">
        <v>33</v>
      </c>
      <c r="M1301" t="b">
        <v>1</v>
      </c>
      <c r="N1301" t="s">
        <v>8271</v>
      </c>
      <c r="O1301" s="5">
        <f t="shared" si="120"/>
        <v>104.65</v>
      </c>
      <c r="P1301">
        <f t="shared" si="123"/>
        <v>63.424242424242422</v>
      </c>
      <c r="Q1301" t="str">
        <f t="shared" si="124"/>
        <v>theater</v>
      </c>
      <c r="R1301" t="str">
        <f t="shared" si="125"/>
        <v>plays</v>
      </c>
      <c r="S1301" s="9">
        <f t="shared" si="121"/>
        <v>42458.680925925932</v>
      </c>
      <c r="T1301" s="9">
        <f t="shared" si="122"/>
        <v>42488.680925925932</v>
      </c>
    </row>
    <row r="1302" spans="1:20" ht="28.8" x14ac:dyDescent="0.3">
      <c r="A1302">
        <v>1299</v>
      </c>
      <c r="B1302" s="3" t="s">
        <v>1300</v>
      </c>
      <c r="C1302" s="3" t="s">
        <v>5409</v>
      </c>
      <c r="D1302">
        <v>3500</v>
      </c>
      <c r="E1302">
        <v>4340</v>
      </c>
      <c r="F1302" t="s">
        <v>8219</v>
      </c>
      <c r="G1302" t="s">
        <v>8224</v>
      </c>
      <c r="H1302" t="s">
        <v>8246</v>
      </c>
      <c r="I1302">
        <v>1436902359</v>
      </c>
      <c r="J1302">
        <v>1434310359</v>
      </c>
      <c r="K1302" t="b">
        <v>0</v>
      </c>
      <c r="L1302">
        <v>32</v>
      </c>
      <c r="M1302" t="b">
        <v>1</v>
      </c>
      <c r="N1302" t="s">
        <v>8271</v>
      </c>
      <c r="O1302" s="5">
        <f t="shared" si="120"/>
        <v>124</v>
      </c>
      <c r="P1302">
        <f t="shared" si="123"/>
        <v>135.625</v>
      </c>
      <c r="Q1302" t="str">
        <f t="shared" si="124"/>
        <v>theater</v>
      </c>
      <c r="R1302" t="str">
        <f t="shared" si="125"/>
        <v>plays</v>
      </c>
      <c r="S1302" s="9">
        <f t="shared" si="121"/>
        <v>42169.814340277779</v>
      </c>
      <c r="T1302" s="9">
        <f t="shared" si="122"/>
        <v>42199.814340277779</v>
      </c>
    </row>
    <row r="1303" spans="1:20" ht="43.2" x14ac:dyDescent="0.3">
      <c r="A1303">
        <v>1300</v>
      </c>
      <c r="B1303" s="3" t="s">
        <v>1301</v>
      </c>
      <c r="C1303" s="3" t="s">
        <v>5410</v>
      </c>
      <c r="D1303">
        <v>3000</v>
      </c>
      <c r="E1303">
        <v>4050</v>
      </c>
      <c r="F1303" t="s">
        <v>8219</v>
      </c>
      <c r="G1303" t="s">
        <v>8224</v>
      </c>
      <c r="H1303" t="s">
        <v>8246</v>
      </c>
      <c r="I1303">
        <v>1464807420</v>
      </c>
      <c r="J1303">
        <v>1461427938</v>
      </c>
      <c r="K1303" t="b">
        <v>0</v>
      </c>
      <c r="L1303">
        <v>24</v>
      </c>
      <c r="M1303" t="b">
        <v>1</v>
      </c>
      <c r="N1303" t="s">
        <v>8271</v>
      </c>
      <c r="O1303" s="5">
        <f t="shared" si="120"/>
        <v>135</v>
      </c>
      <c r="P1303">
        <f t="shared" si="123"/>
        <v>168.75</v>
      </c>
      <c r="Q1303" t="str">
        <f t="shared" si="124"/>
        <v>theater</v>
      </c>
      <c r="R1303" t="str">
        <f t="shared" si="125"/>
        <v>plays</v>
      </c>
      <c r="S1303" s="9">
        <f t="shared" si="121"/>
        <v>42483.675208333334</v>
      </c>
      <c r="T1303" s="9">
        <f t="shared" si="122"/>
        <v>42522.789583333331</v>
      </c>
    </row>
    <row r="1304" spans="1:20" ht="43.2" x14ac:dyDescent="0.3">
      <c r="A1304">
        <v>1301</v>
      </c>
      <c r="B1304" s="3" t="s">
        <v>1302</v>
      </c>
      <c r="C1304" s="3" t="s">
        <v>5411</v>
      </c>
      <c r="D1304">
        <v>2000</v>
      </c>
      <c r="E1304">
        <v>2055</v>
      </c>
      <c r="F1304" t="s">
        <v>8219</v>
      </c>
      <c r="G1304" t="s">
        <v>8224</v>
      </c>
      <c r="H1304" t="s">
        <v>8246</v>
      </c>
      <c r="I1304">
        <v>1437447600</v>
      </c>
      <c r="J1304">
        <v>1436551178</v>
      </c>
      <c r="K1304" t="b">
        <v>0</v>
      </c>
      <c r="L1304">
        <v>29</v>
      </c>
      <c r="M1304" t="b">
        <v>1</v>
      </c>
      <c r="N1304" t="s">
        <v>8271</v>
      </c>
      <c r="O1304" s="5">
        <f t="shared" si="120"/>
        <v>102.75000000000001</v>
      </c>
      <c r="P1304">
        <f t="shared" si="123"/>
        <v>70.862068965517238</v>
      </c>
      <c r="Q1304" t="str">
        <f t="shared" si="124"/>
        <v>theater</v>
      </c>
      <c r="R1304" t="str">
        <f t="shared" si="125"/>
        <v>plays</v>
      </c>
      <c r="S1304" s="9">
        <f t="shared" si="121"/>
        <v>42195.749745370369</v>
      </c>
      <c r="T1304" s="9">
        <f t="shared" si="122"/>
        <v>42206.125</v>
      </c>
    </row>
    <row r="1305" spans="1:20" ht="28.8" x14ac:dyDescent="0.3">
      <c r="A1305">
        <v>1302</v>
      </c>
      <c r="B1305" s="3" t="s">
        <v>1303</v>
      </c>
      <c r="C1305" s="3" t="s">
        <v>5412</v>
      </c>
      <c r="D1305">
        <v>2500</v>
      </c>
      <c r="E1305">
        <v>2500</v>
      </c>
      <c r="F1305" t="s">
        <v>8219</v>
      </c>
      <c r="G1305" t="s">
        <v>8224</v>
      </c>
      <c r="H1305" t="s">
        <v>8246</v>
      </c>
      <c r="I1305">
        <v>1480559011</v>
      </c>
      <c r="J1305">
        <v>1477963411</v>
      </c>
      <c r="K1305" t="b">
        <v>0</v>
      </c>
      <c r="L1305">
        <v>50</v>
      </c>
      <c r="M1305" t="b">
        <v>1</v>
      </c>
      <c r="N1305" t="s">
        <v>8271</v>
      </c>
      <c r="O1305" s="5">
        <f t="shared" si="120"/>
        <v>100</v>
      </c>
      <c r="P1305">
        <f t="shared" si="123"/>
        <v>50</v>
      </c>
      <c r="Q1305" t="str">
        <f t="shared" si="124"/>
        <v>theater</v>
      </c>
      <c r="R1305" t="str">
        <f t="shared" si="125"/>
        <v>plays</v>
      </c>
      <c r="S1305" s="9">
        <f t="shared" si="121"/>
        <v>42675.057997685188</v>
      </c>
      <c r="T1305" s="9">
        <f t="shared" si="122"/>
        <v>42705.099664351852</v>
      </c>
    </row>
    <row r="1306" spans="1:20" x14ac:dyDescent="0.3">
      <c r="A1306">
        <v>1303</v>
      </c>
      <c r="B1306" s="3" t="s">
        <v>1304</v>
      </c>
      <c r="C1306" s="3" t="s">
        <v>5413</v>
      </c>
      <c r="D1306">
        <v>3500</v>
      </c>
      <c r="E1306">
        <v>4559.13</v>
      </c>
      <c r="F1306" t="s">
        <v>8219</v>
      </c>
      <c r="G1306" t="s">
        <v>8225</v>
      </c>
      <c r="H1306" t="s">
        <v>8247</v>
      </c>
      <c r="I1306">
        <v>1469962800</v>
      </c>
      <c r="J1306">
        <v>1468578920</v>
      </c>
      <c r="K1306" t="b">
        <v>0</v>
      </c>
      <c r="L1306">
        <v>108</v>
      </c>
      <c r="M1306" t="b">
        <v>1</v>
      </c>
      <c r="N1306" t="s">
        <v>8271</v>
      </c>
      <c r="O1306" s="5">
        <f t="shared" si="120"/>
        <v>130.26085714285716</v>
      </c>
      <c r="P1306">
        <f t="shared" si="123"/>
        <v>42.214166666666671</v>
      </c>
      <c r="Q1306" t="str">
        <f t="shared" si="124"/>
        <v>theater</v>
      </c>
      <c r="R1306" t="str">
        <f t="shared" si="125"/>
        <v>plays</v>
      </c>
      <c r="S1306" s="9">
        <f t="shared" si="121"/>
        <v>42566.441203703704</v>
      </c>
      <c r="T1306" s="9">
        <f t="shared" si="122"/>
        <v>42582.458333333328</v>
      </c>
    </row>
    <row r="1307" spans="1:20" ht="43.2" x14ac:dyDescent="0.3">
      <c r="A1307">
        <v>1304</v>
      </c>
      <c r="B1307" s="3" t="s">
        <v>1305</v>
      </c>
      <c r="C1307" s="3" t="s">
        <v>5414</v>
      </c>
      <c r="D1307">
        <v>40000</v>
      </c>
      <c r="E1307">
        <v>15851</v>
      </c>
      <c r="F1307" t="s">
        <v>8220</v>
      </c>
      <c r="G1307" t="s">
        <v>8225</v>
      </c>
      <c r="H1307" t="s">
        <v>8247</v>
      </c>
      <c r="I1307">
        <v>1489376405</v>
      </c>
      <c r="J1307">
        <v>1484196005</v>
      </c>
      <c r="K1307" t="b">
        <v>0</v>
      </c>
      <c r="L1307">
        <v>104</v>
      </c>
      <c r="M1307" t="b">
        <v>0</v>
      </c>
      <c r="N1307" t="s">
        <v>8273</v>
      </c>
      <c r="O1307" s="5">
        <f t="shared" si="120"/>
        <v>39.627499999999998</v>
      </c>
      <c r="P1307">
        <f t="shared" si="123"/>
        <v>152.41346153846155</v>
      </c>
      <c r="Q1307" t="str">
        <f t="shared" si="124"/>
        <v>technology</v>
      </c>
      <c r="R1307" t="str">
        <f t="shared" si="125"/>
        <v>wearables</v>
      </c>
      <c r="S1307" s="9">
        <f t="shared" si="121"/>
        <v>42747.194502314815</v>
      </c>
      <c r="T1307" s="9">
        <f t="shared" si="122"/>
        <v>42807.152835648143</v>
      </c>
    </row>
    <row r="1308" spans="1:20" ht="43.2" x14ac:dyDescent="0.3">
      <c r="A1308">
        <v>1305</v>
      </c>
      <c r="B1308" s="3" t="s">
        <v>1306</v>
      </c>
      <c r="C1308" s="3" t="s">
        <v>5415</v>
      </c>
      <c r="D1308">
        <v>30000</v>
      </c>
      <c r="E1308">
        <v>7793</v>
      </c>
      <c r="F1308" t="s">
        <v>8220</v>
      </c>
      <c r="G1308" t="s">
        <v>8224</v>
      </c>
      <c r="H1308" t="s">
        <v>8246</v>
      </c>
      <c r="I1308">
        <v>1469122200</v>
      </c>
      <c r="J1308">
        <v>1466611108</v>
      </c>
      <c r="K1308" t="b">
        <v>0</v>
      </c>
      <c r="L1308">
        <v>86</v>
      </c>
      <c r="M1308" t="b">
        <v>0</v>
      </c>
      <c r="N1308" t="s">
        <v>8273</v>
      </c>
      <c r="O1308" s="5">
        <f t="shared" si="120"/>
        <v>25.976666666666663</v>
      </c>
      <c r="P1308">
        <f t="shared" si="123"/>
        <v>90.616279069767444</v>
      </c>
      <c r="Q1308" t="str">
        <f t="shared" si="124"/>
        <v>technology</v>
      </c>
      <c r="R1308" t="str">
        <f t="shared" si="125"/>
        <v>wearables</v>
      </c>
      <c r="S1308" s="9">
        <f t="shared" si="121"/>
        <v>42543.665601851855</v>
      </c>
      <c r="T1308" s="9">
        <f t="shared" si="122"/>
        <v>42572.729166666672</v>
      </c>
    </row>
    <row r="1309" spans="1:20" ht="43.2" x14ac:dyDescent="0.3">
      <c r="A1309">
        <v>1306</v>
      </c>
      <c r="B1309" s="3" t="s">
        <v>1307</v>
      </c>
      <c r="C1309" s="3" t="s">
        <v>5416</v>
      </c>
      <c r="D1309">
        <v>110000</v>
      </c>
      <c r="E1309">
        <v>71771</v>
      </c>
      <c r="F1309" t="s">
        <v>8220</v>
      </c>
      <c r="G1309" t="s">
        <v>8224</v>
      </c>
      <c r="H1309" t="s">
        <v>8246</v>
      </c>
      <c r="I1309">
        <v>1417690734</v>
      </c>
      <c r="J1309">
        <v>1415098734</v>
      </c>
      <c r="K1309" t="b">
        <v>0</v>
      </c>
      <c r="L1309">
        <v>356</v>
      </c>
      <c r="M1309" t="b">
        <v>0</v>
      </c>
      <c r="N1309" t="s">
        <v>8273</v>
      </c>
      <c r="O1309" s="5">
        <f t="shared" si="120"/>
        <v>65.24636363636364</v>
      </c>
      <c r="P1309">
        <f t="shared" si="123"/>
        <v>201.60393258426967</v>
      </c>
      <c r="Q1309" t="str">
        <f t="shared" si="124"/>
        <v>technology</v>
      </c>
      <c r="R1309" t="str">
        <f t="shared" si="125"/>
        <v>wearables</v>
      </c>
      <c r="S1309" s="9">
        <f t="shared" si="121"/>
        <v>41947.457569444443</v>
      </c>
      <c r="T1309" s="9">
        <f t="shared" si="122"/>
        <v>41977.457569444443</v>
      </c>
    </row>
    <row r="1310" spans="1:20" x14ac:dyDescent="0.3">
      <c r="A1310">
        <v>1307</v>
      </c>
      <c r="B1310" s="3" t="s">
        <v>1308</v>
      </c>
      <c r="C1310" s="3" t="s">
        <v>5417</v>
      </c>
      <c r="D1310">
        <v>50000</v>
      </c>
      <c r="E1310">
        <v>5757</v>
      </c>
      <c r="F1310" t="s">
        <v>8220</v>
      </c>
      <c r="G1310" t="s">
        <v>8224</v>
      </c>
      <c r="H1310" t="s">
        <v>8246</v>
      </c>
      <c r="I1310">
        <v>1455710679</v>
      </c>
      <c r="J1310">
        <v>1453118679</v>
      </c>
      <c r="K1310" t="b">
        <v>0</v>
      </c>
      <c r="L1310">
        <v>45</v>
      </c>
      <c r="M1310" t="b">
        <v>0</v>
      </c>
      <c r="N1310" t="s">
        <v>8273</v>
      </c>
      <c r="O1310" s="5">
        <f t="shared" si="120"/>
        <v>11.514000000000001</v>
      </c>
      <c r="P1310">
        <f t="shared" si="123"/>
        <v>127.93333333333334</v>
      </c>
      <c r="Q1310" t="str">
        <f t="shared" si="124"/>
        <v>technology</v>
      </c>
      <c r="R1310" t="str">
        <f t="shared" si="125"/>
        <v>wearables</v>
      </c>
      <c r="S1310" s="9">
        <f t="shared" si="121"/>
        <v>42387.503229166665</v>
      </c>
      <c r="T1310" s="9">
        <f t="shared" si="122"/>
        <v>42417.503229166665</v>
      </c>
    </row>
    <row r="1311" spans="1:20" x14ac:dyDescent="0.3">
      <c r="A1311">
        <v>1308</v>
      </c>
      <c r="B1311" s="3" t="s">
        <v>1309</v>
      </c>
      <c r="C1311" s="3" t="s">
        <v>5418</v>
      </c>
      <c r="D1311">
        <v>10000</v>
      </c>
      <c r="E1311">
        <v>1136</v>
      </c>
      <c r="F1311" t="s">
        <v>8220</v>
      </c>
      <c r="G1311" t="s">
        <v>8224</v>
      </c>
      <c r="H1311" t="s">
        <v>8246</v>
      </c>
      <c r="I1311">
        <v>1475937812</v>
      </c>
      <c r="J1311">
        <v>1472481812</v>
      </c>
      <c r="K1311" t="b">
        <v>0</v>
      </c>
      <c r="L1311">
        <v>38</v>
      </c>
      <c r="M1311" t="b">
        <v>0</v>
      </c>
      <c r="N1311" t="s">
        <v>8273</v>
      </c>
      <c r="O1311" s="5">
        <f t="shared" si="120"/>
        <v>11.360000000000001</v>
      </c>
      <c r="P1311">
        <f t="shared" si="123"/>
        <v>29.894736842105264</v>
      </c>
      <c r="Q1311" t="str">
        <f t="shared" si="124"/>
        <v>technology</v>
      </c>
      <c r="R1311" t="str">
        <f t="shared" si="125"/>
        <v>wearables</v>
      </c>
      <c r="S1311" s="9">
        <f t="shared" si="121"/>
        <v>42611.613564814819</v>
      </c>
      <c r="T1311" s="9">
        <f t="shared" si="122"/>
        <v>42651.613564814819</v>
      </c>
    </row>
    <row r="1312" spans="1:20" ht="28.8" x14ac:dyDescent="0.3">
      <c r="A1312">
        <v>1309</v>
      </c>
      <c r="B1312" s="3" t="s">
        <v>1310</v>
      </c>
      <c r="C1312" s="3" t="s">
        <v>5419</v>
      </c>
      <c r="D1312">
        <v>11500</v>
      </c>
      <c r="E1312">
        <v>12879</v>
      </c>
      <c r="F1312" t="s">
        <v>8220</v>
      </c>
      <c r="G1312" t="s">
        <v>8224</v>
      </c>
      <c r="H1312" t="s">
        <v>8246</v>
      </c>
      <c r="I1312">
        <v>1444943468</v>
      </c>
      <c r="J1312">
        <v>1441919468</v>
      </c>
      <c r="K1312" t="b">
        <v>0</v>
      </c>
      <c r="L1312">
        <v>35</v>
      </c>
      <c r="M1312" t="b">
        <v>0</v>
      </c>
      <c r="N1312" t="s">
        <v>8273</v>
      </c>
      <c r="O1312" s="5">
        <f t="shared" si="120"/>
        <v>111.99130434782609</v>
      </c>
      <c r="P1312">
        <f t="shared" si="123"/>
        <v>367.97142857142859</v>
      </c>
      <c r="Q1312" t="str">
        <f t="shared" si="124"/>
        <v>technology</v>
      </c>
      <c r="R1312" t="str">
        <f t="shared" si="125"/>
        <v>wearables</v>
      </c>
      <c r="S1312" s="9">
        <f t="shared" si="121"/>
        <v>42257.882731481484</v>
      </c>
      <c r="T1312" s="9">
        <f t="shared" si="122"/>
        <v>42292.882731481484</v>
      </c>
    </row>
    <row r="1313" spans="1:20" ht="28.8" x14ac:dyDescent="0.3">
      <c r="A1313">
        <v>1310</v>
      </c>
      <c r="B1313" s="3" t="s">
        <v>1311</v>
      </c>
      <c r="C1313" s="3" t="s">
        <v>5420</v>
      </c>
      <c r="D1313">
        <v>20000</v>
      </c>
      <c r="E1313">
        <v>3100</v>
      </c>
      <c r="F1313" t="s">
        <v>8220</v>
      </c>
      <c r="G1313" t="s">
        <v>8224</v>
      </c>
      <c r="H1313" t="s">
        <v>8246</v>
      </c>
      <c r="I1313">
        <v>1471622450</v>
      </c>
      <c r="J1313">
        <v>1467734450</v>
      </c>
      <c r="K1313" t="b">
        <v>0</v>
      </c>
      <c r="L1313">
        <v>24</v>
      </c>
      <c r="M1313" t="b">
        <v>0</v>
      </c>
      <c r="N1313" t="s">
        <v>8273</v>
      </c>
      <c r="O1313" s="5">
        <f t="shared" si="120"/>
        <v>15.5</v>
      </c>
      <c r="P1313">
        <f t="shared" si="123"/>
        <v>129.16666666666666</v>
      </c>
      <c r="Q1313" t="str">
        <f t="shared" si="124"/>
        <v>technology</v>
      </c>
      <c r="R1313" t="str">
        <f t="shared" si="125"/>
        <v>wearables</v>
      </c>
      <c r="S1313" s="9">
        <f t="shared" si="121"/>
        <v>42556.667245370365</v>
      </c>
      <c r="T1313" s="9">
        <f t="shared" si="122"/>
        <v>42601.667245370365</v>
      </c>
    </row>
    <row r="1314" spans="1:20" ht="43.2" x14ac:dyDescent="0.3">
      <c r="A1314">
        <v>1311</v>
      </c>
      <c r="B1314" s="3" t="s">
        <v>1312</v>
      </c>
      <c r="C1314" s="3" t="s">
        <v>5421</v>
      </c>
      <c r="D1314">
        <v>250000</v>
      </c>
      <c r="E1314">
        <v>80070</v>
      </c>
      <c r="F1314" t="s">
        <v>8220</v>
      </c>
      <c r="G1314" t="s">
        <v>8224</v>
      </c>
      <c r="H1314" t="s">
        <v>8246</v>
      </c>
      <c r="I1314">
        <v>1480536919</v>
      </c>
      <c r="J1314">
        <v>1477509319</v>
      </c>
      <c r="K1314" t="b">
        <v>0</v>
      </c>
      <c r="L1314">
        <v>100</v>
      </c>
      <c r="M1314" t="b">
        <v>0</v>
      </c>
      <c r="N1314" t="s">
        <v>8273</v>
      </c>
      <c r="O1314" s="5">
        <f t="shared" si="120"/>
        <v>32.027999999999999</v>
      </c>
      <c r="P1314">
        <f t="shared" si="123"/>
        <v>800.7</v>
      </c>
      <c r="Q1314" t="str">
        <f t="shared" si="124"/>
        <v>technology</v>
      </c>
      <c r="R1314" t="str">
        <f t="shared" si="125"/>
        <v>wearables</v>
      </c>
      <c r="S1314" s="9">
        <f t="shared" si="121"/>
        <v>42669.802303240736</v>
      </c>
      <c r="T1314" s="9">
        <f t="shared" si="122"/>
        <v>42704.843969907408</v>
      </c>
    </row>
    <row r="1315" spans="1:20" ht="28.8" x14ac:dyDescent="0.3">
      <c r="A1315">
        <v>1312</v>
      </c>
      <c r="B1315" s="3" t="s">
        <v>1313</v>
      </c>
      <c r="C1315" s="3" t="s">
        <v>5422</v>
      </c>
      <c r="D1315">
        <v>4600</v>
      </c>
      <c r="E1315">
        <v>28</v>
      </c>
      <c r="F1315" t="s">
        <v>8220</v>
      </c>
      <c r="G1315" t="s">
        <v>8224</v>
      </c>
      <c r="H1315" t="s">
        <v>8246</v>
      </c>
      <c r="I1315">
        <v>1429375922</v>
      </c>
      <c r="J1315">
        <v>1426783922</v>
      </c>
      <c r="K1315" t="b">
        <v>0</v>
      </c>
      <c r="L1315">
        <v>1</v>
      </c>
      <c r="M1315" t="b">
        <v>0</v>
      </c>
      <c r="N1315" t="s">
        <v>8273</v>
      </c>
      <c r="O1315" s="5">
        <f t="shared" si="120"/>
        <v>0.60869565217391308</v>
      </c>
      <c r="P1315">
        <f t="shared" si="123"/>
        <v>28</v>
      </c>
      <c r="Q1315" t="str">
        <f t="shared" si="124"/>
        <v>technology</v>
      </c>
      <c r="R1315" t="str">
        <f t="shared" si="125"/>
        <v>wearables</v>
      </c>
      <c r="S1315" s="9">
        <f t="shared" si="121"/>
        <v>42082.702800925923</v>
      </c>
      <c r="T1315" s="9">
        <f t="shared" si="122"/>
        <v>42112.702800925923</v>
      </c>
    </row>
    <row r="1316" spans="1:20" ht="43.2" x14ac:dyDescent="0.3">
      <c r="A1316">
        <v>1313</v>
      </c>
      <c r="B1316" s="3" t="s">
        <v>1314</v>
      </c>
      <c r="C1316" s="3" t="s">
        <v>5423</v>
      </c>
      <c r="D1316">
        <v>40000</v>
      </c>
      <c r="E1316">
        <v>12446</v>
      </c>
      <c r="F1316" t="s">
        <v>8220</v>
      </c>
      <c r="G1316" t="s">
        <v>8224</v>
      </c>
      <c r="H1316" t="s">
        <v>8246</v>
      </c>
      <c r="I1316">
        <v>1457024514</v>
      </c>
      <c r="J1316">
        <v>1454432514</v>
      </c>
      <c r="K1316" t="b">
        <v>0</v>
      </c>
      <c r="L1316">
        <v>122</v>
      </c>
      <c r="M1316" t="b">
        <v>0</v>
      </c>
      <c r="N1316" t="s">
        <v>8273</v>
      </c>
      <c r="O1316" s="5">
        <f t="shared" si="120"/>
        <v>31.114999999999998</v>
      </c>
      <c r="P1316">
        <f t="shared" si="123"/>
        <v>102.01639344262296</v>
      </c>
      <c r="Q1316" t="str">
        <f t="shared" si="124"/>
        <v>technology</v>
      </c>
      <c r="R1316" t="str">
        <f t="shared" si="125"/>
        <v>wearables</v>
      </c>
      <c r="S1316" s="9">
        <f t="shared" si="121"/>
        <v>42402.709652777776</v>
      </c>
      <c r="T1316" s="9">
        <f t="shared" si="122"/>
        <v>42432.709652777776</v>
      </c>
    </row>
    <row r="1317" spans="1:20" ht="43.2" x14ac:dyDescent="0.3">
      <c r="A1317">
        <v>1314</v>
      </c>
      <c r="B1317" s="3" t="s">
        <v>1315</v>
      </c>
      <c r="C1317" s="3" t="s">
        <v>5424</v>
      </c>
      <c r="D1317">
        <v>180000</v>
      </c>
      <c r="E1317">
        <v>2028</v>
      </c>
      <c r="F1317" t="s">
        <v>8220</v>
      </c>
      <c r="G1317" t="s">
        <v>8224</v>
      </c>
      <c r="H1317" t="s">
        <v>8246</v>
      </c>
      <c r="I1317">
        <v>1477065860</v>
      </c>
      <c r="J1317">
        <v>1471881860</v>
      </c>
      <c r="K1317" t="b">
        <v>0</v>
      </c>
      <c r="L1317">
        <v>11</v>
      </c>
      <c r="M1317" t="b">
        <v>0</v>
      </c>
      <c r="N1317" t="s">
        <v>8273</v>
      </c>
      <c r="O1317" s="5">
        <f t="shared" si="120"/>
        <v>1.1266666666666667</v>
      </c>
      <c r="P1317">
        <f t="shared" si="123"/>
        <v>184.36363636363637</v>
      </c>
      <c r="Q1317" t="str">
        <f t="shared" si="124"/>
        <v>technology</v>
      </c>
      <c r="R1317" t="str">
        <f t="shared" si="125"/>
        <v>wearables</v>
      </c>
      <c r="S1317" s="9">
        <f t="shared" si="121"/>
        <v>42604.669675925921</v>
      </c>
      <c r="T1317" s="9">
        <f t="shared" si="122"/>
        <v>42664.669675925921</v>
      </c>
    </row>
    <row r="1318" spans="1:20" ht="28.8" x14ac:dyDescent="0.3">
      <c r="A1318">
        <v>1315</v>
      </c>
      <c r="B1318" s="3" t="s">
        <v>1316</v>
      </c>
      <c r="C1318" s="3" t="s">
        <v>5425</v>
      </c>
      <c r="D1318">
        <v>100000</v>
      </c>
      <c r="E1318">
        <v>40404</v>
      </c>
      <c r="F1318" t="s">
        <v>8220</v>
      </c>
      <c r="G1318" t="s">
        <v>8224</v>
      </c>
      <c r="H1318" t="s">
        <v>8246</v>
      </c>
      <c r="I1318">
        <v>1446771600</v>
      </c>
      <c r="J1318">
        <v>1443700648</v>
      </c>
      <c r="K1318" t="b">
        <v>0</v>
      </c>
      <c r="L1318">
        <v>248</v>
      </c>
      <c r="M1318" t="b">
        <v>0</v>
      </c>
      <c r="N1318" t="s">
        <v>8273</v>
      </c>
      <c r="O1318" s="5">
        <f t="shared" si="120"/>
        <v>40.404000000000003</v>
      </c>
      <c r="P1318">
        <f t="shared" si="123"/>
        <v>162.91935483870967</v>
      </c>
      <c r="Q1318" t="str">
        <f t="shared" si="124"/>
        <v>technology</v>
      </c>
      <c r="R1318" t="str">
        <f t="shared" si="125"/>
        <v>wearables</v>
      </c>
      <c r="S1318" s="9">
        <f t="shared" si="121"/>
        <v>42278.498240740737</v>
      </c>
      <c r="T1318" s="9">
        <f t="shared" si="122"/>
        <v>42314.041666666672</v>
      </c>
    </row>
    <row r="1319" spans="1:20" ht="28.8" x14ac:dyDescent="0.3">
      <c r="A1319">
        <v>1316</v>
      </c>
      <c r="B1319" s="3" t="s">
        <v>1317</v>
      </c>
      <c r="C1319" s="3" t="s">
        <v>5426</v>
      </c>
      <c r="D1319">
        <v>75000</v>
      </c>
      <c r="E1319">
        <v>1</v>
      </c>
      <c r="F1319" t="s">
        <v>8220</v>
      </c>
      <c r="G1319" t="s">
        <v>8224</v>
      </c>
      <c r="H1319" t="s">
        <v>8246</v>
      </c>
      <c r="I1319">
        <v>1456700709</v>
      </c>
      <c r="J1319">
        <v>1453676709</v>
      </c>
      <c r="K1319" t="b">
        <v>0</v>
      </c>
      <c r="L1319">
        <v>1</v>
      </c>
      <c r="M1319" t="b">
        <v>0</v>
      </c>
      <c r="N1319" t="s">
        <v>8273</v>
      </c>
      <c r="O1319" s="5">
        <f t="shared" si="120"/>
        <v>1.3333333333333333E-3</v>
      </c>
      <c r="P1319">
        <f t="shared" si="123"/>
        <v>1</v>
      </c>
      <c r="Q1319" t="str">
        <f t="shared" si="124"/>
        <v>technology</v>
      </c>
      <c r="R1319" t="str">
        <f t="shared" si="125"/>
        <v>wearables</v>
      </c>
      <c r="S1319" s="9">
        <f t="shared" si="121"/>
        <v>42393.961909722217</v>
      </c>
      <c r="T1319" s="9">
        <f t="shared" si="122"/>
        <v>42428.961909722217</v>
      </c>
    </row>
    <row r="1320" spans="1:20" ht="43.2" x14ac:dyDescent="0.3">
      <c r="A1320">
        <v>1317</v>
      </c>
      <c r="B1320" s="3" t="s">
        <v>1318</v>
      </c>
      <c r="C1320" s="3" t="s">
        <v>5427</v>
      </c>
      <c r="D1320">
        <v>200000</v>
      </c>
      <c r="E1320">
        <v>11467</v>
      </c>
      <c r="F1320" t="s">
        <v>8220</v>
      </c>
      <c r="G1320" t="s">
        <v>8232</v>
      </c>
      <c r="H1320" t="s">
        <v>8253</v>
      </c>
      <c r="I1320">
        <v>1469109600</v>
      </c>
      <c r="J1320">
        <v>1464586746</v>
      </c>
      <c r="K1320" t="b">
        <v>0</v>
      </c>
      <c r="L1320">
        <v>19</v>
      </c>
      <c r="M1320" t="b">
        <v>0</v>
      </c>
      <c r="N1320" t="s">
        <v>8273</v>
      </c>
      <c r="O1320" s="5">
        <f t="shared" si="120"/>
        <v>5.7334999999999994</v>
      </c>
      <c r="P1320">
        <f t="shared" si="123"/>
        <v>603.52631578947364</v>
      </c>
      <c r="Q1320" t="str">
        <f t="shared" si="124"/>
        <v>technology</v>
      </c>
      <c r="R1320" t="str">
        <f t="shared" si="125"/>
        <v>wearables</v>
      </c>
      <c r="S1320" s="9">
        <f t="shared" si="121"/>
        <v>42520.235486111109</v>
      </c>
      <c r="T1320" s="9">
        <f t="shared" si="122"/>
        <v>42572.583333333328</v>
      </c>
    </row>
    <row r="1321" spans="1:20" ht="43.2" x14ac:dyDescent="0.3">
      <c r="A1321">
        <v>1318</v>
      </c>
      <c r="B1321" s="3" t="s">
        <v>1319</v>
      </c>
      <c r="C1321" s="3" t="s">
        <v>5428</v>
      </c>
      <c r="D1321">
        <v>40000</v>
      </c>
      <c r="E1321">
        <v>6130</v>
      </c>
      <c r="F1321" t="s">
        <v>8220</v>
      </c>
      <c r="G1321" t="s">
        <v>8224</v>
      </c>
      <c r="H1321" t="s">
        <v>8246</v>
      </c>
      <c r="I1321">
        <v>1420938172</v>
      </c>
      <c r="J1321">
        <v>1418346172</v>
      </c>
      <c r="K1321" t="b">
        <v>0</v>
      </c>
      <c r="L1321">
        <v>135</v>
      </c>
      <c r="M1321" t="b">
        <v>0</v>
      </c>
      <c r="N1321" t="s">
        <v>8273</v>
      </c>
      <c r="O1321" s="5">
        <f t="shared" si="120"/>
        <v>15.324999999999999</v>
      </c>
      <c r="P1321">
        <f t="shared" si="123"/>
        <v>45.407407407407405</v>
      </c>
      <c r="Q1321" t="str">
        <f t="shared" si="124"/>
        <v>technology</v>
      </c>
      <c r="R1321" t="str">
        <f t="shared" si="125"/>
        <v>wearables</v>
      </c>
      <c r="S1321" s="9">
        <f t="shared" si="121"/>
        <v>41985.043657407412</v>
      </c>
      <c r="T1321" s="9">
        <f t="shared" si="122"/>
        <v>42015.043657407412</v>
      </c>
    </row>
    <row r="1322" spans="1:20" ht="43.2" x14ac:dyDescent="0.3">
      <c r="A1322">
        <v>1319</v>
      </c>
      <c r="B1322" s="3" t="s">
        <v>1320</v>
      </c>
      <c r="C1322" s="3" t="s">
        <v>5429</v>
      </c>
      <c r="D1322">
        <v>5800</v>
      </c>
      <c r="E1322">
        <v>876</v>
      </c>
      <c r="F1322" t="s">
        <v>8220</v>
      </c>
      <c r="G1322" t="s">
        <v>8225</v>
      </c>
      <c r="H1322" t="s">
        <v>8247</v>
      </c>
      <c r="I1322">
        <v>1405094400</v>
      </c>
      <c r="J1322">
        <v>1403810965</v>
      </c>
      <c r="K1322" t="b">
        <v>0</v>
      </c>
      <c r="L1322">
        <v>9</v>
      </c>
      <c r="M1322" t="b">
        <v>0</v>
      </c>
      <c r="N1322" t="s">
        <v>8273</v>
      </c>
      <c r="O1322" s="5">
        <f t="shared" si="120"/>
        <v>15.103448275862069</v>
      </c>
      <c r="P1322">
        <f t="shared" si="123"/>
        <v>97.333333333333329</v>
      </c>
      <c r="Q1322" t="str">
        <f t="shared" si="124"/>
        <v>technology</v>
      </c>
      <c r="R1322" t="str">
        <f t="shared" si="125"/>
        <v>wearables</v>
      </c>
      <c r="S1322" s="9">
        <f t="shared" si="121"/>
        <v>41816.812094907407</v>
      </c>
      <c r="T1322" s="9">
        <f t="shared" si="122"/>
        <v>41831.666666666664</v>
      </c>
    </row>
    <row r="1323" spans="1:20" ht="43.2" x14ac:dyDescent="0.3">
      <c r="A1323">
        <v>1320</v>
      </c>
      <c r="B1323" s="3" t="s">
        <v>1321</v>
      </c>
      <c r="C1323" s="3" t="s">
        <v>5430</v>
      </c>
      <c r="D1323">
        <v>100000</v>
      </c>
      <c r="E1323">
        <v>503</v>
      </c>
      <c r="F1323" t="s">
        <v>8220</v>
      </c>
      <c r="G1323" t="s">
        <v>8233</v>
      </c>
      <c r="H1323" t="s">
        <v>8249</v>
      </c>
      <c r="I1323">
        <v>1483138800</v>
      </c>
      <c r="J1323">
        <v>1480610046</v>
      </c>
      <c r="K1323" t="b">
        <v>0</v>
      </c>
      <c r="L1323">
        <v>3</v>
      </c>
      <c r="M1323" t="b">
        <v>0</v>
      </c>
      <c r="N1323" t="s">
        <v>8273</v>
      </c>
      <c r="O1323" s="5">
        <f t="shared" si="120"/>
        <v>0.503</v>
      </c>
      <c r="P1323">
        <f t="shared" si="123"/>
        <v>167.66666666666666</v>
      </c>
      <c r="Q1323" t="str">
        <f t="shared" si="124"/>
        <v>technology</v>
      </c>
      <c r="R1323" t="str">
        <f t="shared" si="125"/>
        <v>wearables</v>
      </c>
      <c r="S1323" s="9">
        <f t="shared" si="121"/>
        <v>42705.690347222218</v>
      </c>
      <c r="T1323" s="9">
        <f t="shared" si="122"/>
        <v>42734.958333333328</v>
      </c>
    </row>
    <row r="1324" spans="1:20" ht="43.2" x14ac:dyDescent="0.3">
      <c r="A1324">
        <v>1321</v>
      </c>
      <c r="B1324" s="3" t="s">
        <v>1322</v>
      </c>
      <c r="C1324" s="3" t="s">
        <v>5431</v>
      </c>
      <c r="D1324">
        <v>462000</v>
      </c>
      <c r="E1324">
        <v>6019</v>
      </c>
      <c r="F1324" t="s">
        <v>8220</v>
      </c>
      <c r="G1324" t="s">
        <v>8235</v>
      </c>
      <c r="H1324" t="s">
        <v>8255</v>
      </c>
      <c r="I1324">
        <v>1482515937</v>
      </c>
      <c r="J1324">
        <v>1479923937</v>
      </c>
      <c r="K1324" t="b">
        <v>0</v>
      </c>
      <c r="L1324">
        <v>7</v>
      </c>
      <c r="M1324" t="b">
        <v>0</v>
      </c>
      <c r="N1324" t="s">
        <v>8273</v>
      </c>
      <c r="O1324" s="5">
        <f t="shared" si="120"/>
        <v>1.3028138528138529</v>
      </c>
      <c r="P1324">
        <f t="shared" si="123"/>
        <v>859.85714285714289</v>
      </c>
      <c r="Q1324" t="str">
        <f t="shared" si="124"/>
        <v>technology</v>
      </c>
      <c r="R1324" t="str">
        <f t="shared" si="125"/>
        <v>wearables</v>
      </c>
      <c r="S1324" s="9">
        <f t="shared" si="121"/>
        <v>42697.74927083333</v>
      </c>
      <c r="T1324" s="9">
        <f t="shared" si="122"/>
        <v>42727.74927083333</v>
      </c>
    </row>
    <row r="1325" spans="1:20" ht="43.2" x14ac:dyDescent="0.3">
      <c r="A1325">
        <v>1322</v>
      </c>
      <c r="B1325" s="3" t="s">
        <v>1323</v>
      </c>
      <c r="C1325" s="3" t="s">
        <v>5432</v>
      </c>
      <c r="D1325">
        <v>35000</v>
      </c>
      <c r="E1325">
        <v>106</v>
      </c>
      <c r="F1325" t="s">
        <v>8220</v>
      </c>
      <c r="G1325" t="s">
        <v>8225</v>
      </c>
      <c r="H1325" t="s">
        <v>8247</v>
      </c>
      <c r="I1325">
        <v>1432223125</v>
      </c>
      <c r="J1325">
        <v>1429631125</v>
      </c>
      <c r="K1325" t="b">
        <v>0</v>
      </c>
      <c r="L1325">
        <v>4</v>
      </c>
      <c r="M1325" t="b">
        <v>0</v>
      </c>
      <c r="N1325" t="s">
        <v>8273</v>
      </c>
      <c r="O1325" s="5">
        <f t="shared" si="120"/>
        <v>0.30285714285714288</v>
      </c>
      <c r="P1325">
        <f t="shared" si="123"/>
        <v>26.5</v>
      </c>
      <c r="Q1325" t="str">
        <f t="shared" si="124"/>
        <v>technology</v>
      </c>
      <c r="R1325" t="str">
        <f t="shared" si="125"/>
        <v>wearables</v>
      </c>
      <c r="S1325" s="9">
        <f t="shared" si="121"/>
        <v>42115.656539351854</v>
      </c>
      <c r="T1325" s="9">
        <f t="shared" si="122"/>
        <v>42145.656539351854</v>
      </c>
    </row>
    <row r="1326" spans="1:20" ht="43.2" x14ac:dyDescent="0.3">
      <c r="A1326">
        <v>1323</v>
      </c>
      <c r="B1326" s="3" t="s">
        <v>1324</v>
      </c>
      <c r="C1326" s="3" t="s">
        <v>5433</v>
      </c>
      <c r="D1326">
        <v>15000</v>
      </c>
      <c r="E1326">
        <v>1332</v>
      </c>
      <c r="F1326" t="s">
        <v>8220</v>
      </c>
      <c r="G1326" t="s">
        <v>8224</v>
      </c>
      <c r="H1326" t="s">
        <v>8246</v>
      </c>
      <c r="I1326">
        <v>1461653700</v>
      </c>
      <c r="J1326">
        <v>1458665146</v>
      </c>
      <c r="K1326" t="b">
        <v>0</v>
      </c>
      <c r="L1326">
        <v>44</v>
      </c>
      <c r="M1326" t="b">
        <v>0</v>
      </c>
      <c r="N1326" t="s">
        <v>8273</v>
      </c>
      <c r="O1326" s="5">
        <f t="shared" si="120"/>
        <v>8.8800000000000008</v>
      </c>
      <c r="P1326">
        <f t="shared" si="123"/>
        <v>30.272727272727273</v>
      </c>
      <c r="Q1326" t="str">
        <f t="shared" si="124"/>
        <v>technology</v>
      </c>
      <c r="R1326" t="str">
        <f t="shared" si="125"/>
        <v>wearables</v>
      </c>
      <c r="S1326" s="9">
        <f t="shared" si="121"/>
        <v>42451.698449074072</v>
      </c>
      <c r="T1326" s="9">
        <f t="shared" si="122"/>
        <v>42486.288194444445</v>
      </c>
    </row>
    <row r="1327" spans="1:20" ht="43.2" x14ac:dyDescent="0.3">
      <c r="A1327">
        <v>1324</v>
      </c>
      <c r="B1327" s="3" t="s">
        <v>1325</v>
      </c>
      <c r="C1327" s="3" t="s">
        <v>5434</v>
      </c>
      <c r="D1327">
        <v>50000</v>
      </c>
      <c r="E1327">
        <v>4920</v>
      </c>
      <c r="F1327" t="s">
        <v>8220</v>
      </c>
      <c r="G1327" t="s">
        <v>8224</v>
      </c>
      <c r="H1327" t="s">
        <v>8246</v>
      </c>
      <c r="I1327">
        <v>1476371552</v>
      </c>
      <c r="J1327">
        <v>1473779552</v>
      </c>
      <c r="K1327" t="b">
        <v>0</v>
      </c>
      <c r="L1327">
        <v>90</v>
      </c>
      <c r="M1327" t="b">
        <v>0</v>
      </c>
      <c r="N1327" t="s">
        <v>8273</v>
      </c>
      <c r="O1327" s="5">
        <f t="shared" si="120"/>
        <v>9.84</v>
      </c>
      <c r="P1327">
        <f t="shared" si="123"/>
        <v>54.666666666666664</v>
      </c>
      <c r="Q1327" t="str">
        <f t="shared" si="124"/>
        <v>technology</v>
      </c>
      <c r="R1327" t="str">
        <f t="shared" si="125"/>
        <v>wearables</v>
      </c>
      <c r="S1327" s="9">
        <f t="shared" si="121"/>
        <v>42626.633703703701</v>
      </c>
      <c r="T1327" s="9">
        <f t="shared" si="122"/>
        <v>42656.633703703701</v>
      </c>
    </row>
    <row r="1328" spans="1:20" ht="43.2" x14ac:dyDescent="0.3">
      <c r="A1328">
        <v>1325</v>
      </c>
      <c r="B1328" s="3" t="s">
        <v>1326</v>
      </c>
      <c r="C1328" s="3" t="s">
        <v>5435</v>
      </c>
      <c r="D1328">
        <v>20000</v>
      </c>
      <c r="E1328">
        <v>486</v>
      </c>
      <c r="F1328" t="s">
        <v>8220</v>
      </c>
      <c r="G1328" t="s">
        <v>8224</v>
      </c>
      <c r="H1328" t="s">
        <v>8246</v>
      </c>
      <c r="I1328">
        <v>1483063435</v>
      </c>
      <c r="J1328">
        <v>1480471435</v>
      </c>
      <c r="K1328" t="b">
        <v>0</v>
      </c>
      <c r="L1328">
        <v>8</v>
      </c>
      <c r="M1328" t="b">
        <v>0</v>
      </c>
      <c r="N1328" t="s">
        <v>8273</v>
      </c>
      <c r="O1328" s="5">
        <f t="shared" si="120"/>
        <v>2.4299999999999997</v>
      </c>
      <c r="P1328">
        <f t="shared" si="123"/>
        <v>60.75</v>
      </c>
      <c r="Q1328" t="str">
        <f t="shared" si="124"/>
        <v>technology</v>
      </c>
      <c r="R1328" t="str">
        <f t="shared" si="125"/>
        <v>wearables</v>
      </c>
      <c r="S1328" s="9">
        <f t="shared" si="121"/>
        <v>42704.086053240739</v>
      </c>
      <c r="T1328" s="9">
        <f t="shared" si="122"/>
        <v>42734.086053240739</v>
      </c>
    </row>
    <row r="1329" spans="1:20" ht="43.2" x14ac:dyDescent="0.3">
      <c r="A1329">
        <v>1326</v>
      </c>
      <c r="B1329" s="3" t="s">
        <v>1327</v>
      </c>
      <c r="C1329" s="3" t="s">
        <v>5436</v>
      </c>
      <c r="D1329">
        <v>100000</v>
      </c>
      <c r="E1329">
        <v>1130</v>
      </c>
      <c r="F1329" t="s">
        <v>8220</v>
      </c>
      <c r="G1329" t="s">
        <v>8224</v>
      </c>
      <c r="H1329" t="s">
        <v>8246</v>
      </c>
      <c r="I1329">
        <v>1421348428</v>
      </c>
      <c r="J1329">
        <v>1417460428</v>
      </c>
      <c r="K1329" t="b">
        <v>0</v>
      </c>
      <c r="L1329">
        <v>11</v>
      </c>
      <c r="M1329" t="b">
        <v>0</v>
      </c>
      <c r="N1329" t="s">
        <v>8273</v>
      </c>
      <c r="O1329" s="5">
        <f t="shared" si="120"/>
        <v>1.1299999999999999</v>
      </c>
      <c r="P1329">
        <f t="shared" si="123"/>
        <v>102.72727272727273</v>
      </c>
      <c r="Q1329" t="str">
        <f t="shared" si="124"/>
        <v>technology</v>
      </c>
      <c r="R1329" t="str">
        <f t="shared" si="125"/>
        <v>wearables</v>
      </c>
      <c r="S1329" s="9">
        <f t="shared" si="121"/>
        <v>41974.791990740734</v>
      </c>
      <c r="T1329" s="9">
        <f t="shared" si="122"/>
        <v>42019.791990740734</v>
      </c>
    </row>
    <row r="1330" spans="1:20" ht="43.2" x14ac:dyDescent="0.3">
      <c r="A1330">
        <v>1327</v>
      </c>
      <c r="B1330" s="3" t="s">
        <v>1328</v>
      </c>
      <c r="C1330" s="3" t="s">
        <v>5437</v>
      </c>
      <c r="D1330">
        <v>48000</v>
      </c>
      <c r="E1330">
        <v>1705</v>
      </c>
      <c r="F1330" t="s">
        <v>8220</v>
      </c>
      <c r="G1330" t="s">
        <v>8224</v>
      </c>
      <c r="H1330" t="s">
        <v>8246</v>
      </c>
      <c r="I1330">
        <v>1432916235</v>
      </c>
      <c r="J1330">
        <v>1430324235</v>
      </c>
      <c r="K1330" t="b">
        <v>0</v>
      </c>
      <c r="L1330">
        <v>41</v>
      </c>
      <c r="M1330" t="b">
        <v>0</v>
      </c>
      <c r="N1330" t="s">
        <v>8273</v>
      </c>
      <c r="O1330" s="5">
        <f t="shared" si="120"/>
        <v>3.5520833333333335</v>
      </c>
      <c r="P1330">
        <f t="shared" si="123"/>
        <v>41.585365853658537</v>
      </c>
      <c r="Q1330" t="str">
        <f t="shared" si="124"/>
        <v>technology</v>
      </c>
      <c r="R1330" t="str">
        <f t="shared" si="125"/>
        <v>wearables</v>
      </c>
      <c r="S1330" s="9">
        <f t="shared" si="121"/>
        <v>42123.678645833337</v>
      </c>
      <c r="T1330" s="9">
        <f t="shared" si="122"/>
        <v>42153.678645833337</v>
      </c>
    </row>
    <row r="1331" spans="1:20" ht="43.2" x14ac:dyDescent="0.3">
      <c r="A1331">
        <v>1328</v>
      </c>
      <c r="B1331" s="3" t="s">
        <v>1329</v>
      </c>
      <c r="C1331" s="3" t="s">
        <v>5438</v>
      </c>
      <c r="D1331">
        <v>75000</v>
      </c>
      <c r="E1331">
        <v>1748</v>
      </c>
      <c r="F1331" t="s">
        <v>8220</v>
      </c>
      <c r="G1331" t="s">
        <v>8224</v>
      </c>
      <c r="H1331" t="s">
        <v>8246</v>
      </c>
      <c r="I1331">
        <v>1476458734</v>
      </c>
      <c r="J1331">
        <v>1472570734</v>
      </c>
      <c r="K1331" t="b">
        <v>0</v>
      </c>
      <c r="L1331">
        <v>15</v>
      </c>
      <c r="M1331" t="b">
        <v>0</v>
      </c>
      <c r="N1331" t="s">
        <v>8273</v>
      </c>
      <c r="O1331" s="5">
        <f t="shared" si="120"/>
        <v>2.3306666666666667</v>
      </c>
      <c r="P1331">
        <f t="shared" si="123"/>
        <v>116.53333333333333</v>
      </c>
      <c r="Q1331" t="str">
        <f t="shared" si="124"/>
        <v>technology</v>
      </c>
      <c r="R1331" t="str">
        <f t="shared" si="125"/>
        <v>wearables</v>
      </c>
      <c r="S1331" s="9">
        <f t="shared" si="121"/>
        <v>42612.642754629633</v>
      </c>
      <c r="T1331" s="9">
        <f t="shared" si="122"/>
        <v>42657.642754629633</v>
      </c>
    </row>
    <row r="1332" spans="1:20" ht="43.2" x14ac:dyDescent="0.3">
      <c r="A1332">
        <v>1329</v>
      </c>
      <c r="B1332" s="3" t="s">
        <v>1330</v>
      </c>
      <c r="C1332" s="3" t="s">
        <v>5439</v>
      </c>
      <c r="D1332">
        <v>50000</v>
      </c>
      <c r="E1332">
        <v>408</v>
      </c>
      <c r="F1332" t="s">
        <v>8220</v>
      </c>
      <c r="G1332" t="s">
        <v>8224</v>
      </c>
      <c r="H1332" t="s">
        <v>8246</v>
      </c>
      <c r="I1332">
        <v>1417501145</v>
      </c>
      <c r="J1332">
        <v>1414041545</v>
      </c>
      <c r="K1332" t="b">
        <v>0</v>
      </c>
      <c r="L1332">
        <v>9</v>
      </c>
      <c r="M1332" t="b">
        <v>0</v>
      </c>
      <c r="N1332" t="s">
        <v>8273</v>
      </c>
      <c r="O1332" s="5">
        <f t="shared" si="120"/>
        <v>0.81600000000000006</v>
      </c>
      <c r="P1332">
        <f t="shared" si="123"/>
        <v>45.333333333333336</v>
      </c>
      <c r="Q1332" t="str">
        <f t="shared" si="124"/>
        <v>technology</v>
      </c>
      <c r="R1332" t="str">
        <f t="shared" si="125"/>
        <v>wearables</v>
      </c>
      <c r="S1332" s="9">
        <f t="shared" si="121"/>
        <v>41935.221585648149</v>
      </c>
      <c r="T1332" s="9">
        <f t="shared" si="122"/>
        <v>41975.263252314813</v>
      </c>
    </row>
    <row r="1333" spans="1:20" ht="28.8" x14ac:dyDescent="0.3">
      <c r="A1333">
        <v>1330</v>
      </c>
      <c r="B1333" s="3" t="s">
        <v>1331</v>
      </c>
      <c r="C1333" s="3" t="s">
        <v>5440</v>
      </c>
      <c r="D1333">
        <v>35000</v>
      </c>
      <c r="E1333">
        <v>7873</v>
      </c>
      <c r="F1333" t="s">
        <v>8220</v>
      </c>
      <c r="G1333" t="s">
        <v>8224</v>
      </c>
      <c r="H1333" t="s">
        <v>8246</v>
      </c>
      <c r="I1333">
        <v>1467432000</v>
      </c>
      <c r="J1333">
        <v>1464763109</v>
      </c>
      <c r="K1333" t="b">
        <v>0</v>
      </c>
      <c r="L1333">
        <v>50</v>
      </c>
      <c r="M1333" t="b">
        <v>0</v>
      </c>
      <c r="N1333" t="s">
        <v>8273</v>
      </c>
      <c r="O1333" s="5">
        <f t="shared" si="120"/>
        <v>22.494285714285713</v>
      </c>
      <c r="P1333">
        <f t="shared" si="123"/>
        <v>157.46</v>
      </c>
      <c r="Q1333" t="str">
        <f t="shared" si="124"/>
        <v>technology</v>
      </c>
      <c r="R1333" t="str">
        <f t="shared" si="125"/>
        <v>wearables</v>
      </c>
      <c r="S1333" s="9">
        <f t="shared" si="121"/>
        <v>42522.276724537034</v>
      </c>
      <c r="T1333" s="9">
        <f t="shared" si="122"/>
        <v>42553.166666666672</v>
      </c>
    </row>
    <row r="1334" spans="1:20" ht="28.8" x14ac:dyDescent="0.3">
      <c r="A1334">
        <v>1331</v>
      </c>
      <c r="B1334" s="3" t="s">
        <v>1332</v>
      </c>
      <c r="C1334" s="3" t="s">
        <v>5441</v>
      </c>
      <c r="D1334">
        <v>250000</v>
      </c>
      <c r="E1334">
        <v>3417</v>
      </c>
      <c r="F1334" t="s">
        <v>8220</v>
      </c>
      <c r="G1334" t="s">
        <v>8224</v>
      </c>
      <c r="H1334" t="s">
        <v>8246</v>
      </c>
      <c r="I1334">
        <v>1471435554</v>
      </c>
      <c r="J1334">
        <v>1468843554</v>
      </c>
      <c r="K1334" t="b">
        <v>0</v>
      </c>
      <c r="L1334">
        <v>34</v>
      </c>
      <c r="M1334" t="b">
        <v>0</v>
      </c>
      <c r="N1334" t="s">
        <v>8273</v>
      </c>
      <c r="O1334" s="5">
        <f t="shared" si="120"/>
        <v>1.3668</v>
      </c>
      <c r="P1334">
        <f t="shared" si="123"/>
        <v>100.5</v>
      </c>
      <c r="Q1334" t="str">
        <f t="shared" si="124"/>
        <v>technology</v>
      </c>
      <c r="R1334" t="str">
        <f t="shared" si="125"/>
        <v>wearables</v>
      </c>
      <c r="S1334" s="9">
        <f t="shared" si="121"/>
        <v>42569.50409722222</v>
      </c>
      <c r="T1334" s="9">
        <f t="shared" si="122"/>
        <v>42599.50409722222</v>
      </c>
    </row>
    <row r="1335" spans="1:20" ht="43.2" x14ac:dyDescent="0.3">
      <c r="A1335">
        <v>1332</v>
      </c>
      <c r="B1335" s="3" t="s">
        <v>1333</v>
      </c>
      <c r="C1335" s="3" t="s">
        <v>5442</v>
      </c>
      <c r="D1335">
        <v>10115</v>
      </c>
      <c r="E1335">
        <v>0</v>
      </c>
      <c r="F1335" t="s">
        <v>8220</v>
      </c>
      <c r="G1335" t="s">
        <v>8240</v>
      </c>
      <c r="H1335" t="s">
        <v>8257</v>
      </c>
      <c r="I1335">
        <v>1485480408</v>
      </c>
      <c r="J1335">
        <v>1482888408</v>
      </c>
      <c r="K1335" t="b">
        <v>0</v>
      </c>
      <c r="L1335">
        <v>0</v>
      </c>
      <c r="M1335" t="b">
        <v>0</v>
      </c>
      <c r="N1335" t="s">
        <v>8273</v>
      </c>
      <c r="O1335" s="5">
        <f t="shared" si="120"/>
        <v>0</v>
      </c>
      <c r="P1335" t="e">
        <f t="shared" si="123"/>
        <v>#DIV/0!</v>
      </c>
      <c r="Q1335" t="str">
        <f t="shared" si="124"/>
        <v>technology</v>
      </c>
      <c r="R1335" t="str">
        <f t="shared" si="125"/>
        <v>wearables</v>
      </c>
      <c r="S1335" s="9">
        <f t="shared" si="121"/>
        <v>42732.060277777782</v>
      </c>
      <c r="T1335" s="9">
        <f t="shared" si="122"/>
        <v>42762.060277777782</v>
      </c>
    </row>
    <row r="1336" spans="1:20" ht="43.2" x14ac:dyDescent="0.3">
      <c r="A1336">
        <v>1333</v>
      </c>
      <c r="B1336" s="3" t="s">
        <v>1334</v>
      </c>
      <c r="C1336" s="3" t="s">
        <v>5443</v>
      </c>
      <c r="D1336">
        <v>2500</v>
      </c>
      <c r="E1336">
        <v>0</v>
      </c>
      <c r="F1336" t="s">
        <v>8220</v>
      </c>
      <c r="G1336" t="s">
        <v>8226</v>
      </c>
      <c r="H1336" t="s">
        <v>8248</v>
      </c>
      <c r="I1336">
        <v>1405478025</v>
      </c>
      <c r="J1336">
        <v>1402886025</v>
      </c>
      <c r="K1336" t="b">
        <v>0</v>
      </c>
      <c r="L1336">
        <v>0</v>
      </c>
      <c r="M1336" t="b">
        <v>0</v>
      </c>
      <c r="N1336" t="s">
        <v>8273</v>
      </c>
      <c r="O1336" s="5">
        <f t="shared" si="120"/>
        <v>0</v>
      </c>
      <c r="P1336" t="e">
        <f t="shared" si="123"/>
        <v>#DIV/0!</v>
      </c>
      <c r="Q1336" t="str">
        <f t="shared" si="124"/>
        <v>technology</v>
      </c>
      <c r="R1336" t="str">
        <f t="shared" si="125"/>
        <v>wearables</v>
      </c>
      <c r="S1336" s="9">
        <f t="shared" si="121"/>
        <v>41806.106770833336</v>
      </c>
      <c r="T1336" s="9">
        <f t="shared" si="122"/>
        <v>41836.106770833336</v>
      </c>
    </row>
    <row r="1337" spans="1:20" ht="28.8" x14ac:dyDescent="0.3">
      <c r="A1337">
        <v>1334</v>
      </c>
      <c r="B1337" s="3" t="s">
        <v>1335</v>
      </c>
      <c r="C1337" s="3" t="s">
        <v>5444</v>
      </c>
      <c r="D1337">
        <v>133000</v>
      </c>
      <c r="E1337">
        <v>14303</v>
      </c>
      <c r="F1337" t="s">
        <v>8220</v>
      </c>
      <c r="G1337" t="s">
        <v>8224</v>
      </c>
      <c r="H1337" t="s">
        <v>8246</v>
      </c>
      <c r="I1337">
        <v>1457721287</v>
      </c>
      <c r="J1337">
        <v>1455129287</v>
      </c>
      <c r="K1337" t="b">
        <v>0</v>
      </c>
      <c r="L1337">
        <v>276</v>
      </c>
      <c r="M1337" t="b">
        <v>0</v>
      </c>
      <c r="N1337" t="s">
        <v>8273</v>
      </c>
      <c r="O1337" s="5">
        <f t="shared" si="120"/>
        <v>10.754135338345865</v>
      </c>
      <c r="P1337">
        <f t="shared" si="123"/>
        <v>51.822463768115945</v>
      </c>
      <c r="Q1337" t="str">
        <f t="shared" si="124"/>
        <v>technology</v>
      </c>
      <c r="R1337" t="str">
        <f t="shared" si="125"/>
        <v>wearables</v>
      </c>
      <c r="S1337" s="9">
        <f t="shared" si="121"/>
        <v>42410.774155092593</v>
      </c>
      <c r="T1337" s="9">
        <f t="shared" si="122"/>
        <v>42440.774155092593</v>
      </c>
    </row>
    <row r="1338" spans="1:20" ht="43.2" x14ac:dyDescent="0.3">
      <c r="A1338">
        <v>1335</v>
      </c>
      <c r="B1338" s="3" t="s">
        <v>1336</v>
      </c>
      <c r="C1338" s="3" t="s">
        <v>5445</v>
      </c>
      <c r="D1338">
        <v>25000</v>
      </c>
      <c r="E1338">
        <v>4940</v>
      </c>
      <c r="F1338" t="s">
        <v>8220</v>
      </c>
      <c r="G1338" t="s">
        <v>8224</v>
      </c>
      <c r="H1338" t="s">
        <v>8246</v>
      </c>
      <c r="I1338">
        <v>1449354502</v>
      </c>
      <c r="J1338">
        <v>1446762502</v>
      </c>
      <c r="K1338" t="b">
        <v>0</v>
      </c>
      <c r="L1338">
        <v>16</v>
      </c>
      <c r="M1338" t="b">
        <v>0</v>
      </c>
      <c r="N1338" t="s">
        <v>8273</v>
      </c>
      <c r="O1338" s="5">
        <f t="shared" si="120"/>
        <v>19.759999999999998</v>
      </c>
      <c r="P1338">
        <f t="shared" si="123"/>
        <v>308.75</v>
      </c>
      <c r="Q1338" t="str">
        <f t="shared" si="124"/>
        <v>technology</v>
      </c>
      <c r="R1338" t="str">
        <f t="shared" si="125"/>
        <v>wearables</v>
      </c>
      <c r="S1338" s="9">
        <f t="shared" si="121"/>
        <v>42313.936365740738</v>
      </c>
      <c r="T1338" s="9">
        <f t="shared" si="122"/>
        <v>42343.936365740738</v>
      </c>
    </row>
    <row r="1339" spans="1:20" ht="43.2" x14ac:dyDescent="0.3">
      <c r="A1339">
        <v>1336</v>
      </c>
      <c r="B1339" s="3" t="s">
        <v>1337</v>
      </c>
      <c r="C1339" s="3" t="s">
        <v>5446</v>
      </c>
      <c r="D1339">
        <v>100000</v>
      </c>
      <c r="E1339">
        <v>84947</v>
      </c>
      <c r="F1339" t="s">
        <v>8220</v>
      </c>
      <c r="G1339" t="s">
        <v>8224</v>
      </c>
      <c r="H1339" t="s">
        <v>8246</v>
      </c>
      <c r="I1339">
        <v>1418849028</v>
      </c>
      <c r="J1339">
        <v>1415825028</v>
      </c>
      <c r="K1339" t="b">
        <v>0</v>
      </c>
      <c r="L1339">
        <v>224</v>
      </c>
      <c r="M1339" t="b">
        <v>0</v>
      </c>
      <c r="N1339" t="s">
        <v>8273</v>
      </c>
      <c r="O1339" s="5">
        <f t="shared" si="120"/>
        <v>84.946999999999989</v>
      </c>
      <c r="P1339">
        <f t="shared" si="123"/>
        <v>379.22767857142856</v>
      </c>
      <c r="Q1339" t="str">
        <f t="shared" si="124"/>
        <v>technology</v>
      </c>
      <c r="R1339" t="str">
        <f t="shared" si="125"/>
        <v>wearables</v>
      </c>
      <c r="S1339" s="9">
        <f t="shared" si="121"/>
        <v>41955.863750000004</v>
      </c>
      <c r="T1339" s="9">
        <f t="shared" si="122"/>
        <v>41990.863750000004</v>
      </c>
    </row>
    <row r="1340" spans="1:20" ht="43.2" x14ac:dyDescent="0.3">
      <c r="A1340">
        <v>1337</v>
      </c>
      <c r="B1340" s="3" t="s">
        <v>1338</v>
      </c>
      <c r="C1340" s="3" t="s">
        <v>5447</v>
      </c>
      <c r="D1340">
        <v>50000</v>
      </c>
      <c r="E1340">
        <v>24691</v>
      </c>
      <c r="F1340" t="s">
        <v>8220</v>
      </c>
      <c r="G1340" t="s">
        <v>8224</v>
      </c>
      <c r="H1340" t="s">
        <v>8246</v>
      </c>
      <c r="I1340">
        <v>1488549079</v>
      </c>
      <c r="J1340">
        <v>1485957079</v>
      </c>
      <c r="K1340" t="b">
        <v>0</v>
      </c>
      <c r="L1340">
        <v>140</v>
      </c>
      <c r="M1340" t="b">
        <v>0</v>
      </c>
      <c r="N1340" t="s">
        <v>8273</v>
      </c>
      <c r="O1340" s="5">
        <f t="shared" si="120"/>
        <v>49.381999999999998</v>
      </c>
      <c r="P1340">
        <f t="shared" si="123"/>
        <v>176.36428571428573</v>
      </c>
      <c r="Q1340" t="str">
        <f t="shared" si="124"/>
        <v>technology</v>
      </c>
      <c r="R1340" t="str">
        <f t="shared" si="125"/>
        <v>wearables</v>
      </c>
      <c r="S1340" s="9">
        <f t="shared" si="121"/>
        <v>42767.577303240745</v>
      </c>
      <c r="T1340" s="9">
        <f t="shared" si="122"/>
        <v>42797.577303240745</v>
      </c>
    </row>
    <row r="1341" spans="1:20" ht="43.2" x14ac:dyDescent="0.3">
      <c r="A1341">
        <v>1338</v>
      </c>
      <c r="B1341" s="3" t="s">
        <v>1339</v>
      </c>
      <c r="C1341" s="3" t="s">
        <v>5448</v>
      </c>
      <c r="D1341">
        <v>30000</v>
      </c>
      <c r="E1341">
        <v>991</v>
      </c>
      <c r="F1341" t="s">
        <v>8220</v>
      </c>
      <c r="G1341" t="s">
        <v>8224</v>
      </c>
      <c r="H1341" t="s">
        <v>8246</v>
      </c>
      <c r="I1341">
        <v>1438543033</v>
      </c>
      <c r="J1341">
        <v>1435951033</v>
      </c>
      <c r="K1341" t="b">
        <v>0</v>
      </c>
      <c r="L1341">
        <v>15</v>
      </c>
      <c r="M1341" t="b">
        <v>0</v>
      </c>
      <c r="N1341" t="s">
        <v>8273</v>
      </c>
      <c r="O1341" s="5">
        <f t="shared" si="120"/>
        <v>3.3033333333333332</v>
      </c>
      <c r="P1341">
        <f t="shared" si="123"/>
        <v>66.066666666666663</v>
      </c>
      <c r="Q1341" t="str">
        <f t="shared" si="124"/>
        <v>technology</v>
      </c>
      <c r="R1341" t="str">
        <f t="shared" si="125"/>
        <v>wearables</v>
      </c>
      <c r="S1341" s="9">
        <f t="shared" si="121"/>
        <v>42188.803622685184</v>
      </c>
      <c r="T1341" s="9">
        <f t="shared" si="122"/>
        <v>42218.803622685184</v>
      </c>
    </row>
    <row r="1342" spans="1:20" x14ac:dyDescent="0.3">
      <c r="A1342">
        <v>1339</v>
      </c>
      <c r="B1342" s="3" t="s">
        <v>1340</v>
      </c>
      <c r="C1342" s="3" t="s">
        <v>5449</v>
      </c>
      <c r="D1342">
        <v>50000</v>
      </c>
      <c r="E1342">
        <v>3317</v>
      </c>
      <c r="F1342" t="s">
        <v>8220</v>
      </c>
      <c r="G1342" t="s">
        <v>8224</v>
      </c>
      <c r="H1342" t="s">
        <v>8246</v>
      </c>
      <c r="I1342">
        <v>1418056315</v>
      </c>
      <c r="J1342">
        <v>1414164715</v>
      </c>
      <c r="K1342" t="b">
        <v>0</v>
      </c>
      <c r="L1342">
        <v>37</v>
      </c>
      <c r="M1342" t="b">
        <v>0</v>
      </c>
      <c r="N1342" t="s">
        <v>8273</v>
      </c>
      <c r="O1342" s="5">
        <f t="shared" si="120"/>
        <v>6.6339999999999995</v>
      </c>
      <c r="P1342">
        <f t="shared" si="123"/>
        <v>89.648648648648646</v>
      </c>
      <c r="Q1342" t="str">
        <f t="shared" si="124"/>
        <v>technology</v>
      </c>
      <c r="R1342" t="str">
        <f t="shared" si="125"/>
        <v>wearables</v>
      </c>
      <c r="S1342" s="9">
        <f t="shared" si="121"/>
        <v>41936.647164351853</v>
      </c>
      <c r="T1342" s="9">
        <f t="shared" si="122"/>
        <v>41981.688831018517</v>
      </c>
    </row>
    <row r="1343" spans="1:20" ht="28.8" x14ac:dyDescent="0.3">
      <c r="A1343">
        <v>1340</v>
      </c>
      <c r="B1343" s="3" t="s">
        <v>1341</v>
      </c>
      <c r="C1343" s="3" t="s">
        <v>5450</v>
      </c>
      <c r="D1343">
        <v>1680</v>
      </c>
      <c r="E1343">
        <v>0</v>
      </c>
      <c r="F1343" t="s">
        <v>8220</v>
      </c>
      <c r="G1343" t="s">
        <v>8224</v>
      </c>
      <c r="H1343" t="s">
        <v>8246</v>
      </c>
      <c r="I1343">
        <v>1408112253</v>
      </c>
      <c r="J1343">
        <v>1405520253</v>
      </c>
      <c r="K1343" t="b">
        <v>0</v>
      </c>
      <c r="L1343">
        <v>0</v>
      </c>
      <c r="M1343" t="b">
        <v>0</v>
      </c>
      <c r="N1343" t="s">
        <v>8273</v>
      </c>
      <c r="O1343" s="5">
        <f t="shared" si="120"/>
        <v>0</v>
      </c>
      <c r="P1343" t="e">
        <f t="shared" si="123"/>
        <v>#DIV/0!</v>
      </c>
      <c r="Q1343" t="str">
        <f t="shared" si="124"/>
        <v>technology</v>
      </c>
      <c r="R1343" t="str">
        <f t="shared" si="125"/>
        <v>wearables</v>
      </c>
      <c r="S1343" s="9">
        <f t="shared" si="121"/>
        <v>41836.595520833333</v>
      </c>
      <c r="T1343" s="9">
        <f t="shared" si="122"/>
        <v>41866.595520833333</v>
      </c>
    </row>
    <row r="1344" spans="1:20" ht="43.2" x14ac:dyDescent="0.3">
      <c r="A1344">
        <v>1341</v>
      </c>
      <c r="B1344" s="3" t="s">
        <v>1342</v>
      </c>
      <c r="C1344" s="3" t="s">
        <v>5451</v>
      </c>
      <c r="D1344">
        <v>25000</v>
      </c>
      <c r="E1344">
        <v>17590</v>
      </c>
      <c r="F1344" t="s">
        <v>8220</v>
      </c>
      <c r="G1344" t="s">
        <v>8225</v>
      </c>
      <c r="H1344" t="s">
        <v>8247</v>
      </c>
      <c r="I1344">
        <v>1475333917</v>
      </c>
      <c r="J1344">
        <v>1472569117</v>
      </c>
      <c r="K1344" t="b">
        <v>0</v>
      </c>
      <c r="L1344">
        <v>46</v>
      </c>
      <c r="M1344" t="b">
        <v>0</v>
      </c>
      <c r="N1344" t="s">
        <v>8273</v>
      </c>
      <c r="O1344" s="5">
        <f t="shared" si="120"/>
        <v>70.36</v>
      </c>
      <c r="P1344">
        <f t="shared" si="123"/>
        <v>382.39130434782606</v>
      </c>
      <c r="Q1344" t="str">
        <f t="shared" si="124"/>
        <v>technology</v>
      </c>
      <c r="R1344" t="str">
        <f t="shared" si="125"/>
        <v>wearables</v>
      </c>
      <c r="S1344" s="9">
        <f t="shared" si="121"/>
        <v>42612.624039351853</v>
      </c>
      <c r="T1344" s="9">
        <f t="shared" si="122"/>
        <v>42644.624039351853</v>
      </c>
    </row>
    <row r="1345" spans="1:20" ht="43.2" x14ac:dyDescent="0.3">
      <c r="A1345">
        <v>1342</v>
      </c>
      <c r="B1345" s="3" t="s">
        <v>1343</v>
      </c>
      <c r="C1345" s="3" t="s">
        <v>5452</v>
      </c>
      <c r="D1345">
        <v>50000</v>
      </c>
      <c r="E1345">
        <v>100</v>
      </c>
      <c r="F1345" t="s">
        <v>8220</v>
      </c>
      <c r="G1345" t="s">
        <v>8224</v>
      </c>
      <c r="H1345" t="s">
        <v>8246</v>
      </c>
      <c r="I1345">
        <v>1437161739</v>
      </c>
      <c r="J1345">
        <v>1434569739</v>
      </c>
      <c r="K1345" t="b">
        <v>0</v>
      </c>
      <c r="L1345">
        <v>1</v>
      </c>
      <c r="M1345" t="b">
        <v>0</v>
      </c>
      <c r="N1345" t="s">
        <v>8273</v>
      </c>
      <c r="O1345" s="5">
        <f t="shared" si="120"/>
        <v>0.2</v>
      </c>
      <c r="P1345">
        <f t="shared" si="123"/>
        <v>100</v>
      </c>
      <c r="Q1345" t="str">
        <f t="shared" si="124"/>
        <v>technology</v>
      </c>
      <c r="R1345" t="str">
        <f t="shared" si="125"/>
        <v>wearables</v>
      </c>
      <c r="S1345" s="9">
        <f t="shared" si="121"/>
        <v>42172.816423611104</v>
      </c>
      <c r="T1345" s="9">
        <f t="shared" si="122"/>
        <v>42202.816423611104</v>
      </c>
    </row>
    <row r="1346" spans="1:20" ht="43.2" x14ac:dyDescent="0.3">
      <c r="A1346">
        <v>1343</v>
      </c>
      <c r="B1346" s="3" t="s">
        <v>1344</v>
      </c>
      <c r="C1346" s="3" t="s">
        <v>5453</v>
      </c>
      <c r="D1346">
        <v>50000</v>
      </c>
      <c r="E1346">
        <v>51149</v>
      </c>
      <c r="F1346" t="s">
        <v>8220</v>
      </c>
      <c r="G1346" t="s">
        <v>8224</v>
      </c>
      <c r="H1346" t="s">
        <v>8246</v>
      </c>
      <c r="I1346">
        <v>1471579140</v>
      </c>
      <c r="J1346">
        <v>1466512683</v>
      </c>
      <c r="K1346" t="b">
        <v>0</v>
      </c>
      <c r="L1346">
        <v>323</v>
      </c>
      <c r="M1346" t="b">
        <v>0</v>
      </c>
      <c r="N1346" t="s">
        <v>8273</v>
      </c>
      <c r="O1346" s="5">
        <f t="shared" si="120"/>
        <v>102.298</v>
      </c>
      <c r="P1346">
        <f t="shared" si="123"/>
        <v>158.35603715170279</v>
      </c>
      <c r="Q1346" t="str">
        <f t="shared" si="124"/>
        <v>technology</v>
      </c>
      <c r="R1346" t="str">
        <f t="shared" si="125"/>
        <v>wearables</v>
      </c>
      <c r="S1346" s="9">
        <f t="shared" si="121"/>
        <v>42542.526423611111</v>
      </c>
      <c r="T1346" s="9">
        <f t="shared" si="122"/>
        <v>42601.165972222225</v>
      </c>
    </row>
    <row r="1347" spans="1:20" ht="43.2" x14ac:dyDescent="0.3">
      <c r="A1347">
        <v>1344</v>
      </c>
      <c r="B1347" s="3" t="s">
        <v>1345</v>
      </c>
      <c r="C1347" s="3" t="s">
        <v>5454</v>
      </c>
      <c r="D1347">
        <v>1500</v>
      </c>
      <c r="E1347">
        <v>5666</v>
      </c>
      <c r="F1347" t="s">
        <v>8219</v>
      </c>
      <c r="G1347" t="s">
        <v>8229</v>
      </c>
      <c r="H1347" t="s">
        <v>8251</v>
      </c>
      <c r="I1347">
        <v>1467313039</v>
      </c>
      <c r="J1347">
        <v>1464807439</v>
      </c>
      <c r="K1347" t="b">
        <v>0</v>
      </c>
      <c r="L1347">
        <v>139</v>
      </c>
      <c r="M1347" t="b">
        <v>1</v>
      </c>
      <c r="N1347" t="s">
        <v>8274</v>
      </c>
      <c r="O1347" s="5">
        <f t="shared" ref="O1347:O1410" si="126">E1347/D1347*100</f>
        <v>377.73333333333335</v>
      </c>
      <c r="P1347">
        <f t="shared" si="123"/>
        <v>40.762589928057551</v>
      </c>
      <c r="Q1347" t="str">
        <f t="shared" si="124"/>
        <v>publishing</v>
      </c>
      <c r="R1347" t="str">
        <f t="shared" si="125"/>
        <v>nonfiction</v>
      </c>
      <c r="S1347" s="9">
        <f t="shared" ref="S1347:S1410" si="127">J1347/60/60/24+DATE(1970, 1, 1)</f>
        <v>42522.789803240739</v>
      </c>
      <c r="T1347" s="9">
        <f t="shared" ref="T1347:T1410" si="128">I1347/60/60/24+DATE(1970, 1, 1)</f>
        <v>42551.789803240739</v>
      </c>
    </row>
    <row r="1348" spans="1:20" ht="43.2" x14ac:dyDescent="0.3">
      <c r="A1348">
        <v>1345</v>
      </c>
      <c r="B1348" s="3" t="s">
        <v>1346</v>
      </c>
      <c r="C1348" s="3" t="s">
        <v>5455</v>
      </c>
      <c r="D1348">
        <v>300</v>
      </c>
      <c r="E1348">
        <v>375</v>
      </c>
      <c r="F1348" t="s">
        <v>8219</v>
      </c>
      <c r="G1348" t="s">
        <v>8224</v>
      </c>
      <c r="H1348" t="s">
        <v>8246</v>
      </c>
      <c r="I1348">
        <v>1405366359</v>
      </c>
      <c r="J1348">
        <v>1402342359</v>
      </c>
      <c r="K1348" t="b">
        <v>0</v>
      </c>
      <c r="L1348">
        <v>7</v>
      </c>
      <c r="M1348" t="b">
        <v>1</v>
      </c>
      <c r="N1348" t="s">
        <v>8274</v>
      </c>
      <c r="O1348" s="5">
        <f t="shared" si="126"/>
        <v>125</v>
      </c>
      <c r="P1348">
        <f t="shared" ref="P1348:P1411" si="129">E1348/L1348</f>
        <v>53.571428571428569</v>
      </c>
      <c r="Q1348" t="str">
        <f t="shared" ref="Q1348:Q1411" si="130">LEFT(N1348, FIND("/", N1348)-1)</f>
        <v>publishing</v>
      </c>
      <c r="R1348" t="str">
        <f t="shared" ref="R1348:R1411" si="131">RIGHT(N1348, LEN(N1348)-FIND("/", N1348))</f>
        <v>nonfiction</v>
      </c>
      <c r="S1348" s="9">
        <f t="shared" si="127"/>
        <v>41799.814340277779</v>
      </c>
      <c r="T1348" s="9">
        <f t="shared" si="128"/>
        <v>41834.814340277779</v>
      </c>
    </row>
    <row r="1349" spans="1:20" ht="28.8" x14ac:dyDescent="0.3">
      <c r="A1349">
        <v>1346</v>
      </c>
      <c r="B1349" s="3" t="s">
        <v>1347</v>
      </c>
      <c r="C1349" s="3" t="s">
        <v>5456</v>
      </c>
      <c r="D1349">
        <v>4900</v>
      </c>
      <c r="E1349">
        <v>7219</v>
      </c>
      <c r="F1349" t="s">
        <v>8219</v>
      </c>
      <c r="G1349" t="s">
        <v>8224</v>
      </c>
      <c r="H1349" t="s">
        <v>8246</v>
      </c>
      <c r="I1349">
        <v>1372297751</v>
      </c>
      <c r="J1349">
        <v>1369705751</v>
      </c>
      <c r="K1349" t="b">
        <v>0</v>
      </c>
      <c r="L1349">
        <v>149</v>
      </c>
      <c r="M1349" t="b">
        <v>1</v>
      </c>
      <c r="N1349" t="s">
        <v>8274</v>
      </c>
      <c r="O1349" s="5">
        <f t="shared" si="126"/>
        <v>147.32653061224491</v>
      </c>
      <c r="P1349">
        <f t="shared" si="129"/>
        <v>48.449664429530202</v>
      </c>
      <c r="Q1349" t="str">
        <f t="shared" si="130"/>
        <v>publishing</v>
      </c>
      <c r="R1349" t="str">
        <f t="shared" si="131"/>
        <v>nonfiction</v>
      </c>
      <c r="S1349" s="9">
        <f t="shared" si="127"/>
        <v>41422.075821759259</v>
      </c>
      <c r="T1349" s="9">
        <f t="shared" si="128"/>
        <v>41452.075821759259</v>
      </c>
    </row>
    <row r="1350" spans="1:20" ht="43.2" x14ac:dyDescent="0.3">
      <c r="A1350">
        <v>1347</v>
      </c>
      <c r="B1350" s="3" t="s">
        <v>1348</v>
      </c>
      <c r="C1350" s="3" t="s">
        <v>5457</v>
      </c>
      <c r="D1350">
        <v>2500</v>
      </c>
      <c r="E1350">
        <v>2555</v>
      </c>
      <c r="F1350" t="s">
        <v>8219</v>
      </c>
      <c r="G1350" t="s">
        <v>8224</v>
      </c>
      <c r="H1350" t="s">
        <v>8246</v>
      </c>
      <c r="I1350">
        <v>1425741525</v>
      </c>
      <c r="J1350">
        <v>1423149525</v>
      </c>
      <c r="K1350" t="b">
        <v>0</v>
      </c>
      <c r="L1350">
        <v>31</v>
      </c>
      <c r="M1350" t="b">
        <v>1</v>
      </c>
      <c r="N1350" t="s">
        <v>8274</v>
      </c>
      <c r="O1350" s="5">
        <f t="shared" si="126"/>
        <v>102.2</v>
      </c>
      <c r="P1350">
        <f t="shared" si="129"/>
        <v>82.41935483870968</v>
      </c>
      <c r="Q1350" t="str">
        <f t="shared" si="130"/>
        <v>publishing</v>
      </c>
      <c r="R1350" t="str">
        <f t="shared" si="131"/>
        <v>nonfiction</v>
      </c>
      <c r="S1350" s="9">
        <f t="shared" si="127"/>
        <v>42040.638020833328</v>
      </c>
      <c r="T1350" s="9">
        <f t="shared" si="128"/>
        <v>42070.638020833328</v>
      </c>
    </row>
    <row r="1351" spans="1:20" ht="43.2" x14ac:dyDescent="0.3">
      <c r="A1351">
        <v>1348</v>
      </c>
      <c r="B1351" s="3" t="s">
        <v>1349</v>
      </c>
      <c r="C1351" s="3" t="s">
        <v>5458</v>
      </c>
      <c r="D1351">
        <v>5875</v>
      </c>
      <c r="E1351">
        <v>5985</v>
      </c>
      <c r="F1351" t="s">
        <v>8219</v>
      </c>
      <c r="G1351" t="s">
        <v>8224</v>
      </c>
      <c r="H1351" t="s">
        <v>8246</v>
      </c>
      <c r="I1351">
        <v>1418904533</v>
      </c>
      <c r="J1351">
        <v>1416485333</v>
      </c>
      <c r="K1351" t="b">
        <v>0</v>
      </c>
      <c r="L1351">
        <v>26</v>
      </c>
      <c r="M1351" t="b">
        <v>1</v>
      </c>
      <c r="N1351" t="s">
        <v>8274</v>
      </c>
      <c r="O1351" s="5">
        <f t="shared" si="126"/>
        <v>101.8723404255319</v>
      </c>
      <c r="P1351">
        <f t="shared" si="129"/>
        <v>230.19230769230768</v>
      </c>
      <c r="Q1351" t="str">
        <f t="shared" si="130"/>
        <v>publishing</v>
      </c>
      <c r="R1351" t="str">
        <f t="shared" si="131"/>
        <v>nonfiction</v>
      </c>
      <c r="S1351" s="9">
        <f t="shared" si="127"/>
        <v>41963.506168981476</v>
      </c>
      <c r="T1351" s="9">
        <f t="shared" si="128"/>
        <v>41991.506168981476</v>
      </c>
    </row>
    <row r="1352" spans="1:20" ht="43.2" x14ac:dyDescent="0.3">
      <c r="A1352">
        <v>1349</v>
      </c>
      <c r="B1352" s="3" t="s">
        <v>1350</v>
      </c>
      <c r="C1352" s="3" t="s">
        <v>5459</v>
      </c>
      <c r="D1352">
        <v>5000</v>
      </c>
      <c r="E1352">
        <v>10210</v>
      </c>
      <c r="F1352" t="s">
        <v>8219</v>
      </c>
      <c r="G1352" t="s">
        <v>8229</v>
      </c>
      <c r="H1352" t="s">
        <v>8251</v>
      </c>
      <c r="I1352">
        <v>1450249140</v>
      </c>
      <c r="J1352">
        <v>1447055935</v>
      </c>
      <c r="K1352" t="b">
        <v>0</v>
      </c>
      <c r="L1352">
        <v>172</v>
      </c>
      <c r="M1352" t="b">
        <v>1</v>
      </c>
      <c r="N1352" t="s">
        <v>8274</v>
      </c>
      <c r="O1352" s="5">
        <f t="shared" si="126"/>
        <v>204.2</v>
      </c>
      <c r="P1352">
        <f t="shared" si="129"/>
        <v>59.360465116279073</v>
      </c>
      <c r="Q1352" t="str">
        <f t="shared" si="130"/>
        <v>publishing</v>
      </c>
      <c r="R1352" t="str">
        <f t="shared" si="131"/>
        <v>nonfiction</v>
      </c>
      <c r="S1352" s="9">
        <f t="shared" si="127"/>
        <v>42317.33258101852</v>
      </c>
      <c r="T1352" s="9">
        <f t="shared" si="128"/>
        <v>42354.290972222225</v>
      </c>
    </row>
    <row r="1353" spans="1:20" ht="43.2" x14ac:dyDescent="0.3">
      <c r="A1353">
        <v>1350</v>
      </c>
      <c r="B1353" s="3" t="s">
        <v>1351</v>
      </c>
      <c r="C1353" s="3" t="s">
        <v>5460</v>
      </c>
      <c r="D1353">
        <v>5000</v>
      </c>
      <c r="E1353">
        <v>5202.5</v>
      </c>
      <c r="F1353" t="s">
        <v>8219</v>
      </c>
      <c r="G1353" t="s">
        <v>8224</v>
      </c>
      <c r="H1353" t="s">
        <v>8246</v>
      </c>
      <c r="I1353">
        <v>1451089134</v>
      </c>
      <c r="J1353">
        <v>1448497134</v>
      </c>
      <c r="K1353" t="b">
        <v>0</v>
      </c>
      <c r="L1353">
        <v>78</v>
      </c>
      <c r="M1353" t="b">
        <v>1</v>
      </c>
      <c r="N1353" t="s">
        <v>8274</v>
      </c>
      <c r="O1353" s="5">
        <f t="shared" si="126"/>
        <v>104.05</v>
      </c>
      <c r="P1353">
        <f t="shared" si="129"/>
        <v>66.698717948717942</v>
      </c>
      <c r="Q1353" t="str">
        <f t="shared" si="130"/>
        <v>publishing</v>
      </c>
      <c r="R1353" t="str">
        <f t="shared" si="131"/>
        <v>nonfiction</v>
      </c>
      <c r="S1353" s="9">
        <f t="shared" si="127"/>
        <v>42334.013124999998</v>
      </c>
      <c r="T1353" s="9">
        <f t="shared" si="128"/>
        <v>42364.013124999998</v>
      </c>
    </row>
    <row r="1354" spans="1:20" ht="28.8" x14ac:dyDescent="0.3">
      <c r="A1354">
        <v>1351</v>
      </c>
      <c r="B1354" s="3" t="s">
        <v>1352</v>
      </c>
      <c r="C1354" s="3" t="s">
        <v>5461</v>
      </c>
      <c r="D1354">
        <v>20000</v>
      </c>
      <c r="E1354">
        <v>20253</v>
      </c>
      <c r="F1354" t="s">
        <v>8219</v>
      </c>
      <c r="G1354" t="s">
        <v>8224</v>
      </c>
      <c r="H1354" t="s">
        <v>8246</v>
      </c>
      <c r="I1354">
        <v>1455299144</v>
      </c>
      <c r="J1354">
        <v>1452707144</v>
      </c>
      <c r="K1354" t="b">
        <v>0</v>
      </c>
      <c r="L1354">
        <v>120</v>
      </c>
      <c r="M1354" t="b">
        <v>1</v>
      </c>
      <c r="N1354" t="s">
        <v>8274</v>
      </c>
      <c r="O1354" s="5">
        <f t="shared" si="126"/>
        <v>101.265</v>
      </c>
      <c r="P1354">
        <f t="shared" si="129"/>
        <v>168.77500000000001</v>
      </c>
      <c r="Q1354" t="str">
        <f t="shared" si="130"/>
        <v>publishing</v>
      </c>
      <c r="R1354" t="str">
        <f t="shared" si="131"/>
        <v>nonfiction</v>
      </c>
      <c r="S1354" s="9">
        <f t="shared" si="127"/>
        <v>42382.74009259259</v>
      </c>
      <c r="T1354" s="9">
        <f t="shared" si="128"/>
        <v>42412.74009259259</v>
      </c>
    </row>
    <row r="1355" spans="1:20" ht="43.2" x14ac:dyDescent="0.3">
      <c r="A1355">
        <v>1352</v>
      </c>
      <c r="B1355" s="3" t="s">
        <v>1353</v>
      </c>
      <c r="C1355" s="3" t="s">
        <v>5462</v>
      </c>
      <c r="D1355">
        <v>10000</v>
      </c>
      <c r="E1355">
        <v>13614</v>
      </c>
      <c r="F1355" t="s">
        <v>8219</v>
      </c>
      <c r="G1355" t="s">
        <v>8224</v>
      </c>
      <c r="H1355" t="s">
        <v>8246</v>
      </c>
      <c r="I1355">
        <v>1441425540</v>
      </c>
      <c r="J1355">
        <v>1436968366</v>
      </c>
      <c r="K1355" t="b">
        <v>0</v>
      </c>
      <c r="L1355">
        <v>227</v>
      </c>
      <c r="M1355" t="b">
        <v>1</v>
      </c>
      <c r="N1355" t="s">
        <v>8274</v>
      </c>
      <c r="O1355" s="5">
        <f t="shared" si="126"/>
        <v>136.13999999999999</v>
      </c>
      <c r="P1355">
        <f t="shared" si="129"/>
        <v>59.973568281938327</v>
      </c>
      <c r="Q1355" t="str">
        <f t="shared" si="130"/>
        <v>publishing</v>
      </c>
      <c r="R1355" t="str">
        <f t="shared" si="131"/>
        <v>nonfiction</v>
      </c>
      <c r="S1355" s="9">
        <f t="shared" si="127"/>
        <v>42200.578310185185</v>
      </c>
      <c r="T1355" s="9">
        <f t="shared" si="128"/>
        <v>42252.165972222225</v>
      </c>
    </row>
    <row r="1356" spans="1:20" ht="28.8" x14ac:dyDescent="0.3">
      <c r="A1356">
        <v>1353</v>
      </c>
      <c r="B1356" s="3" t="s">
        <v>1354</v>
      </c>
      <c r="C1356" s="3" t="s">
        <v>5463</v>
      </c>
      <c r="D1356">
        <v>1000</v>
      </c>
      <c r="E1356">
        <v>1336</v>
      </c>
      <c r="F1356" t="s">
        <v>8219</v>
      </c>
      <c r="G1356" t="s">
        <v>8224</v>
      </c>
      <c r="H1356" t="s">
        <v>8246</v>
      </c>
      <c r="I1356">
        <v>1362960000</v>
      </c>
      <c r="J1356">
        <v>1359946188</v>
      </c>
      <c r="K1356" t="b">
        <v>0</v>
      </c>
      <c r="L1356">
        <v>42</v>
      </c>
      <c r="M1356" t="b">
        <v>1</v>
      </c>
      <c r="N1356" t="s">
        <v>8274</v>
      </c>
      <c r="O1356" s="5">
        <f t="shared" si="126"/>
        <v>133.6</v>
      </c>
      <c r="P1356">
        <f t="shared" si="129"/>
        <v>31.80952380952381</v>
      </c>
      <c r="Q1356" t="str">
        <f t="shared" si="130"/>
        <v>publishing</v>
      </c>
      <c r="R1356" t="str">
        <f t="shared" si="131"/>
        <v>nonfiction</v>
      </c>
      <c r="S1356" s="9">
        <f t="shared" si="127"/>
        <v>41309.11791666667</v>
      </c>
      <c r="T1356" s="9">
        <f t="shared" si="128"/>
        <v>41344</v>
      </c>
    </row>
    <row r="1357" spans="1:20" ht="43.2" x14ac:dyDescent="0.3">
      <c r="A1357">
        <v>1354</v>
      </c>
      <c r="B1357" s="3" t="s">
        <v>1355</v>
      </c>
      <c r="C1357" s="3" t="s">
        <v>5464</v>
      </c>
      <c r="D1357">
        <v>1200</v>
      </c>
      <c r="E1357">
        <v>1563</v>
      </c>
      <c r="F1357" t="s">
        <v>8219</v>
      </c>
      <c r="G1357" t="s">
        <v>8225</v>
      </c>
      <c r="H1357" t="s">
        <v>8247</v>
      </c>
      <c r="I1357">
        <v>1465672979</v>
      </c>
      <c r="J1357">
        <v>1463080979</v>
      </c>
      <c r="K1357" t="b">
        <v>0</v>
      </c>
      <c r="L1357">
        <v>64</v>
      </c>
      <c r="M1357" t="b">
        <v>1</v>
      </c>
      <c r="N1357" t="s">
        <v>8274</v>
      </c>
      <c r="O1357" s="5">
        <f t="shared" si="126"/>
        <v>130.25</v>
      </c>
      <c r="P1357">
        <f t="shared" si="129"/>
        <v>24.421875</v>
      </c>
      <c r="Q1357" t="str">
        <f t="shared" si="130"/>
        <v>publishing</v>
      </c>
      <c r="R1357" t="str">
        <f t="shared" si="131"/>
        <v>nonfiction</v>
      </c>
      <c r="S1357" s="9">
        <f t="shared" si="127"/>
        <v>42502.807627314818</v>
      </c>
      <c r="T1357" s="9">
        <f t="shared" si="128"/>
        <v>42532.807627314818</v>
      </c>
    </row>
    <row r="1358" spans="1:20" ht="43.2" x14ac:dyDescent="0.3">
      <c r="A1358">
        <v>1355</v>
      </c>
      <c r="B1358" s="3" t="s">
        <v>1356</v>
      </c>
      <c r="C1358" s="3" t="s">
        <v>5465</v>
      </c>
      <c r="D1358">
        <v>2500</v>
      </c>
      <c r="E1358">
        <v>3067</v>
      </c>
      <c r="F1358" t="s">
        <v>8219</v>
      </c>
      <c r="G1358" t="s">
        <v>8225</v>
      </c>
      <c r="H1358" t="s">
        <v>8247</v>
      </c>
      <c r="I1358">
        <v>1354269600</v>
      </c>
      <c r="J1358">
        <v>1351663605</v>
      </c>
      <c r="K1358" t="b">
        <v>0</v>
      </c>
      <c r="L1358">
        <v>121</v>
      </c>
      <c r="M1358" t="b">
        <v>1</v>
      </c>
      <c r="N1358" t="s">
        <v>8274</v>
      </c>
      <c r="O1358" s="5">
        <f t="shared" si="126"/>
        <v>122.67999999999999</v>
      </c>
      <c r="P1358">
        <f t="shared" si="129"/>
        <v>25.347107438016529</v>
      </c>
      <c r="Q1358" t="str">
        <f t="shared" si="130"/>
        <v>publishing</v>
      </c>
      <c r="R1358" t="str">
        <f t="shared" si="131"/>
        <v>nonfiction</v>
      </c>
      <c r="S1358" s="9">
        <f t="shared" si="127"/>
        <v>41213.254687499997</v>
      </c>
      <c r="T1358" s="9">
        <f t="shared" si="128"/>
        <v>41243.416666666664</v>
      </c>
    </row>
    <row r="1359" spans="1:20" ht="43.2" x14ac:dyDescent="0.3">
      <c r="A1359">
        <v>1356</v>
      </c>
      <c r="B1359" s="3" t="s">
        <v>1357</v>
      </c>
      <c r="C1359" s="3" t="s">
        <v>5466</v>
      </c>
      <c r="D1359">
        <v>3400</v>
      </c>
      <c r="E1359">
        <v>6215.56</v>
      </c>
      <c r="F1359" t="s">
        <v>8219</v>
      </c>
      <c r="G1359" t="s">
        <v>8224</v>
      </c>
      <c r="H1359" t="s">
        <v>8246</v>
      </c>
      <c r="I1359">
        <v>1372985760</v>
      </c>
      <c r="J1359">
        <v>1370393760</v>
      </c>
      <c r="K1359" t="b">
        <v>0</v>
      </c>
      <c r="L1359">
        <v>87</v>
      </c>
      <c r="M1359" t="b">
        <v>1</v>
      </c>
      <c r="N1359" t="s">
        <v>8274</v>
      </c>
      <c r="O1359" s="5">
        <f t="shared" si="126"/>
        <v>182.81058823529412</v>
      </c>
      <c r="P1359">
        <f t="shared" si="129"/>
        <v>71.443218390804603</v>
      </c>
      <c r="Q1359" t="str">
        <f t="shared" si="130"/>
        <v>publishing</v>
      </c>
      <c r="R1359" t="str">
        <f t="shared" si="131"/>
        <v>nonfiction</v>
      </c>
      <c r="S1359" s="9">
        <f t="shared" si="127"/>
        <v>41430.038888888892</v>
      </c>
      <c r="T1359" s="9">
        <f t="shared" si="128"/>
        <v>41460.038888888892</v>
      </c>
    </row>
    <row r="1360" spans="1:20" ht="43.2" x14ac:dyDescent="0.3">
      <c r="A1360">
        <v>1357</v>
      </c>
      <c r="B1360" s="3" t="s">
        <v>1358</v>
      </c>
      <c r="C1360" s="3" t="s">
        <v>5467</v>
      </c>
      <c r="D1360">
        <v>2000</v>
      </c>
      <c r="E1360">
        <v>2506</v>
      </c>
      <c r="F1360" t="s">
        <v>8219</v>
      </c>
      <c r="G1360" t="s">
        <v>8224</v>
      </c>
      <c r="H1360" t="s">
        <v>8246</v>
      </c>
      <c r="I1360">
        <v>1362117540</v>
      </c>
      <c r="J1360">
        <v>1359587137</v>
      </c>
      <c r="K1360" t="b">
        <v>0</v>
      </c>
      <c r="L1360">
        <v>65</v>
      </c>
      <c r="M1360" t="b">
        <v>1</v>
      </c>
      <c r="N1360" t="s">
        <v>8274</v>
      </c>
      <c r="O1360" s="5">
        <f t="shared" si="126"/>
        <v>125.29999999999998</v>
      </c>
      <c r="P1360">
        <f t="shared" si="129"/>
        <v>38.553846153846152</v>
      </c>
      <c r="Q1360" t="str">
        <f t="shared" si="130"/>
        <v>publishing</v>
      </c>
      <c r="R1360" t="str">
        <f t="shared" si="131"/>
        <v>nonfiction</v>
      </c>
      <c r="S1360" s="9">
        <f t="shared" si="127"/>
        <v>41304.962233796294</v>
      </c>
      <c r="T1360" s="9">
        <f t="shared" si="128"/>
        <v>41334.249305555553</v>
      </c>
    </row>
    <row r="1361" spans="1:20" ht="28.8" x14ac:dyDescent="0.3">
      <c r="A1361">
        <v>1358</v>
      </c>
      <c r="B1361" s="3" t="s">
        <v>1359</v>
      </c>
      <c r="C1361" s="3" t="s">
        <v>5468</v>
      </c>
      <c r="D1361">
        <v>3000</v>
      </c>
      <c r="E1361">
        <v>3350</v>
      </c>
      <c r="F1361" t="s">
        <v>8219</v>
      </c>
      <c r="G1361" t="s">
        <v>8224</v>
      </c>
      <c r="H1361" t="s">
        <v>8246</v>
      </c>
      <c r="I1361">
        <v>1309009323</v>
      </c>
      <c r="J1361">
        <v>1306417323</v>
      </c>
      <c r="K1361" t="b">
        <v>0</v>
      </c>
      <c r="L1361">
        <v>49</v>
      </c>
      <c r="M1361" t="b">
        <v>1</v>
      </c>
      <c r="N1361" t="s">
        <v>8274</v>
      </c>
      <c r="O1361" s="5">
        <f t="shared" si="126"/>
        <v>111.66666666666667</v>
      </c>
      <c r="P1361">
        <f t="shared" si="129"/>
        <v>68.367346938775512</v>
      </c>
      <c r="Q1361" t="str">
        <f t="shared" si="130"/>
        <v>publishing</v>
      </c>
      <c r="R1361" t="str">
        <f t="shared" si="131"/>
        <v>nonfiction</v>
      </c>
      <c r="S1361" s="9">
        <f t="shared" si="127"/>
        <v>40689.570868055554</v>
      </c>
      <c r="T1361" s="9">
        <f t="shared" si="128"/>
        <v>40719.570868055554</v>
      </c>
    </row>
    <row r="1362" spans="1:20" ht="43.2" x14ac:dyDescent="0.3">
      <c r="A1362">
        <v>1359</v>
      </c>
      <c r="B1362" s="3" t="s">
        <v>1360</v>
      </c>
      <c r="C1362" s="3" t="s">
        <v>5469</v>
      </c>
      <c r="D1362">
        <v>660</v>
      </c>
      <c r="E1362">
        <v>764</v>
      </c>
      <c r="F1362" t="s">
        <v>8219</v>
      </c>
      <c r="G1362" t="s">
        <v>8224</v>
      </c>
      <c r="H1362" t="s">
        <v>8246</v>
      </c>
      <c r="I1362">
        <v>1309980790</v>
      </c>
      <c r="J1362">
        <v>1304623990</v>
      </c>
      <c r="K1362" t="b">
        <v>0</v>
      </c>
      <c r="L1362">
        <v>19</v>
      </c>
      <c r="M1362" t="b">
        <v>1</v>
      </c>
      <c r="N1362" t="s">
        <v>8274</v>
      </c>
      <c r="O1362" s="5">
        <f t="shared" si="126"/>
        <v>115.75757575757575</v>
      </c>
      <c r="P1362">
        <f t="shared" si="129"/>
        <v>40.210526315789473</v>
      </c>
      <c r="Q1362" t="str">
        <f t="shared" si="130"/>
        <v>publishing</v>
      </c>
      <c r="R1362" t="str">
        <f t="shared" si="131"/>
        <v>nonfiction</v>
      </c>
      <c r="S1362" s="9">
        <f t="shared" si="127"/>
        <v>40668.814699074072</v>
      </c>
      <c r="T1362" s="9">
        <f t="shared" si="128"/>
        <v>40730.814699074072</v>
      </c>
    </row>
    <row r="1363" spans="1:20" ht="28.8" x14ac:dyDescent="0.3">
      <c r="A1363">
        <v>1360</v>
      </c>
      <c r="B1363" s="3" t="s">
        <v>1361</v>
      </c>
      <c r="C1363" s="3" t="s">
        <v>5470</v>
      </c>
      <c r="D1363">
        <v>1500</v>
      </c>
      <c r="E1363">
        <v>2598</v>
      </c>
      <c r="F1363" t="s">
        <v>8219</v>
      </c>
      <c r="G1363" t="s">
        <v>8224</v>
      </c>
      <c r="H1363" t="s">
        <v>8246</v>
      </c>
      <c r="I1363">
        <v>1343943420</v>
      </c>
      <c r="J1363">
        <v>1341524220</v>
      </c>
      <c r="K1363" t="b">
        <v>0</v>
      </c>
      <c r="L1363">
        <v>81</v>
      </c>
      <c r="M1363" t="b">
        <v>1</v>
      </c>
      <c r="N1363" t="s">
        <v>8274</v>
      </c>
      <c r="O1363" s="5">
        <f t="shared" si="126"/>
        <v>173.2</v>
      </c>
      <c r="P1363">
        <f t="shared" si="129"/>
        <v>32.074074074074076</v>
      </c>
      <c r="Q1363" t="str">
        <f t="shared" si="130"/>
        <v>publishing</v>
      </c>
      <c r="R1363" t="str">
        <f t="shared" si="131"/>
        <v>nonfiction</v>
      </c>
      <c r="S1363" s="9">
        <f t="shared" si="127"/>
        <v>41095.900694444441</v>
      </c>
      <c r="T1363" s="9">
        <f t="shared" si="128"/>
        <v>41123.900694444441</v>
      </c>
    </row>
    <row r="1364" spans="1:20" ht="43.2" x14ac:dyDescent="0.3">
      <c r="A1364">
        <v>1361</v>
      </c>
      <c r="B1364" s="3" t="s">
        <v>1362</v>
      </c>
      <c r="C1364" s="3" t="s">
        <v>5471</v>
      </c>
      <c r="D1364">
        <v>6000</v>
      </c>
      <c r="E1364">
        <v>7559</v>
      </c>
      <c r="F1364" t="s">
        <v>8219</v>
      </c>
      <c r="G1364" t="s">
        <v>8225</v>
      </c>
      <c r="H1364" t="s">
        <v>8247</v>
      </c>
      <c r="I1364">
        <v>1403370772</v>
      </c>
      <c r="J1364">
        <v>1400778772</v>
      </c>
      <c r="K1364" t="b">
        <v>0</v>
      </c>
      <c r="L1364">
        <v>264</v>
      </c>
      <c r="M1364" t="b">
        <v>1</v>
      </c>
      <c r="N1364" t="s">
        <v>8274</v>
      </c>
      <c r="O1364" s="5">
        <f t="shared" si="126"/>
        <v>125.98333333333333</v>
      </c>
      <c r="P1364">
        <f t="shared" si="129"/>
        <v>28.632575757575758</v>
      </c>
      <c r="Q1364" t="str">
        <f t="shared" si="130"/>
        <v>publishing</v>
      </c>
      <c r="R1364" t="str">
        <f t="shared" si="131"/>
        <v>nonfiction</v>
      </c>
      <c r="S1364" s="9">
        <f t="shared" si="127"/>
        <v>41781.717268518521</v>
      </c>
      <c r="T1364" s="9">
        <f t="shared" si="128"/>
        <v>41811.717268518521</v>
      </c>
    </row>
    <row r="1365" spans="1:20" ht="28.8" x14ac:dyDescent="0.3">
      <c r="A1365">
        <v>1362</v>
      </c>
      <c r="B1365" s="3" t="s">
        <v>1363</v>
      </c>
      <c r="C1365" s="3" t="s">
        <v>5472</v>
      </c>
      <c r="D1365">
        <v>1000</v>
      </c>
      <c r="E1365">
        <v>1091</v>
      </c>
      <c r="F1365" t="s">
        <v>8219</v>
      </c>
      <c r="G1365" t="s">
        <v>8224</v>
      </c>
      <c r="H1365" t="s">
        <v>8246</v>
      </c>
      <c r="I1365">
        <v>1378592731</v>
      </c>
      <c r="J1365">
        <v>1373408731</v>
      </c>
      <c r="K1365" t="b">
        <v>0</v>
      </c>
      <c r="L1365">
        <v>25</v>
      </c>
      <c r="M1365" t="b">
        <v>1</v>
      </c>
      <c r="N1365" t="s">
        <v>8274</v>
      </c>
      <c r="O1365" s="5">
        <f t="shared" si="126"/>
        <v>109.1</v>
      </c>
      <c r="P1365">
        <f t="shared" si="129"/>
        <v>43.64</v>
      </c>
      <c r="Q1365" t="str">
        <f t="shared" si="130"/>
        <v>publishing</v>
      </c>
      <c r="R1365" t="str">
        <f t="shared" si="131"/>
        <v>nonfiction</v>
      </c>
      <c r="S1365" s="9">
        <f t="shared" si="127"/>
        <v>41464.934386574074</v>
      </c>
      <c r="T1365" s="9">
        <f t="shared" si="128"/>
        <v>41524.934386574074</v>
      </c>
    </row>
    <row r="1366" spans="1:20" ht="43.2" x14ac:dyDescent="0.3">
      <c r="A1366">
        <v>1363</v>
      </c>
      <c r="B1366" s="3" t="s">
        <v>1364</v>
      </c>
      <c r="C1366" s="3" t="s">
        <v>5473</v>
      </c>
      <c r="D1366">
        <v>200</v>
      </c>
      <c r="E1366">
        <v>200</v>
      </c>
      <c r="F1366" t="s">
        <v>8219</v>
      </c>
      <c r="G1366" t="s">
        <v>8224</v>
      </c>
      <c r="H1366" t="s">
        <v>8246</v>
      </c>
      <c r="I1366">
        <v>1455523140</v>
      </c>
      <c r="J1366">
        <v>1453925727</v>
      </c>
      <c r="K1366" t="b">
        <v>0</v>
      </c>
      <c r="L1366">
        <v>5</v>
      </c>
      <c r="M1366" t="b">
        <v>1</v>
      </c>
      <c r="N1366" t="s">
        <v>8274</v>
      </c>
      <c r="O1366" s="5">
        <f t="shared" si="126"/>
        <v>100</v>
      </c>
      <c r="P1366">
        <f t="shared" si="129"/>
        <v>40</v>
      </c>
      <c r="Q1366" t="str">
        <f t="shared" si="130"/>
        <v>publishing</v>
      </c>
      <c r="R1366" t="str">
        <f t="shared" si="131"/>
        <v>nonfiction</v>
      </c>
      <c r="S1366" s="9">
        <f t="shared" si="127"/>
        <v>42396.8440625</v>
      </c>
      <c r="T1366" s="9">
        <f t="shared" si="128"/>
        <v>42415.332638888889</v>
      </c>
    </row>
    <row r="1367" spans="1:20" ht="43.2" x14ac:dyDescent="0.3">
      <c r="A1367">
        <v>1364</v>
      </c>
      <c r="B1367" s="3" t="s">
        <v>1365</v>
      </c>
      <c r="C1367" s="3" t="s">
        <v>5474</v>
      </c>
      <c r="D1367">
        <v>42000</v>
      </c>
      <c r="E1367">
        <v>49830</v>
      </c>
      <c r="F1367" t="s">
        <v>8219</v>
      </c>
      <c r="G1367" t="s">
        <v>8232</v>
      </c>
      <c r="H1367" t="s">
        <v>8253</v>
      </c>
      <c r="I1367">
        <v>1420648906</v>
      </c>
      <c r="J1367">
        <v>1415464906</v>
      </c>
      <c r="K1367" t="b">
        <v>0</v>
      </c>
      <c r="L1367">
        <v>144</v>
      </c>
      <c r="M1367" t="b">
        <v>1</v>
      </c>
      <c r="N1367" t="s">
        <v>8276</v>
      </c>
      <c r="O1367" s="5">
        <f t="shared" si="126"/>
        <v>118.64285714285714</v>
      </c>
      <c r="P1367">
        <f t="shared" si="129"/>
        <v>346.04166666666669</v>
      </c>
      <c r="Q1367" t="str">
        <f t="shared" si="130"/>
        <v>music</v>
      </c>
      <c r="R1367" t="str">
        <f t="shared" si="131"/>
        <v>rock</v>
      </c>
      <c r="S1367" s="9">
        <f t="shared" si="127"/>
        <v>41951.695671296293</v>
      </c>
      <c r="T1367" s="9">
        <f t="shared" si="128"/>
        <v>42011.6956712963</v>
      </c>
    </row>
    <row r="1368" spans="1:20" ht="43.2" x14ac:dyDescent="0.3">
      <c r="A1368">
        <v>1365</v>
      </c>
      <c r="B1368" s="3" t="s">
        <v>1366</v>
      </c>
      <c r="C1368" s="3" t="s">
        <v>5475</v>
      </c>
      <c r="D1368">
        <v>7500</v>
      </c>
      <c r="E1368">
        <v>7520</v>
      </c>
      <c r="F1368" t="s">
        <v>8219</v>
      </c>
      <c r="G1368" t="s">
        <v>8224</v>
      </c>
      <c r="H1368" t="s">
        <v>8246</v>
      </c>
      <c r="I1368">
        <v>1426523752</v>
      </c>
      <c r="J1368">
        <v>1423935352</v>
      </c>
      <c r="K1368" t="b">
        <v>0</v>
      </c>
      <c r="L1368">
        <v>92</v>
      </c>
      <c r="M1368" t="b">
        <v>1</v>
      </c>
      <c r="N1368" t="s">
        <v>8276</v>
      </c>
      <c r="O1368" s="5">
        <f t="shared" si="126"/>
        <v>100.26666666666667</v>
      </c>
      <c r="P1368">
        <f t="shared" si="129"/>
        <v>81.739130434782609</v>
      </c>
      <c r="Q1368" t="str">
        <f t="shared" si="130"/>
        <v>music</v>
      </c>
      <c r="R1368" t="str">
        <f t="shared" si="131"/>
        <v>rock</v>
      </c>
      <c r="S1368" s="9">
        <f t="shared" si="127"/>
        <v>42049.733240740738</v>
      </c>
      <c r="T1368" s="9">
        <f t="shared" si="128"/>
        <v>42079.691574074073</v>
      </c>
    </row>
    <row r="1369" spans="1:20" x14ac:dyDescent="0.3">
      <c r="A1369">
        <v>1366</v>
      </c>
      <c r="B1369" s="3" t="s">
        <v>1367</v>
      </c>
      <c r="C1369" s="3" t="s">
        <v>5476</v>
      </c>
      <c r="D1369">
        <v>7500</v>
      </c>
      <c r="E1369">
        <v>9486.69</v>
      </c>
      <c r="F1369" t="s">
        <v>8219</v>
      </c>
      <c r="G1369" t="s">
        <v>8224</v>
      </c>
      <c r="H1369" t="s">
        <v>8246</v>
      </c>
      <c r="I1369">
        <v>1417049663</v>
      </c>
      <c r="J1369">
        <v>1413158063</v>
      </c>
      <c r="K1369" t="b">
        <v>0</v>
      </c>
      <c r="L1369">
        <v>147</v>
      </c>
      <c r="M1369" t="b">
        <v>1</v>
      </c>
      <c r="N1369" t="s">
        <v>8276</v>
      </c>
      <c r="O1369" s="5">
        <f t="shared" si="126"/>
        <v>126.48920000000001</v>
      </c>
      <c r="P1369">
        <f t="shared" si="129"/>
        <v>64.535306122448986</v>
      </c>
      <c r="Q1369" t="str">
        <f t="shared" si="130"/>
        <v>music</v>
      </c>
      <c r="R1369" t="str">
        <f t="shared" si="131"/>
        <v>rock</v>
      </c>
      <c r="S1369" s="9">
        <f t="shared" si="127"/>
        <v>41924.996099537035</v>
      </c>
      <c r="T1369" s="9">
        <f t="shared" si="128"/>
        <v>41970.037766203706</v>
      </c>
    </row>
    <row r="1370" spans="1:20" ht="28.8" x14ac:dyDescent="0.3">
      <c r="A1370">
        <v>1367</v>
      </c>
      <c r="B1370" s="3" t="s">
        <v>1368</v>
      </c>
      <c r="C1370" s="3" t="s">
        <v>5477</v>
      </c>
      <c r="D1370">
        <v>5000</v>
      </c>
      <c r="E1370">
        <v>5713</v>
      </c>
      <c r="F1370" t="s">
        <v>8219</v>
      </c>
      <c r="G1370" t="s">
        <v>8224</v>
      </c>
      <c r="H1370" t="s">
        <v>8246</v>
      </c>
      <c r="I1370">
        <v>1447463050</v>
      </c>
      <c r="J1370">
        <v>1444867450</v>
      </c>
      <c r="K1370" t="b">
        <v>0</v>
      </c>
      <c r="L1370">
        <v>90</v>
      </c>
      <c r="M1370" t="b">
        <v>1</v>
      </c>
      <c r="N1370" t="s">
        <v>8276</v>
      </c>
      <c r="O1370" s="5">
        <f t="shared" si="126"/>
        <v>114.26</v>
      </c>
      <c r="P1370">
        <f t="shared" si="129"/>
        <v>63.477777777777774</v>
      </c>
      <c r="Q1370" t="str">
        <f t="shared" si="130"/>
        <v>music</v>
      </c>
      <c r="R1370" t="str">
        <f t="shared" si="131"/>
        <v>rock</v>
      </c>
      <c r="S1370" s="9">
        <f t="shared" si="127"/>
        <v>42292.002893518518</v>
      </c>
      <c r="T1370" s="9">
        <f t="shared" si="128"/>
        <v>42322.044560185182</v>
      </c>
    </row>
    <row r="1371" spans="1:20" ht="28.8" x14ac:dyDescent="0.3">
      <c r="A1371">
        <v>1368</v>
      </c>
      <c r="B1371" s="3" t="s">
        <v>1369</v>
      </c>
      <c r="C1371" s="3" t="s">
        <v>5478</v>
      </c>
      <c r="D1371">
        <v>5000</v>
      </c>
      <c r="E1371">
        <v>5535</v>
      </c>
      <c r="F1371" t="s">
        <v>8219</v>
      </c>
      <c r="G1371" t="s">
        <v>8224</v>
      </c>
      <c r="H1371" t="s">
        <v>8246</v>
      </c>
      <c r="I1371">
        <v>1434342894</v>
      </c>
      <c r="J1371">
        <v>1432269294</v>
      </c>
      <c r="K1371" t="b">
        <v>0</v>
      </c>
      <c r="L1371">
        <v>87</v>
      </c>
      <c r="M1371" t="b">
        <v>1</v>
      </c>
      <c r="N1371" t="s">
        <v>8276</v>
      </c>
      <c r="O1371" s="5">
        <f t="shared" si="126"/>
        <v>110.7</v>
      </c>
      <c r="P1371">
        <f t="shared" si="129"/>
        <v>63.620689655172413</v>
      </c>
      <c r="Q1371" t="str">
        <f t="shared" si="130"/>
        <v>music</v>
      </c>
      <c r="R1371" t="str">
        <f t="shared" si="131"/>
        <v>rock</v>
      </c>
      <c r="S1371" s="9">
        <f t="shared" si="127"/>
        <v>42146.190902777773</v>
      </c>
      <c r="T1371" s="9">
        <f t="shared" si="128"/>
        <v>42170.190902777773</v>
      </c>
    </row>
    <row r="1372" spans="1:20" ht="43.2" x14ac:dyDescent="0.3">
      <c r="A1372">
        <v>1369</v>
      </c>
      <c r="B1372" s="3" t="s">
        <v>1370</v>
      </c>
      <c r="C1372" s="3" t="s">
        <v>5479</v>
      </c>
      <c r="D1372">
        <v>32360</v>
      </c>
      <c r="E1372">
        <v>34090.629999999997</v>
      </c>
      <c r="F1372" t="s">
        <v>8219</v>
      </c>
      <c r="G1372" t="s">
        <v>8224</v>
      </c>
      <c r="H1372" t="s">
        <v>8246</v>
      </c>
      <c r="I1372">
        <v>1397225746</v>
      </c>
      <c r="J1372">
        <v>1394633746</v>
      </c>
      <c r="K1372" t="b">
        <v>0</v>
      </c>
      <c r="L1372">
        <v>406</v>
      </c>
      <c r="M1372" t="b">
        <v>1</v>
      </c>
      <c r="N1372" t="s">
        <v>8276</v>
      </c>
      <c r="O1372" s="5">
        <f t="shared" si="126"/>
        <v>105.34805315203954</v>
      </c>
      <c r="P1372">
        <f t="shared" si="129"/>
        <v>83.967068965517228</v>
      </c>
      <c r="Q1372" t="str">
        <f t="shared" si="130"/>
        <v>music</v>
      </c>
      <c r="R1372" t="str">
        <f t="shared" si="131"/>
        <v>rock</v>
      </c>
      <c r="S1372" s="9">
        <f t="shared" si="127"/>
        <v>41710.594282407408</v>
      </c>
      <c r="T1372" s="9">
        <f t="shared" si="128"/>
        <v>41740.594282407408</v>
      </c>
    </row>
    <row r="1373" spans="1:20" ht="28.8" x14ac:dyDescent="0.3">
      <c r="A1373">
        <v>1370</v>
      </c>
      <c r="B1373" s="3" t="s">
        <v>1371</v>
      </c>
      <c r="C1373" s="3" t="s">
        <v>5480</v>
      </c>
      <c r="D1373">
        <v>1500</v>
      </c>
      <c r="E1373">
        <v>1555</v>
      </c>
      <c r="F1373" t="s">
        <v>8219</v>
      </c>
      <c r="G1373" t="s">
        <v>8224</v>
      </c>
      <c r="H1373" t="s">
        <v>8246</v>
      </c>
      <c r="I1373">
        <v>1381881890</v>
      </c>
      <c r="J1373">
        <v>1380585890</v>
      </c>
      <c r="K1373" t="b">
        <v>0</v>
      </c>
      <c r="L1373">
        <v>20</v>
      </c>
      <c r="M1373" t="b">
        <v>1</v>
      </c>
      <c r="N1373" t="s">
        <v>8276</v>
      </c>
      <c r="O1373" s="5">
        <f t="shared" si="126"/>
        <v>103.66666666666666</v>
      </c>
      <c r="P1373">
        <f t="shared" si="129"/>
        <v>77.75</v>
      </c>
      <c r="Q1373" t="str">
        <f t="shared" si="130"/>
        <v>music</v>
      </c>
      <c r="R1373" t="str">
        <f t="shared" si="131"/>
        <v>rock</v>
      </c>
      <c r="S1373" s="9">
        <f t="shared" si="127"/>
        <v>41548.00335648148</v>
      </c>
      <c r="T1373" s="9">
        <f t="shared" si="128"/>
        <v>41563.00335648148</v>
      </c>
    </row>
    <row r="1374" spans="1:20" ht="43.2" x14ac:dyDescent="0.3">
      <c r="A1374">
        <v>1371</v>
      </c>
      <c r="B1374" s="3" t="s">
        <v>1372</v>
      </c>
      <c r="C1374" s="3" t="s">
        <v>5481</v>
      </c>
      <c r="D1374">
        <v>6999</v>
      </c>
      <c r="E1374">
        <v>7495</v>
      </c>
      <c r="F1374" t="s">
        <v>8219</v>
      </c>
      <c r="G1374" t="s">
        <v>8224</v>
      </c>
      <c r="H1374" t="s">
        <v>8246</v>
      </c>
      <c r="I1374">
        <v>1431022342</v>
      </c>
      <c r="J1374">
        <v>1428430342</v>
      </c>
      <c r="K1374" t="b">
        <v>0</v>
      </c>
      <c r="L1374">
        <v>70</v>
      </c>
      <c r="M1374" t="b">
        <v>1</v>
      </c>
      <c r="N1374" t="s">
        <v>8276</v>
      </c>
      <c r="O1374" s="5">
        <f t="shared" si="126"/>
        <v>107.08672667523933</v>
      </c>
      <c r="P1374">
        <f t="shared" si="129"/>
        <v>107.07142857142857</v>
      </c>
      <c r="Q1374" t="str">
        <f t="shared" si="130"/>
        <v>music</v>
      </c>
      <c r="R1374" t="str">
        <f t="shared" si="131"/>
        <v>rock</v>
      </c>
      <c r="S1374" s="9">
        <f t="shared" si="127"/>
        <v>42101.758587962962</v>
      </c>
      <c r="T1374" s="9">
        <f t="shared" si="128"/>
        <v>42131.758587962962</v>
      </c>
    </row>
    <row r="1375" spans="1:20" x14ac:dyDescent="0.3">
      <c r="A1375">
        <v>1372</v>
      </c>
      <c r="B1375" s="3" t="s">
        <v>1373</v>
      </c>
      <c r="C1375" s="3" t="s">
        <v>5482</v>
      </c>
      <c r="D1375">
        <v>500</v>
      </c>
      <c r="E1375">
        <v>620</v>
      </c>
      <c r="F1375" t="s">
        <v>8219</v>
      </c>
      <c r="G1375" t="s">
        <v>8224</v>
      </c>
      <c r="H1375" t="s">
        <v>8246</v>
      </c>
      <c r="I1375">
        <v>1342115132</v>
      </c>
      <c r="J1375">
        <v>1339523132</v>
      </c>
      <c r="K1375" t="b">
        <v>0</v>
      </c>
      <c r="L1375">
        <v>16</v>
      </c>
      <c r="M1375" t="b">
        <v>1</v>
      </c>
      <c r="N1375" t="s">
        <v>8276</v>
      </c>
      <c r="O1375" s="5">
        <f t="shared" si="126"/>
        <v>124</v>
      </c>
      <c r="P1375">
        <f t="shared" si="129"/>
        <v>38.75</v>
      </c>
      <c r="Q1375" t="str">
        <f t="shared" si="130"/>
        <v>music</v>
      </c>
      <c r="R1375" t="str">
        <f t="shared" si="131"/>
        <v>rock</v>
      </c>
      <c r="S1375" s="9">
        <f t="shared" si="127"/>
        <v>41072.739953703705</v>
      </c>
      <c r="T1375" s="9">
        <f t="shared" si="128"/>
        <v>41102.739953703705</v>
      </c>
    </row>
    <row r="1376" spans="1:20" ht="28.8" x14ac:dyDescent="0.3">
      <c r="A1376">
        <v>1373</v>
      </c>
      <c r="B1376" s="3" t="s">
        <v>1374</v>
      </c>
      <c r="C1376" s="3" t="s">
        <v>5483</v>
      </c>
      <c r="D1376">
        <v>10000</v>
      </c>
      <c r="E1376">
        <v>10501</v>
      </c>
      <c r="F1376" t="s">
        <v>8219</v>
      </c>
      <c r="G1376" t="s">
        <v>8224</v>
      </c>
      <c r="H1376" t="s">
        <v>8246</v>
      </c>
      <c r="I1376">
        <v>1483138233</v>
      </c>
      <c r="J1376">
        <v>1480546233</v>
      </c>
      <c r="K1376" t="b">
        <v>0</v>
      </c>
      <c r="L1376">
        <v>52</v>
      </c>
      <c r="M1376" t="b">
        <v>1</v>
      </c>
      <c r="N1376" t="s">
        <v>8276</v>
      </c>
      <c r="O1376" s="5">
        <f t="shared" si="126"/>
        <v>105.01</v>
      </c>
      <c r="P1376">
        <f t="shared" si="129"/>
        <v>201.94230769230768</v>
      </c>
      <c r="Q1376" t="str">
        <f t="shared" si="130"/>
        <v>music</v>
      </c>
      <c r="R1376" t="str">
        <f t="shared" si="131"/>
        <v>rock</v>
      </c>
      <c r="S1376" s="9">
        <f t="shared" si="127"/>
        <v>42704.95177083333</v>
      </c>
      <c r="T1376" s="9">
        <f t="shared" si="128"/>
        <v>42734.95177083333</v>
      </c>
    </row>
    <row r="1377" spans="1:20" ht="43.2" x14ac:dyDescent="0.3">
      <c r="A1377">
        <v>1374</v>
      </c>
      <c r="B1377" s="3" t="s">
        <v>1375</v>
      </c>
      <c r="C1377" s="3" t="s">
        <v>5484</v>
      </c>
      <c r="D1377">
        <v>1500</v>
      </c>
      <c r="E1377">
        <v>2842</v>
      </c>
      <c r="F1377" t="s">
        <v>8219</v>
      </c>
      <c r="G1377" t="s">
        <v>8224</v>
      </c>
      <c r="H1377" t="s">
        <v>8246</v>
      </c>
      <c r="I1377">
        <v>1458874388</v>
      </c>
      <c r="J1377">
        <v>1456285988</v>
      </c>
      <c r="K1377" t="b">
        <v>0</v>
      </c>
      <c r="L1377">
        <v>66</v>
      </c>
      <c r="M1377" t="b">
        <v>1</v>
      </c>
      <c r="N1377" t="s">
        <v>8276</v>
      </c>
      <c r="O1377" s="5">
        <f t="shared" si="126"/>
        <v>189.46666666666667</v>
      </c>
      <c r="P1377">
        <f t="shared" si="129"/>
        <v>43.060606060606062</v>
      </c>
      <c r="Q1377" t="str">
        <f t="shared" si="130"/>
        <v>music</v>
      </c>
      <c r="R1377" t="str">
        <f t="shared" si="131"/>
        <v>rock</v>
      </c>
      <c r="S1377" s="9">
        <f t="shared" si="127"/>
        <v>42424.161898148144</v>
      </c>
      <c r="T1377" s="9">
        <f t="shared" si="128"/>
        <v>42454.12023148148</v>
      </c>
    </row>
    <row r="1378" spans="1:20" ht="43.2" x14ac:dyDescent="0.3">
      <c r="A1378">
        <v>1375</v>
      </c>
      <c r="B1378" s="3" t="s">
        <v>1376</v>
      </c>
      <c r="C1378" s="3" t="s">
        <v>5485</v>
      </c>
      <c r="D1378">
        <v>4000</v>
      </c>
      <c r="E1378">
        <v>6853</v>
      </c>
      <c r="F1378" t="s">
        <v>8219</v>
      </c>
      <c r="G1378" t="s">
        <v>8230</v>
      </c>
      <c r="H1378" t="s">
        <v>8249</v>
      </c>
      <c r="I1378">
        <v>1484444119</v>
      </c>
      <c r="J1378">
        <v>1481852119</v>
      </c>
      <c r="K1378" t="b">
        <v>0</v>
      </c>
      <c r="L1378">
        <v>109</v>
      </c>
      <c r="M1378" t="b">
        <v>1</v>
      </c>
      <c r="N1378" t="s">
        <v>8276</v>
      </c>
      <c r="O1378" s="5">
        <f t="shared" si="126"/>
        <v>171.32499999999999</v>
      </c>
      <c r="P1378">
        <f t="shared" si="129"/>
        <v>62.871559633027523</v>
      </c>
      <c r="Q1378" t="str">
        <f t="shared" si="130"/>
        <v>music</v>
      </c>
      <c r="R1378" t="str">
        <f t="shared" si="131"/>
        <v>rock</v>
      </c>
      <c r="S1378" s="9">
        <f t="shared" si="127"/>
        <v>42720.066192129627</v>
      </c>
      <c r="T1378" s="9">
        <f t="shared" si="128"/>
        <v>42750.066192129627</v>
      </c>
    </row>
    <row r="1379" spans="1:20" ht="28.8" x14ac:dyDescent="0.3">
      <c r="A1379">
        <v>1376</v>
      </c>
      <c r="B1379" s="3" t="s">
        <v>1377</v>
      </c>
      <c r="C1379" s="3" t="s">
        <v>5486</v>
      </c>
      <c r="D1379">
        <v>3700</v>
      </c>
      <c r="E1379">
        <v>9342</v>
      </c>
      <c r="F1379" t="s">
        <v>8219</v>
      </c>
      <c r="G1379" t="s">
        <v>8225</v>
      </c>
      <c r="H1379" t="s">
        <v>8247</v>
      </c>
      <c r="I1379">
        <v>1480784606</v>
      </c>
      <c r="J1379">
        <v>1478189006</v>
      </c>
      <c r="K1379" t="b">
        <v>0</v>
      </c>
      <c r="L1379">
        <v>168</v>
      </c>
      <c r="M1379" t="b">
        <v>1</v>
      </c>
      <c r="N1379" t="s">
        <v>8276</v>
      </c>
      <c r="O1379" s="5">
        <f t="shared" si="126"/>
        <v>252.48648648648651</v>
      </c>
      <c r="P1379">
        <f t="shared" si="129"/>
        <v>55.607142857142854</v>
      </c>
      <c r="Q1379" t="str">
        <f t="shared" si="130"/>
        <v>music</v>
      </c>
      <c r="R1379" t="str">
        <f t="shared" si="131"/>
        <v>rock</v>
      </c>
      <c r="S1379" s="9">
        <f t="shared" si="127"/>
        <v>42677.669050925921</v>
      </c>
      <c r="T1379" s="9">
        <f t="shared" si="128"/>
        <v>42707.710717592592</v>
      </c>
    </row>
    <row r="1380" spans="1:20" ht="43.2" x14ac:dyDescent="0.3">
      <c r="A1380">
        <v>1377</v>
      </c>
      <c r="B1380" s="3" t="s">
        <v>1378</v>
      </c>
      <c r="C1380" s="3" t="s">
        <v>5487</v>
      </c>
      <c r="D1380">
        <v>1300</v>
      </c>
      <c r="E1380">
        <v>1510</v>
      </c>
      <c r="F1380" t="s">
        <v>8219</v>
      </c>
      <c r="G1380" t="s">
        <v>8224</v>
      </c>
      <c r="H1380" t="s">
        <v>8246</v>
      </c>
      <c r="I1380">
        <v>1486095060</v>
      </c>
      <c r="J1380">
        <v>1484198170</v>
      </c>
      <c r="K1380" t="b">
        <v>0</v>
      </c>
      <c r="L1380">
        <v>31</v>
      </c>
      <c r="M1380" t="b">
        <v>1</v>
      </c>
      <c r="N1380" t="s">
        <v>8276</v>
      </c>
      <c r="O1380" s="5">
        <f t="shared" si="126"/>
        <v>116.15384615384616</v>
      </c>
      <c r="P1380">
        <f t="shared" si="129"/>
        <v>48.70967741935484</v>
      </c>
      <c r="Q1380" t="str">
        <f t="shared" si="130"/>
        <v>music</v>
      </c>
      <c r="R1380" t="str">
        <f t="shared" si="131"/>
        <v>rock</v>
      </c>
      <c r="S1380" s="9">
        <f t="shared" si="127"/>
        <v>42747.219560185185</v>
      </c>
      <c r="T1380" s="9">
        <f t="shared" si="128"/>
        <v>42769.174305555556</v>
      </c>
    </row>
    <row r="1381" spans="1:20" x14ac:dyDescent="0.3">
      <c r="A1381">
        <v>1378</v>
      </c>
      <c r="B1381" s="3" t="s">
        <v>1379</v>
      </c>
      <c r="C1381" s="3" t="s">
        <v>5488</v>
      </c>
      <c r="D1381">
        <v>2000</v>
      </c>
      <c r="E1381">
        <v>4067</v>
      </c>
      <c r="F1381" t="s">
        <v>8219</v>
      </c>
      <c r="G1381" t="s">
        <v>8225</v>
      </c>
      <c r="H1381" t="s">
        <v>8247</v>
      </c>
      <c r="I1381">
        <v>1470075210</v>
      </c>
      <c r="J1381">
        <v>1468779210</v>
      </c>
      <c r="K1381" t="b">
        <v>0</v>
      </c>
      <c r="L1381">
        <v>133</v>
      </c>
      <c r="M1381" t="b">
        <v>1</v>
      </c>
      <c r="N1381" t="s">
        <v>8276</v>
      </c>
      <c r="O1381" s="5">
        <f t="shared" si="126"/>
        <v>203.35000000000002</v>
      </c>
      <c r="P1381">
        <f t="shared" si="129"/>
        <v>30.578947368421051</v>
      </c>
      <c r="Q1381" t="str">
        <f t="shared" si="130"/>
        <v>music</v>
      </c>
      <c r="R1381" t="str">
        <f t="shared" si="131"/>
        <v>rock</v>
      </c>
      <c r="S1381" s="9">
        <f t="shared" si="127"/>
        <v>42568.759374999994</v>
      </c>
      <c r="T1381" s="9">
        <f t="shared" si="128"/>
        <v>42583.759374999994</v>
      </c>
    </row>
    <row r="1382" spans="1:20" ht="28.8" x14ac:dyDescent="0.3">
      <c r="A1382">
        <v>1379</v>
      </c>
      <c r="B1382" s="3" t="s">
        <v>1380</v>
      </c>
      <c r="C1382" s="3" t="s">
        <v>5489</v>
      </c>
      <c r="D1382">
        <v>10000</v>
      </c>
      <c r="E1382">
        <v>11160</v>
      </c>
      <c r="F1382" t="s">
        <v>8219</v>
      </c>
      <c r="G1382" t="s">
        <v>8224</v>
      </c>
      <c r="H1382" t="s">
        <v>8246</v>
      </c>
      <c r="I1382">
        <v>1433504876</v>
      </c>
      <c r="J1382">
        <v>1430912876</v>
      </c>
      <c r="K1382" t="b">
        <v>0</v>
      </c>
      <c r="L1382">
        <v>151</v>
      </c>
      <c r="M1382" t="b">
        <v>1</v>
      </c>
      <c r="N1382" t="s">
        <v>8276</v>
      </c>
      <c r="O1382" s="5">
        <f t="shared" si="126"/>
        <v>111.60000000000001</v>
      </c>
      <c r="P1382">
        <f t="shared" si="129"/>
        <v>73.907284768211923</v>
      </c>
      <c r="Q1382" t="str">
        <f t="shared" si="130"/>
        <v>music</v>
      </c>
      <c r="R1382" t="str">
        <f t="shared" si="131"/>
        <v>rock</v>
      </c>
      <c r="S1382" s="9">
        <f t="shared" si="127"/>
        <v>42130.491620370376</v>
      </c>
      <c r="T1382" s="9">
        <f t="shared" si="128"/>
        <v>42160.491620370376</v>
      </c>
    </row>
    <row r="1383" spans="1:20" ht="28.8" x14ac:dyDescent="0.3">
      <c r="A1383">
        <v>1380</v>
      </c>
      <c r="B1383" s="3" t="s">
        <v>1381</v>
      </c>
      <c r="C1383" s="3" t="s">
        <v>5490</v>
      </c>
      <c r="D1383">
        <v>25</v>
      </c>
      <c r="E1383">
        <v>106</v>
      </c>
      <c r="F1383" t="s">
        <v>8219</v>
      </c>
      <c r="G1383" t="s">
        <v>8224</v>
      </c>
      <c r="H1383" t="s">
        <v>8246</v>
      </c>
      <c r="I1383">
        <v>1433815200</v>
      </c>
      <c r="J1383">
        <v>1431886706</v>
      </c>
      <c r="K1383" t="b">
        <v>0</v>
      </c>
      <c r="L1383">
        <v>5</v>
      </c>
      <c r="M1383" t="b">
        <v>1</v>
      </c>
      <c r="N1383" t="s">
        <v>8276</v>
      </c>
      <c r="O1383" s="5">
        <f t="shared" si="126"/>
        <v>424</v>
      </c>
      <c r="P1383">
        <f t="shared" si="129"/>
        <v>21.2</v>
      </c>
      <c r="Q1383" t="str">
        <f t="shared" si="130"/>
        <v>music</v>
      </c>
      <c r="R1383" t="str">
        <f t="shared" si="131"/>
        <v>rock</v>
      </c>
      <c r="S1383" s="9">
        <f t="shared" si="127"/>
        <v>42141.762800925921</v>
      </c>
      <c r="T1383" s="9">
        <f t="shared" si="128"/>
        <v>42164.083333333328</v>
      </c>
    </row>
    <row r="1384" spans="1:20" ht="43.2" x14ac:dyDescent="0.3">
      <c r="A1384">
        <v>1381</v>
      </c>
      <c r="B1384" s="3" t="s">
        <v>1382</v>
      </c>
      <c r="C1384" s="3" t="s">
        <v>5491</v>
      </c>
      <c r="D1384">
        <v>5000</v>
      </c>
      <c r="E1384">
        <v>5355</v>
      </c>
      <c r="F1384" t="s">
        <v>8219</v>
      </c>
      <c r="G1384" t="s">
        <v>8224</v>
      </c>
      <c r="H1384" t="s">
        <v>8246</v>
      </c>
      <c r="I1384">
        <v>1482988125</v>
      </c>
      <c r="J1384">
        <v>1480396125</v>
      </c>
      <c r="K1384" t="b">
        <v>0</v>
      </c>
      <c r="L1384">
        <v>73</v>
      </c>
      <c r="M1384" t="b">
        <v>1</v>
      </c>
      <c r="N1384" t="s">
        <v>8276</v>
      </c>
      <c r="O1384" s="5">
        <f t="shared" si="126"/>
        <v>107.1</v>
      </c>
      <c r="P1384">
        <f t="shared" si="129"/>
        <v>73.356164383561648</v>
      </c>
      <c r="Q1384" t="str">
        <f t="shared" si="130"/>
        <v>music</v>
      </c>
      <c r="R1384" t="str">
        <f t="shared" si="131"/>
        <v>rock</v>
      </c>
      <c r="S1384" s="9">
        <f t="shared" si="127"/>
        <v>42703.214409722219</v>
      </c>
      <c r="T1384" s="9">
        <f t="shared" si="128"/>
        <v>42733.214409722219</v>
      </c>
    </row>
    <row r="1385" spans="1:20" ht="28.8" x14ac:dyDescent="0.3">
      <c r="A1385">
        <v>1382</v>
      </c>
      <c r="B1385" s="3" t="s">
        <v>1383</v>
      </c>
      <c r="C1385" s="3" t="s">
        <v>5492</v>
      </c>
      <c r="D1385">
        <v>8000</v>
      </c>
      <c r="E1385">
        <v>8349</v>
      </c>
      <c r="F1385" t="s">
        <v>8219</v>
      </c>
      <c r="G1385" t="s">
        <v>8224</v>
      </c>
      <c r="H1385" t="s">
        <v>8246</v>
      </c>
      <c r="I1385">
        <v>1367867536</v>
      </c>
      <c r="J1385">
        <v>1365275536</v>
      </c>
      <c r="K1385" t="b">
        <v>0</v>
      </c>
      <c r="L1385">
        <v>148</v>
      </c>
      <c r="M1385" t="b">
        <v>1</v>
      </c>
      <c r="N1385" t="s">
        <v>8276</v>
      </c>
      <c r="O1385" s="5">
        <f t="shared" si="126"/>
        <v>104.3625</v>
      </c>
      <c r="P1385">
        <f t="shared" si="129"/>
        <v>56.412162162162161</v>
      </c>
      <c r="Q1385" t="str">
        <f t="shared" si="130"/>
        <v>music</v>
      </c>
      <c r="R1385" t="str">
        <f t="shared" si="131"/>
        <v>rock</v>
      </c>
      <c r="S1385" s="9">
        <f t="shared" si="127"/>
        <v>41370.800185185188</v>
      </c>
      <c r="T1385" s="9">
        <f t="shared" si="128"/>
        <v>41400.800185185188</v>
      </c>
    </row>
    <row r="1386" spans="1:20" ht="43.2" x14ac:dyDescent="0.3">
      <c r="A1386">
        <v>1383</v>
      </c>
      <c r="B1386" s="3" t="s">
        <v>1384</v>
      </c>
      <c r="C1386" s="3" t="s">
        <v>5493</v>
      </c>
      <c r="D1386">
        <v>2200</v>
      </c>
      <c r="E1386">
        <v>4673</v>
      </c>
      <c r="F1386" t="s">
        <v>8219</v>
      </c>
      <c r="G1386" t="s">
        <v>8229</v>
      </c>
      <c r="H1386" t="s">
        <v>8251</v>
      </c>
      <c r="I1386">
        <v>1482457678</v>
      </c>
      <c r="J1386">
        <v>1480729678</v>
      </c>
      <c r="K1386" t="b">
        <v>0</v>
      </c>
      <c r="L1386">
        <v>93</v>
      </c>
      <c r="M1386" t="b">
        <v>1</v>
      </c>
      <c r="N1386" t="s">
        <v>8276</v>
      </c>
      <c r="O1386" s="5">
        <f t="shared" si="126"/>
        <v>212.40909090909091</v>
      </c>
      <c r="P1386">
        <f t="shared" si="129"/>
        <v>50.247311827956992</v>
      </c>
      <c r="Q1386" t="str">
        <f t="shared" si="130"/>
        <v>music</v>
      </c>
      <c r="R1386" t="str">
        <f t="shared" si="131"/>
        <v>rock</v>
      </c>
      <c r="S1386" s="9">
        <f t="shared" si="127"/>
        <v>42707.074976851851</v>
      </c>
      <c r="T1386" s="9">
        <f t="shared" si="128"/>
        <v>42727.074976851851</v>
      </c>
    </row>
    <row r="1387" spans="1:20" ht="28.8" x14ac:dyDescent="0.3">
      <c r="A1387">
        <v>1384</v>
      </c>
      <c r="B1387" s="3" t="s">
        <v>1385</v>
      </c>
      <c r="C1387" s="3" t="s">
        <v>5494</v>
      </c>
      <c r="D1387">
        <v>3500</v>
      </c>
      <c r="E1387">
        <v>4343</v>
      </c>
      <c r="F1387" t="s">
        <v>8219</v>
      </c>
      <c r="G1387" t="s">
        <v>8224</v>
      </c>
      <c r="H1387" t="s">
        <v>8246</v>
      </c>
      <c r="I1387">
        <v>1436117922</v>
      </c>
      <c r="J1387">
        <v>1433525922</v>
      </c>
      <c r="K1387" t="b">
        <v>0</v>
      </c>
      <c r="L1387">
        <v>63</v>
      </c>
      <c r="M1387" t="b">
        <v>1</v>
      </c>
      <c r="N1387" t="s">
        <v>8276</v>
      </c>
      <c r="O1387" s="5">
        <f t="shared" si="126"/>
        <v>124.08571428571429</v>
      </c>
      <c r="P1387">
        <f t="shared" si="129"/>
        <v>68.936507936507937</v>
      </c>
      <c r="Q1387" t="str">
        <f t="shared" si="130"/>
        <v>music</v>
      </c>
      <c r="R1387" t="str">
        <f t="shared" si="131"/>
        <v>rock</v>
      </c>
      <c r="S1387" s="9">
        <f t="shared" si="127"/>
        <v>42160.735208333332</v>
      </c>
      <c r="T1387" s="9">
        <f t="shared" si="128"/>
        <v>42190.735208333332</v>
      </c>
    </row>
    <row r="1388" spans="1:20" ht="43.2" x14ac:dyDescent="0.3">
      <c r="A1388">
        <v>1385</v>
      </c>
      <c r="B1388" s="3" t="s">
        <v>1386</v>
      </c>
      <c r="C1388" s="3" t="s">
        <v>5495</v>
      </c>
      <c r="D1388">
        <v>8000</v>
      </c>
      <c r="E1388">
        <v>8832.49</v>
      </c>
      <c r="F1388" t="s">
        <v>8219</v>
      </c>
      <c r="G1388" t="s">
        <v>8236</v>
      </c>
      <c r="H1388" t="s">
        <v>8249</v>
      </c>
      <c r="I1388">
        <v>1461931860</v>
      </c>
      <c r="J1388">
        <v>1457109121</v>
      </c>
      <c r="K1388" t="b">
        <v>0</v>
      </c>
      <c r="L1388">
        <v>134</v>
      </c>
      <c r="M1388" t="b">
        <v>1</v>
      </c>
      <c r="N1388" t="s">
        <v>8276</v>
      </c>
      <c r="O1388" s="5">
        <f t="shared" si="126"/>
        <v>110.406125</v>
      </c>
      <c r="P1388">
        <f t="shared" si="129"/>
        <v>65.914104477611943</v>
      </c>
      <c r="Q1388" t="str">
        <f t="shared" si="130"/>
        <v>music</v>
      </c>
      <c r="R1388" t="str">
        <f t="shared" si="131"/>
        <v>rock</v>
      </c>
      <c r="S1388" s="9">
        <f t="shared" si="127"/>
        <v>42433.688900462963</v>
      </c>
      <c r="T1388" s="9">
        <f t="shared" si="128"/>
        <v>42489.507638888885</v>
      </c>
    </row>
    <row r="1389" spans="1:20" ht="28.8" x14ac:dyDescent="0.3">
      <c r="A1389">
        <v>1386</v>
      </c>
      <c r="B1389" s="3" t="s">
        <v>1387</v>
      </c>
      <c r="C1389" s="3" t="s">
        <v>5496</v>
      </c>
      <c r="D1389">
        <v>400</v>
      </c>
      <c r="E1389">
        <v>875</v>
      </c>
      <c r="F1389" t="s">
        <v>8219</v>
      </c>
      <c r="G1389" t="s">
        <v>8224</v>
      </c>
      <c r="H1389" t="s">
        <v>8246</v>
      </c>
      <c r="I1389">
        <v>1438183889</v>
      </c>
      <c r="J1389">
        <v>1435591889</v>
      </c>
      <c r="K1389" t="b">
        <v>0</v>
      </c>
      <c r="L1389">
        <v>14</v>
      </c>
      <c r="M1389" t="b">
        <v>1</v>
      </c>
      <c r="N1389" t="s">
        <v>8276</v>
      </c>
      <c r="O1389" s="5">
        <f t="shared" si="126"/>
        <v>218.75</v>
      </c>
      <c r="P1389">
        <f t="shared" si="129"/>
        <v>62.5</v>
      </c>
      <c r="Q1389" t="str">
        <f t="shared" si="130"/>
        <v>music</v>
      </c>
      <c r="R1389" t="str">
        <f t="shared" si="131"/>
        <v>rock</v>
      </c>
      <c r="S1389" s="9">
        <f t="shared" si="127"/>
        <v>42184.646863425922</v>
      </c>
      <c r="T1389" s="9">
        <f t="shared" si="128"/>
        <v>42214.646863425922</v>
      </c>
    </row>
    <row r="1390" spans="1:20" ht="43.2" x14ac:dyDescent="0.3">
      <c r="A1390">
        <v>1387</v>
      </c>
      <c r="B1390" s="3" t="s">
        <v>1388</v>
      </c>
      <c r="C1390" s="3" t="s">
        <v>5497</v>
      </c>
      <c r="D1390">
        <v>4000</v>
      </c>
      <c r="E1390">
        <v>5465</v>
      </c>
      <c r="F1390" t="s">
        <v>8219</v>
      </c>
      <c r="G1390" t="s">
        <v>8224</v>
      </c>
      <c r="H1390" t="s">
        <v>8246</v>
      </c>
      <c r="I1390">
        <v>1433305800</v>
      </c>
      <c r="J1390">
        <v>1430604395</v>
      </c>
      <c r="K1390" t="b">
        <v>0</v>
      </c>
      <c r="L1390">
        <v>78</v>
      </c>
      <c r="M1390" t="b">
        <v>1</v>
      </c>
      <c r="N1390" t="s">
        <v>8276</v>
      </c>
      <c r="O1390" s="5">
        <f t="shared" si="126"/>
        <v>136.625</v>
      </c>
      <c r="P1390">
        <f t="shared" si="129"/>
        <v>70.064102564102569</v>
      </c>
      <c r="Q1390" t="str">
        <f t="shared" si="130"/>
        <v>music</v>
      </c>
      <c r="R1390" t="str">
        <f t="shared" si="131"/>
        <v>rock</v>
      </c>
      <c r="S1390" s="9">
        <f t="shared" si="127"/>
        <v>42126.92123842593</v>
      </c>
      <c r="T1390" s="9">
        <f t="shared" si="128"/>
        <v>42158.1875</v>
      </c>
    </row>
    <row r="1391" spans="1:20" ht="43.2" x14ac:dyDescent="0.3">
      <c r="A1391">
        <v>1388</v>
      </c>
      <c r="B1391" s="3" t="s">
        <v>1389</v>
      </c>
      <c r="C1391" s="3" t="s">
        <v>5498</v>
      </c>
      <c r="D1391">
        <v>5000</v>
      </c>
      <c r="E1391">
        <v>6740.37</v>
      </c>
      <c r="F1391" t="s">
        <v>8219</v>
      </c>
      <c r="G1391" t="s">
        <v>8224</v>
      </c>
      <c r="H1391" t="s">
        <v>8246</v>
      </c>
      <c r="I1391">
        <v>1476720840</v>
      </c>
      <c r="J1391">
        <v>1474469117</v>
      </c>
      <c r="K1391" t="b">
        <v>0</v>
      </c>
      <c r="L1391">
        <v>112</v>
      </c>
      <c r="M1391" t="b">
        <v>1</v>
      </c>
      <c r="N1391" t="s">
        <v>8276</v>
      </c>
      <c r="O1391" s="5">
        <f t="shared" si="126"/>
        <v>134.8074</v>
      </c>
      <c r="P1391">
        <f t="shared" si="129"/>
        <v>60.181874999999998</v>
      </c>
      <c r="Q1391" t="str">
        <f t="shared" si="130"/>
        <v>music</v>
      </c>
      <c r="R1391" t="str">
        <f t="shared" si="131"/>
        <v>rock</v>
      </c>
      <c r="S1391" s="9">
        <f t="shared" si="127"/>
        <v>42634.614780092597</v>
      </c>
      <c r="T1391" s="9">
        <f t="shared" si="128"/>
        <v>42660.676388888889</v>
      </c>
    </row>
    <row r="1392" spans="1:20" ht="28.8" x14ac:dyDescent="0.3">
      <c r="A1392">
        <v>1389</v>
      </c>
      <c r="B1392" s="3" t="s">
        <v>1390</v>
      </c>
      <c r="C1392" s="3" t="s">
        <v>5499</v>
      </c>
      <c r="D1392">
        <v>500</v>
      </c>
      <c r="E1392">
        <v>727</v>
      </c>
      <c r="F1392" t="s">
        <v>8219</v>
      </c>
      <c r="G1392" t="s">
        <v>8225</v>
      </c>
      <c r="H1392" t="s">
        <v>8247</v>
      </c>
      <c r="I1392">
        <v>1471087957</v>
      </c>
      <c r="J1392">
        <v>1468495957</v>
      </c>
      <c r="K1392" t="b">
        <v>0</v>
      </c>
      <c r="L1392">
        <v>34</v>
      </c>
      <c r="M1392" t="b">
        <v>1</v>
      </c>
      <c r="N1392" t="s">
        <v>8276</v>
      </c>
      <c r="O1392" s="5">
        <f t="shared" si="126"/>
        <v>145.4</v>
      </c>
      <c r="P1392">
        <f t="shared" si="129"/>
        <v>21.382352941176471</v>
      </c>
      <c r="Q1392" t="str">
        <f t="shared" si="130"/>
        <v>music</v>
      </c>
      <c r="R1392" t="str">
        <f t="shared" si="131"/>
        <v>rock</v>
      </c>
      <c r="S1392" s="9">
        <f t="shared" si="127"/>
        <v>42565.480983796297</v>
      </c>
      <c r="T1392" s="9">
        <f t="shared" si="128"/>
        <v>42595.480983796297</v>
      </c>
    </row>
    <row r="1393" spans="1:20" ht="28.8" x14ac:dyDescent="0.3">
      <c r="A1393">
        <v>1390</v>
      </c>
      <c r="B1393" s="3" t="s">
        <v>1391</v>
      </c>
      <c r="C1393" s="3" t="s">
        <v>5500</v>
      </c>
      <c r="D1393">
        <v>2800</v>
      </c>
      <c r="E1393">
        <v>3055</v>
      </c>
      <c r="F1393" t="s">
        <v>8219</v>
      </c>
      <c r="G1393" t="s">
        <v>8224</v>
      </c>
      <c r="H1393" t="s">
        <v>8246</v>
      </c>
      <c r="I1393">
        <v>1430154720</v>
      </c>
      <c r="J1393">
        <v>1427224606</v>
      </c>
      <c r="K1393" t="b">
        <v>0</v>
      </c>
      <c r="L1393">
        <v>19</v>
      </c>
      <c r="M1393" t="b">
        <v>1</v>
      </c>
      <c r="N1393" t="s">
        <v>8276</v>
      </c>
      <c r="O1393" s="5">
        <f t="shared" si="126"/>
        <v>109.10714285714285</v>
      </c>
      <c r="P1393">
        <f t="shared" si="129"/>
        <v>160.78947368421052</v>
      </c>
      <c r="Q1393" t="str">
        <f t="shared" si="130"/>
        <v>music</v>
      </c>
      <c r="R1393" t="str">
        <f t="shared" si="131"/>
        <v>rock</v>
      </c>
      <c r="S1393" s="9">
        <f t="shared" si="127"/>
        <v>42087.803310185183</v>
      </c>
      <c r="T1393" s="9">
        <f t="shared" si="128"/>
        <v>42121.716666666667</v>
      </c>
    </row>
    <row r="1394" spans="1:20" ht="28.8" x14ac:dyDescent="0.3">
      <c r="A1394">
        <v>1391</v>
      </c>
      <c r="B1394" s="3" t="s">
        <v>1392</v>
      </c>
      <c r="C1394" s="3" t="s">
        <v>5501</v>
      </c>
      <c r="D1394">
        <v>500</v>
      </c>
      <c r="E1394">
        <v>551</v>
      </c>
      <c r="F1394" t="s">
        <v>8219</v>
      </c>
      <c r="G1394" t="s">
        <v>8224</v>
      </c>
      <c r="H1394" t="s">
        <v>8246</v>
      </c>
      <c r="I1394">
        <v>1440219540</v>
      </c>
      <c r="J1394">
        <v>1436369818</v>
      </c>
      <c r="K1394" t="b">
        <v>0</v>
      </c>
      <c r="L1394">
        <v>13</v>
      </c>
      <c r="M1394" t="b">
        <v>1</v>
      </c>
      <c r="N1394" t="s">
        <v>8276</v>
      </c>
      <c r="O1394" s="5">
        <f t="shared" si="126"/>
        <v>110.2</v>
      </c>
      <c r="P1394">
        <f t="shared" si="129"/>
        <v>42.384615384615387</v>
      </c>
      <c r="Q1394" t="str">
        <f t="shared" si="130"/>
        <v>music</v>
      </c>
      <c r="R1394" t="str">
        <f t="shared" si="131"/>
        <v>rock</v>
      </c>
      <c r="S1394" s="9">
        <f t="shared" si="127"/>
        <v>42193.650671296295</v>
      </c>
      <c r="T1394" s="9">
        <f t="shared" si="128"/>
        <v>42238.207638888889</v>
      </c>
    </row>
    <row r="1395" spans="1:20" ht="28.8" x14ac:dyDescent="0.3">
      <c r="A1395">
        <v>1392</v>
      </c>
      <c r="B1395" s="3" t="s">
        <v>1393</v>
      </c>
      <c r="C1395" s="3" t="s">
        <v>5502</v>
      </c>
      <c r="D1395">
        <v>2500</v>
      </c>
      <c r="E1395">
        <v>2841</v>
      </c>
      <c r="F1395" t="s">
        <v>8219</v>
      </c>
      <c r="G1395" t="s">
        <v>8224</v>
      </c>
      <c r="H1395" t="s">
        <v>8246</v>
      </c>
      <c r="I1395">
        <v>1456976586</v>
      </c>
      <c r="J1395">
        <v>1454298186</v>
      </c>
      <c r="K1395" t="b">
        <v>0</v>
      </c>
      <c r="L1395">
        <v>104</v>
      </c>
      <c r="M1395" t="b">
        <v>1</v>
      </c>
      <c r="N1395" t="s">
        <v>8276</v>
      </c>
      <c r="O1395" s="5">
        <f t="shared" si="126"/>
        <v>113.64000000000001</v>
      </c>
      <c r="P1395">
        <f t="shared" si="129"/>
        <v>27.317307692307693</v>
      </c>
      <c r="Q1395" t="str">
        <f t="shared" si="130"/>
        <v>music</v>
      </c>
      <c r="R1395" t="str">
        <f t="shared" si="131"/>
        <v>rock</v>
      </c>
      <c r="S1395" s="9">
        <f t="shared" si="127"/>
        <v>42401.154930555553</v>
      </c>
      <c r="T1395" s="9">
        <f t="shared" si="128"/>
        <v>42432.154930555553</v>
      </c>
    </row>
    <row r="1396" spans="1:20" x14ac:dyDescent="0.3">
      <c r="A1396">
        <v>1393</v>
      </c>
      <c r="B1396" s="3" t="s">
        <v>1394</v>
      </c>
      <c r="C1396" s="3" t="s">
        <v>5503</v>
      </c>
      <c r="D1396">
        <v>10000</v>
      </c>
      <c r="E1396">
        <v>10235</v>
      </c>
      <c r="F1396" t="s">
        <v>8219</v>
      </c>
      <c r="G1396" t="s">
        <v>8224</v>
      </c>
      <c r="H1396" t="s">
        <v>8246</v>
      </c>
      <c r="I1396">
        <v>1470068523</v>
      </c>
      <c r="J1396">
        <v>1467476523</v>
      </c>
      <c r="K1396" t="b">
        <v>0</v>
      </c>
      <c r="L1396">
        <v>52</v>
      </c>
      <c r="M1396" t="b">
        <v>1</v>
      </c>
      <c r="N1396" t="s">
        <v>8276</v>
      </c>
      <c r="O1396" s="5">
        <f t="shared" si="126"/>
        <v>102.35000000000001</v>
      </c>
      <c r="P1396">
        <f t="shared" si="129"/>
        <v>196.82692307692307</v>
      </c>
      <c r="Q1396" t="str">
        <f t="shared" si="130"/>
        <v>music</v>
      </c>
      <c r="R1396" t="str">
        <f t="shared" si="131"/>
        <v>rock</v>
      </c>
      <c r="S1396" s="9">
        <f t="shared" si="127"/>
        <v>42553.681979166664</v>
      </c>
      <c r="T1396" s="9">
        <f t="shared" si="128"/>
        <v>42583.681979166664</v>
      </c>
    </row>
    <row r="1397" spans="1:20" ht="43.2" x14ac:dyDescent="0.3">
      <c r="A1397">
        <v>1394</v>
      </c>
      <c r="B1397" s="3" t="s">
        <v>1395</v>
      </c>
      <c r="C1397" s="3" t="s">
        <v>5504</v>
      </c>
      <c r="D1397">
        <v>750</v>
      </c>
      <c r="E1397">
        <v>916</v>
      </c>
      <c r="F1397" t="s">
        <v>8219</v>
      </c>
      <c r="G1397" t="s">
        <v>8224</v>
      </c>
      <c r="H1397" t="s">
        <v>8246</v>
      </c>
      <c r="I1397">
        <v>1488337200</v>
      </c>
      <c r="J1397">
        <v>1484623726</v>
      </c>
      <c r="K1397" t="b">
        <v>0</v>
      </c>
      <c r="L1397">
        <v>17</v>
      </c>
      <c r="M1397" t="b">
        <v>1</v>
      </c>
      <c r="N1397" t="s">
        <v>8276</v>
      </c>
      <c r="O1397" s="5">
        <f t="shared" si="126"/>
        <v>122.13333333333334</v>
      </c>
      <c r="P1397">
        <f t="shared" si="129"/>
        <v>53.882352941176471</v>
      </c>
      <c r="Q1397" t="str">
        <f t="shared" si="130"/>
        <v>music</v>
      </c>
      <c r="R1397" t="str">
        <f t="shared" si="131"/>
        <v>rock</v>
      </c>
      <c r="S1397" s="9">
        <f t="shared" si="127"/>
        <v>42752.144976851851</v>
      </c>
      <c r="T1397" s="9">
        <f t="shared" si="128"/>
        <v>42795.125</v>
      </c>
    </row>
    <row r="1398" spans="1:20" x14ac:dyDescent="0.3">
      <c r="A1398">
        <v>1395</v>
      </c>
      <c r="B1398" s="3" t="s">
        <v>1396</v>
      </c>
      <c r="C1398" s="3" t="s">
        <v>5505</v>
      </c>
      <c r="D1398">
        <v>3500</v>
      </c>
      <c r="E1398">
        <v>3916</v>
      </c>
      <c r="F1398" t="s">
        <v>8219</v>
      </c>
      <c r="G1398" t="s">
        <v>8224</v>
      </c>
      <c r="H1398" t="s">
        <v>8246</v>
      </c>
      <c r="I1398">
        <v>1484430481</v>
      </c>
      <c r="J1398">
        <v>1481838481</v>
      </c>
      <c r="K1398" t="b">
        <v>0</v>
      </c>
      <c r="L1398">
        <v>82</v>
      </c>
      <c r="M1398" t="b">
        <v>1</v>
      </c>
      <c r="N1398" t="s">
        <v>8276</v>
      </c>
      <c r="O1398" s="5">
        <f t="shared" si="126"/>
        <v>111.88571428571427</v>
      </c>
      <c r="P1398">
        <f t="shared" si="129"/>
        <v>47.756097560975611</v>
      </c>
      <c r="Q1398" t="str">
        <f t="shared" si="130"/>
        <v>music</v>
      </c>
      <c r="R1398" t="str">
        <f t="shared" si="131"/>
        <v>rock</v>
      </c>
      <c r="S1398" s="9">
        <f t="shared" si="127"/>
        <v>42719.90834490741</v>
      </c>
      <c r="T1398" s="9">
        <f t="shared" si="128"/>
        <v>42749.90834490741</v>
      </c>
    </row>
    <row r="1399" spans="1:20" ht="43.2" x14ac:dyDescent="0.3">
      <c r="A1399">
        <v>1396</v>
      </c>
      <c r="B1399" s="3" t="s">
        <v>1397</v>
      </c>
      <c r="C1399" s="3" t="s">
        <v>5506</v>
      </c>
      <c r="D1399">
        <v>6000</v>
      </c>
      <c r="E1399">
        <v>6438</v>
      </c>
      <c r="F1399" t="s">
        <v>8219</v>
      </c>
      <c r="G1399" t="s">
        <v>8224</v>
      </c>
      <c r="H1399" t="s">
        <v>8246</v>
      </c>
      <c r="I1399">
        <v>1423871882</v>
      </c>
      <c r="J1399">
        <v>1421279882</v>
      </c>
      <c r="K1399" t="b">
        <v>0</v>
      </c>
      <c r="L1399">
        <v>73</v>
      </c>
      <c r="M1399" t="b">
        <v>1</v>
      </c>
      <c r="N1399" t="s">
        <v>8276</v>
      </c>
      <c r="O1399" s="5">
        <f t="shared" si="126"/>
        <v>107.3</v>
      </c>
      <c r="P1399">
        <f t="shared" si="129"/>
        <v>88.191780821917803</v>
      </c>
      <c r="Q1399" t="str">
        <f t="shared" si="130"/>
        <v>music</v>
      </c>
      <c r="R1399" t="str">
        <f t="shared" si="131"/>
        <v>rock</v>
      </c>
      <c r="S1399" s="9">
        <f t="shared" si="127"/>
        <v>42018.99863425926</v>
      </c>
      <c r="T1399" s="9">
        <f t="shared" si="128"/>
        <v>42048.99863425926</v>
      </c>
    </row>
    <row r="1400" spans="1:20" ht="43.2" x14ac:dyDescent="0.3">
      <c r="A1400">
        <v>1397</v>
      </c>
      <c r="B1400" s="3" t="s">
        <v>1398</v>
      </c>
      <c r="C1400" s="3" t="s">
        <v>5507</v>
      </c>
      <c r="D1400">
        <v>10000</v>
      </c>
      <c r="E1400">
        <v>11385</v>
      </c>
      <c r="F1400" t="s">
        <v>8219</v>
      </c>
      <c r="G1400" t="s">
        <v>8224</v>
      </c>
      <c r="H1400" t="s">
        <v>8246</v>
      </c>
      <c r="I1400">
        <v>1477603140</v>
      </c>
      <c r="J1400">
        <v>1475013710</v>
      </c>
      <c r="K1400" t="b">
        <v>0</v>
      </c>
      <c r="L1400">
        <v>158</v>
      </c>
      <c r="M1400" t="b">
        <v>1</v>
      </c>
      <c r="N1400" t="s">
        <v>8276</v>
      </c>
      <c r="O1400" s="5">
        <f t="shared" si="126"/>
        <v>113.85000000000001</v>
      </c>
      <c r="P1400">
        <f t="shared" si="129"/>
        <v>72.056962025316452</v>
      </c>
      <c r="Q1400" t="str">
        <f t="shared" si="130"/>
        <v>music</v>
      </c>
      <c r="R1400" t="str">
        <f t="shared" si="131"/>
        <v>rock</v>
      </c>
      <c r="S1400" s="9">
        <f t="shared" si="127"/>
        <v>42640.917939814812</v>
      </c>
      <c r="T1400" s="9">
        <f t="shared" si="128"/>
        <v>42670.888194444444</v>
      </c>
    </row>
    <row r="1401" spans="1:20" ht="43.2" x14ac:dyDescent="0.3">
      <c r="A1401">
        <v>1398</v>
      </c>
      <c r="B1401" s="3" t="s">
        <v>1399</v>
      </c>
      <c r="C1401" s="3" t="s">
        <v>5508</v>
      </c>
      <c r="D1401">
        <v>4400</v>
      </c>
      <c r="E1401">
        <v>4826</v>
      </c>
      <c r="F1401" t="s">
        <v>8219</v>
      </c>
      <c r="G1401" t="s">
        <v>8224</v>
      </c>
      <c r="H1401" t="s">
        <v>8246</v>
      </c>
      <c r="I1401">
        <v>1467752334</v>
      </c>
      <c r="J1401">
        <v>1465160334</v>
      </c>
      <c r="K1401" t="b">
        <v>0</v>
      </c>
      <c r="L1401">
        <v>65</v>
      </c>
      <c r="M1401" t="b">
        <v>1</v>
      </c>
      <c r="N1401" t="s">
        <v>8276</v>
      </c>
      <c r="O1401" s="5">
        <f t="shared" si="126"/>
        <v>109.68181818181819</v>
      </c>
      <c r="P1401">
        <f t="shared" si="129"/>
        <v>74.246153846153845</v>
      </c>
      <c r="Q1401" t="str">
        <f t="shared" si="130"/>
        <v>music</v>
      </c>
      <c r="R1401" t="str">
        <f t="shared" si="131"/>
        <v>rock</v>
      </c>
      <c r="S1401" s="9">
        <f t="shared" si="127"/>
        <v>42526.874236111107</v>
      </c>
      <c r="T1401" s="9">
        <f t="shared" si="128"/>
        <v>42556.874236111107</v>
      </c>
    </row>
    <row r="1402" spans="1:20" ht="43.2" x14ac:dyDescent="0.3">
      <c r="A1402">
        <v>1399</v>
      </c>
      <c r="B1402" s="3" t="s">
        <v>1400</v>
      </c>
      <c r="C1402" s="3" t="s">
        <v>5509</v>
      </c>
      <c r="D1402">
        <v>9000</v>
      </c>
      <c r="E1402">
        <v>11353</v>
      </c>
      <c r="F1402" t="s">
        <v>8219</v>
      </c>
      <c r="G1402" t="s">
        <v>8224</v>
      </c>
      <c r="H1402" t="s">
        <v>8246</v>
      </c>
      <c r="I1402">
        <v>1412640373</v>
      </c>
      <c r="J1402">
        <v>1410048373</v>
      </c>
      <c r="K1402" t="b">
        <v>0</v>
      </c>
      <c r="L1402">
        <v>184</v>
      </c>
      <c r="M1402" t="b">
        <v>1</v>
      </c>
      <c r="N1402" t="s">
        <v>8276</v>
      </c>
      <c r="O1402" s="5">
        <f t="shared" si="126"/>
        <v>126.14444444444443</v>
      </c>
      <c r="P1402">
        <f t="shared" si="129"/>
        <v>61.701086956521742</v>
      </c>
      <c r="Q1402" t="str">
        <f t="shared" si="130"/>
        <v>music</v>
      </c>
      <c r="R1402" t="str">
        <f t="shared" si="131"/>
        <v>rock</v>
      </c>
      <c r="S1402" s="9">
        <f t="shared" si="127"/>
        <v>41889.004317129627</v>
      </c>
      <c r="T1402" s="9">
        <f t="shared" si="128"/>
        <v>41919.004317129627</v>
      </c>
    </row>
    <row r="1403" spans="1:20" ht="43.2" x14ac:dyDescent="0.3">
      <c r="A1403">
        <v>1400</v>
      </c>
      <c r="B1403" s="3" t="s">
        <v>1401</v>
      </c>
      <c r="C1403" s="3" t="s">
        <v>5510</v>
      </c>
      <c r="D1403">
        <v>350</v>
      </c>
      <c r="E1403">
        <v>586</v>
      </c>
      <c r="F1403" t="s">
        <v>8219</v>
      </c>
      <c r="G1403" t="s">
        <v>8225</v>
      </c>
      <c r="H1403" t="s">
        <v>8247</v>
      </c>
      <c r="I1403">
        <v>1465709400</v>
      </c>
      <c r="J1403">
        <v>1462695073</v>
      </c>
      <c r="K1403" t="b">
        <v>0</v>
      </c>
      <c r="L1403">
        <v>34</v>
      </c>
      <c r="M1403" t="b">
        <v>1</v>
      </c>
      <c r="N1403" t="s">
        <v>8276</v>
      </c>
      <c r="O1403" s="5">
        <f t="shared" si="126"/>
        <v>167.42857142857144</v>
      </c>
      <c r="P1403">
        <f t="shared" si="129"/>
        <v>17.235294117647058</v>
      </c>
      <c r="Q1403" t="str">
        <f t="shared" si="130"/>
        <v>music</v>
      </c>
      <c r="R1403" t="str">
        <f t="shared" si="131"/>
        <v>rock</v>
      </c>
      <c r="S1403" s="9">
        <f t="shared" si="127"/>
        <v>42498.341122685189</v>
      </c>
      <c r="T1403" s="9">
        <f t="shared" si="128"/>
        <v>42533.229166666672</v>
      </c>
    </row>
    <row r="1404" spans="1:20" ht="43.2" x14ac:dyDescent="0.3">
      <c r="A1404">
        <v>1401</v>
      </c>
      <c r="B1404" s="3" t="s">
        <v>1402</v>
      </c>
      <c r="C1404" s="3" t="s">
        <v>5511</v>
      </c>
      <c r="D1404">
        <v>2500</v>
      </c>
      <c r="E1404">
        <v>12413</v>
      </c>
      <c r="F1404" t="s">
        <v>8219</v>
      </c>
      <c r="G1404" t="s">
        <v>8224</v>
      </c>
      <c r="H1404" t="s">
        <v>8246</v>
      </c>
      <c r="I1404">
        <v>1369612474</v>
      </c>
      <c r="J1404">
        <v>1367798074</v>
      </c>
      <c r="K1404" t="b">
        <v>0</v>
      </c>
      <c r="L1404">
        <v>240</v>
      </c>
      <c r="M1404" t="b">
        <v>1</v>
      </c>
      <c r="N1404" t="s">
        <v>8276</v>
      </c>
      <c r="O1404" s="5">
        <f t="shared" si="126"/>
        <v>496.52000000000004</v>
      </c>
      <c r="P1404">
        <f t="shared" si="129"/>
        <v>51.720833333333331</v>
      </c>
      <c r="Q1404" t="str">
        <f t="shared" si="130"/>
        <v>music</v>
      </c>
      <c r="R1404" t="str">
        <f t="shared" si="131"/>
        <v>rock</v>
      </c>
      <c r="S1404" s="9">
        <f t="shared" si="127"/>
        <v>41399.99622685185</v>
      </c>
      <c r="T1404" s="9">
        <f t="shared" si="128"/>
        <v>41420.99622685185</v>
      </c>
    </row>
    <row r="1405" spans="1:20" ht="43.2" x14ac:dyDescent="0.3">
      <c r="A1405">
        <v>1402</v>
      </c>
      <c r="B1405" s="3" t="s">
        <v>1403</v>
      </c>
      <c r="C1405" s="3" t="s">
        <v>5512</v>
      </c>
      <c r="D1405">
        <v>2500</v>
      </c>
      <c r="E1405">
        <v>2729</v>
      </c>
      <c r="F1405" t="s">
        <v>8219</v>
      </c>
      <c r="G1405" t="s">
        <v>8225</v>
      </c>
      <c r="H1405" t="s">
        <v>8247</v>
      </c>
      <c r="I1405">
        <v>1430439411</v>
      </c>
      <c r="J1405">
        <v>1425259011</v>
      </c>
      <c r="K1405" t="b">
        <v>0</v>
      </c>
      <c r="L1405">
        <v>113</v>
      </c>
      <c r="M1405" t="b">
        <v>1</v>
      </c>
      <c r="N1405" t="s">
        <v>8276</v>
      </c>
      <c r="O1405" s="5">
        <f t="shared" si="126"/>
        <v>109.16</v>
      </c>
      <c r="P1405">
        <f t="shared" si="129"/>
        <v>24.150442477876105</v>
      </c>
      <c r="Q1405" t="str">
        <f t="shared" si="130"/>
        <v>music</v>
      </c>
      <c r="R1405" t="str">
        <f t="shared" si="131"/>
        <v>rock</v>
      </c>
      <c r="S1405" s="9">
        <f t="shared" si="127"/>
        <v>42065.053368055553</v>
      </c>
      <c r="T1405" s="9">
        <f t="shared" si="128"/>
        <v>42125.011701388896</v>
      </c>
    </row>
    <row r="1406" spans="1:20" ht="43.2" x14ac:dyDescent="0.3">
      <c r="A1406">
        <v>1403</v>
      </c>
      <c r="B1406" s="3" t="s">
        <v>1404</v>
      </c>
      <c r="C1406" s="3" t="s">
        <v>5513</v>
      </c>
      <c r="D1406">
        <v>4000</v>
      </c>
      <c r="E1406">
        <v>4103</v>
      </c>
      <c r="F1406" t="s">
        <v>8219</v>
      </c>
      <c r="G1406" t="s">
        <v>8224</v>
      </c>
      <c r="H1406" t="s">
        <v>8246</v>
      </c>
      <c r="I1406">
        <v>1374802235</v>
      </c>
      <c r="J1406">
        <v>1372210235</v>
      </c>
      <c r="K1406" t="b">
        <v>0</v>
      </c>
      <c r="L1406">
        <v>66</v>
      </c>
      <c r="M1406" t="b">
        <v>1</v>
      </c>
      <c r="N1406" t="s">
        <v>8276</v>
      </c>
      <c r="O1406" s="5">
        <f t="shared" si="126"/>
        <v>102.57499999999999</v>
      </c>
      <c r="P1406">
        <f t="shared" si="129"/>
        <v>62.166666666666664</v>
      </c>
      <c r="Q1406" t="str">
        <f t="shared" si="130"/>
        <v>music</v>
      </c>
      <c r="R1406" t="str">
        <f t="shared" si="131"/>
        <v>rock</v>
      </c>
      <c r="S1406" s="9">
        <f t="shared" si="127"/>
        <v>41451.062905092593</v>
      </c>
      <c r="T1406" s="9">
        <f t="shared" si="128"/>
        <v>41481.062905092593</v>
      </c>
    </row>
    <row r="1407" spans="1:20" ht="43.2" x14ac:dyDescent="0.3">
      <c r="A1407">
        <v>1404</v>
      </c>
      <c r="B1407" s="3" t="s">
        <v>1405</v>
      </c>
      <c r="C1407" s="3" t="s">
        <v>5514</v>
      </c>
      <c r="D1407">
        <v>14500</v>
      </c>
      <c r="E1407">
        <v>241</v>
      </c>
      <c r="F1407" t="s">
        <v>8221</v>
      </c>
      <c r="G1407" t="s">
        <v>8225</v>
      </c>
      <c r="H1407" t="s">
        <v>8247</v>
      </c>
      <c r="I1407">
        <v>1424607285</v>
      </c>
      <c r="J1407">
        <v>1422447285</v>
      </c>
      <c r="K1407" t="b">
        <v>1</v>
      </c>
      <c r="L1407">
        <v>5</v>
      </c>
      <c r="M1407" t="b">
        <v>0</v>
      </c>
      <c r="N1407" t="s">
        <v>8287</v>
      </c>
      <c r="O1407" s="5">
        <f t="shared" si="126"/>
        <v>1.6620689655172414</v>
      </c>
      <c r="P1407">
        <f t="shared" si="129"/>
        <v>48.2</v>
      </c>
      <c r="Q1407" t="str">
        <f t="shared" si="130"/>
        <v>publishing</v>
      </c>
      <c r="R1407" t="str">
        <f t="shared" si="131"/>
        <v>translations</v>
      </c>
      <c r="S1407" s="9">
        <f t="shared" si="127"/>
        <v>42032.510243055556</v>
      </c>
      <c r="T1407" s="9">
        <f t="shared" si="128"/>
        <v>42057.510243055556</v>
      </c>
    </row>
    <row r="1408" spans="1:20" ht="28.8" x14ac:dyDescent="0.3">
      <c r="A1408">
        <v>1405</v>
      </c>
      <c r="B1408" s="3" t="s">
        <v>1406</v>
      </c>
      <c r="C1408" s="3" t="s">
        <v>5515</v>
      </c>
      <c r="D1408">
        <v>25000</v>
      </c>
      <c r="E1408">
        <v>105</v>
      </c>
      <c r="F1408" t="s">
        <v>8221</v>
      </c>
      <c r="G1408" t="s">
        <v>8224</v>
      </c>
      <c r="H1408" t="s">
        <v>8246</v>
      </c>
      <c r="I1408">
        <v>1417195201</v>
      </c>
      <c r="J1408">
        <v>1414599601</v>
      </c>
      <c r="K1408" t="b">
        <v>1</v>
      </c>
      <c r="L1408">
        <v>17</v>
      </c>
      <c r="M1408" t="b">
        <v>0</v>
      </c>
      <c r="N1408" t="s">
        <v>8287</v>
      </c>
      <c r="O1408" s="5">
        <f t="shared" si="126"/>
        <v>0.42</v>
      </c>
      <c r="P1408">
        <f t="shared" si="129"/>
        <v>6.1764705882352944</v>
      </c>
      <c r="Q1408" t="str">
        <f t="shared" si="130"/>
        <v>publishing</v>
      </c>
      <c r="R1408" t="str">
        <f t="shared" si="131"/>
        <v>translations</v>
      </c>
      <c r="S1408" s="9">
        <f t="shared" si="127"/>
        <v>41941.680567129632</v>
      </c>
      <c r="T1408" s="9">
        <f t="shared" si="128"/>
        <v>41971.722233796296</v>
      </c>
    </row>
    <row r="1409" spans="1:20" x14ac:dyDescent="0.3">
      <c r="A1409">
        <v>1406</v>
      </c>
      <c r="B1409" s="3" t="s">
        <v>1407</v>
      </c>
      <c r="C1409" s="3" t="s">
        <v>5516</v>
      </c>
      <c r="D1409">
        <v>12000</v>
      </c>
      <c r="E1409">
        <v>15</v>
      </c>
      <c r="F1409" t="s">
        <v>8221</v>
      </c>
      <c r="G1409" t="s">
        <v>8237</v>
      </c>
      <c r="H1409" t="s">
        <v>8249</v>
      </c>
      <c r="I1409">
        <v>1449914400</v>
      </c>
      <c r="J1409">
        <v>1445336607</v>
      </c>
      <c r="K1409" t="b">
        <v>0</v>
      </c>
      <c r="L1409">
        <v>3</v>
      </c>
      <c r="M1409" t="b">
        <v>0</v>
      </c>
      <c r="N1409" t="s">
        <v>8287</v>
      </c>
      <c r="O1409" s="5">
        <f t="shared" si="126"/>
        <v>0.125</v>
      </c>
      <c r="P1409">
        <f t="shared" si="129"/>
        <v>5</v>
      </c>
      <c r="Q1409" t="str">
        <f t="shared" si="130"/>
        <v>publishing</v>
      </c>
      <c r="R1409" t="str">
        <f t="shared" si="131"/>
        <v>translations</v>
      </c>
      <c r="S1409" s="9">
        <f t="shared" si="127"/>
        <v>42297.432951388888</v>
      </c>
      <c r="T1409" s="9">
        <f t="shared" si="128"/>
        <v>42350.416666666672</v>
      </c>
    </row>
    <row r="1410" spans="1:20" ht="28.8" x14ac:dyDescent="0.3">
      <c r="A1410">
        <v>1407</v>
      </c>
      <c r="B1410" s="3" t="s">
        <v>1408</v>
      </c>
      <c r="C1410" s="3" t="s">
        <v>5517</v>
      </c>
      <c r="D1410">
        <v>3000</v>
      </c>
      <c r="E1410">
        <v>15</v>
      </c>
      <c r="F1410" t="s">
        <v>8221</v>
      </c>
      <c r="G1410" t="s">
        <v>8224</v>
      </c>
      <c r="H1410" t="s">
        <v>8246</v>
      </c>
      <c r="I1410">
        <v>1407847978</v>
      </c>
      <c r="J1410">
        <v>1405687978</v>
      </c>
      <c r="K1410" t="b">
        <v>0</v>
      </c>
      <c r="L1410">
        <v>2</v>
      </c>
      <c r="M1410" t="b">
        <v>0</v>
      </c>
      <c r="N1410" t="s">
        <v>8287</v>
      </c>
      <c r="O1410" s="5">
        <f t="shared" si="126"/>
        <v>0.5</v>
      </c>
      <c r="P1410">
        <f t="shared" si="129"/>
        <v>7.5</v>
      </c>
      <c r="Q1410" t="str">
        <f t="shared" si="130"/>
        <v>publishing</v>
      </c>
      <c r="R1410" t="str">
        <f t="shared" si="131"/>
        <v>translations</v>
      </c>
      <c r="S1410" s="9">
        <f t="shared" si="127"/>
        <v>41838.536782407406</v>
      </c>
      <c r="T1410" s="9">
        <f t="shared" si="128"/>
        <v>41863.536782407406</v>
      </c>
    </row>
    <row r="1411" spans="1:20" ht="43.2" x14ac:dyDescent="0.3">
      <c r="A1411">
        <v>1408</v>
      </c>
      <c r="B1411" s="3" t="s">
        <v>1409</v>
      </c>
      <c r="C1411" s="3" t="s">
        <v>5518</v>
      </c>
      <c r="D1411">
        <v>1000</v>
      </c>
      <c r="E1411">
        <v>72</v>
      </c>
      <c r="F1411" t="s">
        <v>8221</v>
      </c>
      <c r="G1411" t="s">
        <v>8225</v>
      </c>
      <c r="H1411" t="s">
        <v>8247</v>
      </c>
      <c r="I1411">
        <v>1447451756</v>
      </c>
      <c r="J1411">
        <v>1444856156</v>
      </c>
      <c r="K1411" t="b">
        <v>0</v>
      </c>
      <c r="L1411">
        <v>6</v>
      </c>
      <c r="M1411" t="b">
        <v>0</v>
      </c>
      <c r="N1411" t="s">
        <v>8287</v>
      </c>
      <c r="O1411" s="5">
        <f t="shared" ref="O1411:O1474" si="132">E1411/D1411*100</f>
        <v>7.1999999999999993</v>
      </c>
      <c r="P1411">
        <f t="shared" si="129"/>
        <v>12</v>
      </c>
      <c r="Q1411" t="str">
        <f t="shared" si="130"/>
        <v>publishing</v>
      </c>
      <c r="R1411" t="str">
        <f t="shared" si="131"/>
        <v>translations</v>
      </c>
      <c r="S1411" s="9">
        <f t="shared" ref="S1411:S1474" si="133">J1411/60/60/24+DATE(1970, 1, 1)</f>
        <v>42291.872175925921</v>
      </c>
      <c r="T1411" s="9">
        <f t="shared" ref="T1411:T1474" si="134">I1411/60/60/24+DATE(1970, 1, 1)</f>
        <v>42321.913842592592</v>
      </c>
    </row>
    <row r="1412" spans="1:20" ht="28.8" x14ac:dyDescent="0.3">
      <c r="A1412">
        <v>1409</v>
      </c>
      <c r="B1412" s="3" t="s">
        <v>1410</v>
      </c>
      <c r="C1412" s="3" t="s">
        <v>5519</v>
      </c>
      <c r="D1412">
        <v>4000</v>
      </c>
      <c r="E1412">
        <v>0</v>
      </c>
      <c r="F1412" t="s">
        <v>8221</v>
      </c>
      <c r="G1412" t="s">
        <v>8224</v>
      </c>
      <c r="H1412" t="s">
        <v>8246</v>
      </c>
      <c r="I1412">
        <v>1420085535</v>
      </c>
      <c r="J1412">
        <v>1414897935</v>
      </c>
      <c r="K1412" t="b">
        <v>0</v>
      </c>
      <c r="L1412">
        <v>0</v>
      </c>
      <c r="M1412" t="b">
        <v>0</v>
      </c>
      <c r="N1412" t="s">
        <v>8287</v>
      </c>
      <c r="O1412" s="5">
        <f t="shared" si="132"/>
        <v>0</v>
      </c>
      <c r="P1412" t="e">
        <f t="shared" ref="P1412:P1475" si="135">E1412/L1412</f>
        <v>#DIV/0!</v>
      </c>
      <c r="Q1412" t="str">
        <f t="shared" ref="Q1412:Q1475" si="136">LEFT(N1412, FIND("/", N1412)-1)</f>
        <v>publishing</v>
      </c>
      <c r="R1412" t="str">
        <f t="shared" ref="R1412:R1475" si="137">RIGHT(N1412, LEN(N1412)-FIND("/", N1412))</f>
        <v>translations</v>
      </c>
      <c r="S1412" s="9">
        <f t="shared" si="133"/>
        <v>41945.133506944447</v>
      </c>
      <c r="T1412" s="9">
        <f t="shared" si="134"/>
        <v>42005.175173611111</v>
      </c>
    </row>
    <row r="1413" spans="1:20" ht="43.2" x14ac:dyDescent="0.3">
      <c r="A1413">
        <v>1410</v>
      </c>
      <c r="B1413" s="3" t="s">
        <v>1411</v>
      </c>
      <c r="C1413" s="3" t="s">
        <v>5520</v>
      </c>
      <c r="D1413">
        <v>6000</v>
      </c>
      <c r="E1413">
        <v>1</v>
      </c>
      <c r="F1413" t="s">
        <v>8221</v>
      </c>
      <c r="G1413" t="s">
        <v>8237</v>
      </c>
      <c r="H1413" t="s">
        <v>8249</v>
      </c>
      <c r="I1413">
        <v>1464939520</v>
      </c>
      <c r="J1413">
        <v>1461051520</v>
      </c>
      <c r="K1413" t="b">
        <v>0</v>
      </c>
      <c r="L1413">
        <v>1</v>
      </c>
      <c r="M1413" t="b">
        <v>0</v>
      </c>
      <c r="N1413" t="s">
        <v>8287</v>
      </c>
      <c r="O1413" s="5">
        <f t="shared" si="132"/>
        <v>1.6666666666666666E-2</v>
      </c>
      <c r="P1413">
        <f t="shared" si="135"/>
        <v>1</v>
      </c>
      <c r="Q1413" t="str">
        <f t="shared" si="136"/>
        <v>publishing</v>
      </c>
      <c r="R1413" t="str">
        <f t="shared" si="137"/>
        <v>translations</v>
      </c>
      <c r="S1413" s="9">
        <f t="shared" si="133"/>
        <v>42479.318518518514</v>
      </c>
      <c r="T1413" s="9">
        <f t="shared" si="134"/>
        <v>42524.318518518514</v>
      </c>
    </row>
    <row r="1414" spans="1:20" ht="43.2" x14ac:dyDescent="0.3">
      <c r="A1414">
        <v>1411</v>
      </c>
      <c r="B1414" s="3" t="s">
        <v>1412</v>
      </c>
      <c r="C1414" s="3" t="s">
        <v>5521</v>
      </c>
      <c r="D1414">
        <v>3000</v>
      </c>
      <c r="E1414">
        <v>7</v>
      </c>
      <c r="F1414" t="s">
        <v>8221</v>
      </c>
      <c r="G1414" t="s">
        <v>8225</v>
      </c>
      <c r="H1414" t="s">
        <v>8247</v>
      </c>
      <c r="I1414">
        <v>1423185900</v>
      </c>
      <c r="J1414">
        <v>1420766700</v>
      </c>
      <c r="K1414" t="b">
        <v>0</v>
      </c>
      <c r="L1414">
        <v>3</v>
      </c>
      <c r="M1414" t="b">
        <v>0</v>
      </c>
      <c r="N1414" t="s">
        <v>8287</v>
      </c>
      <c r="O1414" s="5">
        <f t="shared" si="132"/>
        <v>0.23333333333333336</v>
      </c>
      <c r="P1414">
        <f t="shared" si="135"/>
        <v>2.3333333333333335</v>
      </c>
      <c r="Q1414" t="str">
        <f t="shared" si="136"/>
        <v>publishing</v>
      </c>
      <c r="R1414" t="str">
        <f t="shared" si="137"/>
        <v>translations</v>
      </c>
      <c r="S1414" s="9">
        <f t="shared" si="133"/>
        <v>42013.059027777781</v>
      </c>
      <c r="T1414" s="9">
        <f t="shared" si="134"/>
        <v>42041.059027777781</v>
      </c>
    </row>
    <row r="1415" spans="1:20" ht="28.8" x14ac:dyDescent="0.3">
      <c r="A1415">
        <v>1412</v>
      </c>
      <c r="B1415" s="3" t="s">
        <v>1413</v>
      </c>
      <c r="C1415" s="3" t="s">
        <v>5522</v>
      </c>
      <c r="D1415">
        <v>7000</v>
      </c>
      <c r="E1415">
        <v>320</v>
      </c>
      <c r="F1415" t="s">
        <v>8221</v>
      </c>
      <c r="G1415" t="s">
        <v>8224</v>
      </c>
      <c r="H1415" t="s">
        <v>8246</v>
      </c>
      <c r="I1415">
        <v>1417656699</v>
      </c>
      <c r="J1415">
        <v>1415064699</v>
      </c>
      <c r="K1415" t="b">
        <v>0</v>
      </c>
      <c r="L1415">
        <v>13</v>
      </c>
      <c r="M1415" t="b">
        <v>0</v>
      </c>
      <c r="N1415" t="s">
        <v>8287</v>
      </c>
      <c r="O1415" s="5">
        <f t="shared" si="132"/>
        <v>4.5714285714285712</v>
      </c>
      <c r="P1415">
        <f t="shared" si="135"/>
        <v>24.615384615384617</v>
      </c>
      <c r="Q1415" t="str">
        <f t="shared" si="136"/>
        <v>publishing</v>
      </c>
      <c r="R1415" t="str">
        <f t="shared" si="137"/>
        <v>translations</v>
      </c>
      <c r="S1415" s="9">
        <f t="shared" si="133"/>
        <v>41947.063645833332</v>
      </c>
      <c r="T1415" s="9">
        <f t="shared" si="134"/>
        <v>41977.063645833332</v>
      </c>
    </row>
    <row r="1416" spans="1:20" ht="43.2" x14ac:dyDescent="0.3">
      <c r="A1416">
        <v>1413</v>
      </c>
      <c r="B1416" s="3" t="s">
        <v>1414</v>
      </c>
      <c r="C1416" s="3" t="s">
        <v>5523</v>
      </c>
      <c r="D1416">
        <v>2000</v>
      </c>
      <c r="E1416">
        <v>100</v>
      </c>
      <c r="F1416" t="s">
        <v>8221</v>
      </c>
      <c r="G1416" t="s">
        <v>8237</v>
      </c>
      <c r="H1416" t="s">
        <v>8249</v>
      </c>
      <c r="I1416">
        <v>1455964170</v>
      </c>
      <c r="J1416">
        <v>1450780170</v>
      </c>
      <c r="K1416" t="b">
        <v>0</v>
      </c>
      <c r="L1416">
        <v>1</v>
      </c>
      <c r="M1416" t="b">
        <v>0</v>
      </c>
      <c r="N1416" t="s">
        <v>8287</v>
      </c>
      <c r="O1416" s="5">
        <f t="shared" si="132"/>
        <v>5</v>
      </c>
      <c r="P1416">
        <f t="shared" si="135"/>
        <v>100</v>
      </c>
      <c r="Q1416" t="str">
        <f t="shared" si="136"/>
        <v>publishing</v>
      </c>
      <c r="R1416" t="str">
        <f t="shared" si="137"/>
        <v>translations</v>
      </c>
      <c r="S1416" s="9">
        <f t="shared" si="133"/>
        <v>42360.437152777777</v>
      </c>
      <c r="T1416" s="9">
        <f t="shared" si="134"/>
        <v>42420.437152777777</v>
      </c>
    </row>
    <row r="1417" spans="1:20" ht="43.2" x14ac:dyDescent="0.3">
      <c r="A1417">
        <v>1414</v>
      </c>
      <c r="B1417" s="3" t="s">
        <v>1415</v>
      </c>
      <c r="C1417" s="3" t="s">
        <v>5524</v>
      </c>
      <c r="D1417">
        <v>500</v>
      </c>
      <c r="E1417">
        <v>1</v>
      </c>
      <c r="F1417" t="s">
        <v>8221</v>
      </c>
      <c r="G1417" t="s">
        <v>8224</v>
      </c>
      <c r="H1417" t="s">
        <v>8246</v>
      </c>
      <c r="I1417">
        <v>1483423467</v>
      </c>
      <c r="J1417">
        <v>1480831467</v>
      </c>
      <c r="K1417" t="b">
        <v>0</v>
      </c>
      <c r="L1417">
        <v>1</v>
      </c>
      <c r="M1417" t="b">
        <v>0</v>
      </c>
      <c r="N1417" t="s">
        <v>8287</v>
      </c>
      <c r="O1417" s="5">
        <f t="shared" si="132"/>
        <v>0.2</v>
      </c>
      <c r="P1417">
        <f t="shared" si="135"/>
        <v>1</v>
      </c>
      <c r="Q1417" t="str">
        <f t="shared" si="136"/>
        <v>publishing</v>
      </c>
      <c r="R1417" t="str">
        <f t="shared" si="137"/>
        <v>translations</v>
      </c>
      <c r="S1417" s="9">
        <f t="shared" si="133"/>
        <v>42708.25309027778</v>
      </c>
      <c r="T1417" s="9">
        <f t="shared" si="134"/>
        <v>42738.25309027778</v>
      </c>
    </row>
    <row r="1418" spans="1:20" ht="43.2" x14ac:dyDescent="0.3">
      <c r="A1418">
        <v>1415</v>
      </c>
      <c r="B1418" s="3" t="s">
        <v>1416</v>
      </c>
      <c r="C1418" s="3" t="s">
        <v>5525</v>
      </c>
      <c r="D1418">
        <v>4400</v>
      </c>
      <c r="E1418">
        <v>800</v>
      </c>
      <c r="F1418" t="s">
        <v>8221</v>
      </c>
      <c r="G1418" t="s">
        <v>8224</v>
      </c>
      <c r="H1418" t="s">
        <v>8246</v>
      </c>
      <c r="I1418">
        <v>1439741591</v>
      </c>
      <c r="J1418">
        <v>1436285591</v>
      </c>
      <c r="K1418" t="b">
        <v>0</v>
      </c>
      <c r="L1418">
        <v>9</v>
      </c>
      <c r="M1418" t="b">
        <v>0</v>
      </c>
      <c r="N1418" t="s">
        <v>8287</v>
      </c>
      <c r="O1418" s="5">
        <f t="shared" si="132"/>
        <v>18.181818181818183</v>
      </c>
      <c r="P1418">
        <f t="shared" si="135"/>
        <v>88.888888888888886</v>
      </c>
      <c r="Q1418" t="str">
        <f t="shared" si="136"/>
        <v>publishing</v>
      </c>
      <c r="R1418" t="str">
        <f t="shared" si="137"/>
        <v>translations</v>
      </c>
      <c r="S1418" s="9">
        <f t="shared" si="133"/>
        <v>42192.675821759258</v>
      </c>
      <c r="T1418" s="9">
        <f t="shared" si="134"/>
        <v>42232.675821759258</v>
      </c>
    </row>
    <row r="1419" spans="1:20" ht="43.2" x14ac:dyDescent="0.3">
      <c r="A1419">
        <v>1416</v>
      </c>
      <c r="B1419" s="3" t="s">
        <v>1417</v>
      </c>
      <c r="C1419" s="3" t="s">
        <v>5526</v>
      </c>
      <c r="D1419">
        <v>50000</v>
      </c>
      <c r="E1419">
        <v>0</v>
      </c>
      <c r="F1419" t="s">
        <v>8221</v>
      </c>
      <c r="G1419" t="s">
        <v>8224</v>
      </c>
      <c r="H1419" t="s">
        <v>8246</v>
      </c>
      <c r="I1419">
        <v>1448147619</v>
      </c>
      <c r="J1419">
        <v>1445552019</v>
      </c>
      <c r="K1419" t="b">
        <v>0</v>
      </c>
      <c r="L1419">
        <v>0</v>
      </c>
      <c r="M1419" t="b">
        <v>0</v>
      </c>
      <c r="N1419" t="s">
        <v>8287</v>
      </c>
      <c r="O1419" s="5">
        <f t="shared" si="132"/>
        <v>0</v>
      </c>
      <c r="P1419" t="e">
        <f t="shared" si="135"/>
        <v>#DIV/0!</v>
      </c>
      <c r="Q1419" t="str">
        <f t="shared" si="136"/>
        <v>publishing</v>
      </c>
      <c r="R1419" t="str">
        <f t="shared" si="137"/>
        <v>translations</v>
      </c>
      <c r="S1419" s="9">
        <f t="shared" si="133"/>
        <v>42299.926145833335</v>
      </c>
      <c r="T1419" s="9">
        <f t="shared" si="134"/>
        <v>42329.967812499999</v>
      </c>
    </row>
    <row r="1420" spans="1:20" ht="43.2" x14ac:dyDescent="0.3">
      <c r="A1420">
        <v>1417</v>
      </c>
      <c r="B1420" s="3" t="s">
        <v>1418</v>
      </c>
      <c r="C1420" s="3" t="s">
        <v>5527</v>
      </c>
      <c r="D1420">
        <v>4500</v>
      </c>
      <c r="E1420">
        <v>55</v>
      </c>
      <c r="F1420" t="s">
        <v>8221</v>
      </c>
      <c r="G1420" t="s">
        <v>8224</v>
      </c>
      <c r="H1420" t="s">
        <v>8246</v>
      </c>
      <c r="I1420">
        <v>1442315460</v>
      </c>
      <c r="J1420">
        <v>1439696174</v>
      </c>
      <c r="K1420" t="b">
        <v>0</v>
      </c>
      <c r="L1420">
        <v>2</v>
      </c>
      <c r="M1420" t="b">
        <v>0</v>
      </c>
      <c r="N1420" t="s">
        <v>8287</v>
      </c>
      <c r="O1420" s="5">
        <f t="shared" si="132"/>
        <v>1.2222222222222223</v>
      </c>
      <c r="P1420">
        <f t="shared" si="135"/>
        <v>27.5</v>
      </c>
      <c r="Q1420" t="str">
        <f t="shared" si="136"/>
        <v>publishing</v>
      </c>
      <c r="R1420" t="str">
        <f t="shared" si="137"/>
        <v>translations</v>
      </c>
      <c r="S1420" s="9">
        <f t="shared" si="133"/>
        <v>42232.15016203704</v>
      </c>
      <c r="T1420" s="9">
        <f t="shared" si="134"/>
        <v>42262.465972222228</v>
      </c>
    </row>
    <row r="1421" spans="1:20" ht="57.6" x14ac:dyDescent="0.3">
      <c r="A1421">
        <v>1418</v>
      </c>
      <c r="B1421" s="3" t="s">
        <v>1419</v>
      </c>
      <c r="C1421" s="3" t="s">
        <v>5528</v>
      </c>
      <c r="D1421">
        <v>3000</v>
      </c>
      <c r="E1421">
        <v>6</v>
      </c>
      <c r="F1421" t="s">
        <v>8221</v>
      </c>
      <c r="G1421" t="s">
        <v>8227</v>
      </c>
      <c r="H1421" t="s">
        <v>8249</v>
      </c>
      <c r="I1421">
        <v>1456397834</v>
      </c>
      <c r="J1421">
        <v>1453805834</v>
      </c>
      <c r="K1421" t="b">
        <v>0</v>
      </c>
      <c r="L1421">
        <v>1</v>
      </c>
      <c r="M1421" t="b">
        <v>0</v>
      </c>
      <c r="N1421" t="s">
        <v>8287</v>
      </c>
      <c r="O1421" s="5">
        <f t="shared" si="132"/>
        <v>0.2</v>
      </c>
      <c r="P1421">
        <f t="shared" si="135"/>
        <v>6</v>
      </c>
      <c r="Q1421" t="str">
        <f t="shared" si="136"/>
        <v>publishing</v>
      </c>
      <c r="R1421" t="str">
        <f t="shared" si="137"/>
        <v>translations</v>
      </c>
      <c r="S1421" s="9">
        <f t="shared" si="133"/>
        <v>42395.456412037034</v>
      </c>
      <c r="T1421" s="9">
        <f t="shared" si="134"/>
        <v>42425.456412037034</v>
      </c>
    </row>
    <row r="1422" spans="1:20" ht="43.2" x14ac:dyDescent="0.3">
      <c r="A1422">
        <v>1419</v>
      </c>
      <c r="B1422" s="3" t="s">
        <v>1420</v>
      </c>
      <c r="C1422" s="3" t="s">
        <v>5529</v>
      </c>
      <c r="D1422">
        <v>6300</v>
      </c>
      <c r="E1422">
        <v>445</v>
      </c>
      <c r="F1422" t="s">
        <v>8221</v>
      </c>
      <c r="G1422" t="s">
        <v>8224</v>
      </c>
      <c r="H1422" t="s">
        <v>8246</v>
      </c>
      <c r="I1422">
        <v>1476010619</v>
      </c>
      <c r="J1422">
        <v>1473418619</v>
      </c>
      <c r="K1422" t="b">
        <v>0</v>
      </c>
      <c r="L1422">
        <v>10</v>
      </c>
      <c r="M1422" t="b">
        <v>0</v>
      </c>
      <c r="N1422" t="s">
        <v>8287</v>
      </c>
      <c r="O1422" s="5">
        <f t="shared" si="132"/>
        <v>7.0634920634920633</v>
      </c>
      <c r="P1422">
        <f t="shared" si="135"/>
        <v>44.5</v>
      </c>
      <c r="Q1422" t="str">
        <f t="shared" si="136"/>
        <v>publishing</v>
      </c>
      <c r="R1422" t="str">
        <f t="shared" si="137"/>
        <v>translations</v>
      </c>
      <c r="S1422" s="9">
        <f t="shared" si="133"/>
        <v>42622.456238425926</v>
      </c>
      <c r="T1422" s="9">
        <f t="shared" si="134"/>
        <v>42652.456238425926</v>
      </c>
    </row>
    <row r="1423" spans="1:20" x14ac:dyDescent="0.3">
      <c r="A1423">
        <v>1420</v>
      </c>
      <c r="B1423" s="3" t="s">
        <v>1421</v>
      </c>
      <c r="C1423" s="3" t="s">
        <v>5530</v>
      </c>
      <c r="D1423">
        <v>110</v>
      </c>
      <c r="E1423">
        <v>3</v>
      </c>
      <c r="F1423" t="s">
        <v>8221</v>
      </c>
      <c r="G1423" t="s">
        <v>8224</v>
      </c>
      <c r="H1423" t="s">
        <v>8246</v>
      </c>
      <c r="I1423">
        <v>1467129686</v>
      </c>
      <c r="J1423">
        <v>1464969686</v>
      </c>
      <c r="K1423" t="b">
        <v>0</v>
      </c>
      <c r="L1423">
        <v>3</v>
      </c>
      <c r="M1423" t="b">
        <v>0</v>
      </c>
      <c r="N1423" t="s">
        <v>8287</v>
      </c>
      <c r="O1423" s="5">
        <f t="shared" si="132"/>
        <v>2.7272727272727271</v>
      </c>
      <c r="P1423">
        <f t="shared" si="135"/>
        <v>1</v>
      </c>
      <c r="Q1423" t="str">
        <f t="shared" si="136"/>
        <v>publishing</v>
      </c>
      <c r="R1423" t="str">
        <f t="shared" si="137"/>
        <v>translations</v>
      </c>
      <c r="S1423" s="9">
        <f t="shared" si="133"/>
        <v>42524.667662037042</v>
      </c>
      <c r="T1423" s="9">
        <f t="shared" si="134"/>
        <v>42549.667662037042</v>
      </c>
    </row>
    <row r="1424" spans="1:20" ht="43.2" x14ac:dyDescent="0.3">
      <c r="A1424">
        <v>1421</v>
      </c>
      <c r="B1424" s="3" t="s">
        <v>1422</v>
      </c>
      <c r="C1424" s="3" t="s">
        <v>5531</v>
      </c>
      <c r="D1424">
        <v>200000</v>
      </c>
      <c r="E1424">
        <v>200</v>
      </c>
      <c r="F1424" t="s">
        <v>8221</v>
      </c>
      <c r="G1424" t="s">
        <v>8235</v>
      </c>
      <c r="H1424" t="s">
        <v>8255</v>
      </c>
      <c r="I1424">
        <v>1423432709</v>
      </c>
      <c r="J1424">
        <v>1420840709</v>
      </c>
      <c r="K1424" t="b">
        <v>0</v>
      </c>
      <c r="L1424">
        <v>2</v>
      </c>
      <c r="M1424" t="b">
        <v>0</v>
      </c>
      <c r="N1424" t="s">
        <v>8287</v>
      </c>
      <c r="O1424" s="5">
        <f t="shared" si="132"/>
        <v>0.1</v>
      </c>
      <c r="P1424">
        <f t="shared" si="135"/>
        <v>100</v>
      </c>
      <c r="Q1424" t="str">
        <f t="shared" si="136"/>
        <v>publishing</v>
      </c>
      <c r="R1424" t="str">
        <f t="shared" si="137"/>
        <v>translations</v>
      </c>
      <c r="S1424" s="9">
        <f t="shared" si="133"/>
        <v>42013.915613425925</v>
      </c>
      <c r="T1424" s="9">
        <f t="shared" si="134"/>
        <v>42043.915613425925</v>
      </c>
    </row>
    <row r="1425" spans="1:20" ht="43.2" x14ac:dyDescent="0.3">
      <c r="A1425">
        <v>1422</v>
      </c>
      <c r="B1425" s="3" t="s">
        <v>1423</v>
      </c>
      <c r="C1425" s="3" t="s">
        <v>5532</v>
      </c>
      <c r="D1425">
        <v>25000</v>
      </c>
      <c r="E1425">
        <v>26</v>
      </c>
      <c r="F1425" t="s">
        <v>8221</v>
      </c>
      <c r="G1425" t="s">
        <v>8228</v>
      </c>
      <c r="H1425" t="s">
        <v>8250</v>
      </c>
      <c r="I1425">
        <v>1474436704</v>
      </c>
      <c r="J1425">
        <v>1471844704</v>
      </c>
      <c r="K1425" t="b">
        <v>0</v>
      </c>
      <c r="L1425">
        <v>2</v>
      </c>
      <c r="M1425" t="b">
        <v>0</v>
      </c>
      <c r="N1425" t="s">
        <v>8287</v>
      </c>
      <c r="O1425" s="5">
        <f t="shared" si="132"/>
        <v>0.104</v>
      </c>
      <c r="P1425">
        <f t="shared" si="135"/>
        <v>13</v>
      </c>
      <c r="Q1425" t="str">
        <f t="shared" si="136"/>
        <v>publishing</v>
      </c>
      <c r="R1425" t="str">
        <f t="shared" si="137"/>
        <v>translations</v>
      </c>
      <c r="S1425" s="9">
        <f t="shared" si="133"/>
        <v>42604.239629629628</v>
      </c>
      <c r="T1425" s="9">
        <f t="shared" si="134"/>
        <v>42634.239629629628</v>
      </c>
    </row>
    <row r="1426" spans="1:20" ht="43.2" x14ac:dyDescent="0.3">
      <c r="A1426">
        <v>1423</v>
      </c>
      <c r="B1426" s="3" t="s">
        <v>1424</v>
      </c>
      <c r="C1426" s="3" t="s">
        <v>5533</v>
      </c>
      <c r="D1426">
        <v>30000</v>
      </c>
      <c r="E1426">
        <v>100</v>
      </c>
      <c r="F1426" t="s">
        <v>8221</v>
      </c>
      <c r="G1426" t="s">
        <v>8226</v>
      </c>
      <c r="H1426" t="s">
        <v>8248</v>
      </c>
      <c r="I1426">
        <v>1451637531</v>
      </c>
      <c r="J1426">
        <v>1449045531</v>
      </c>
      <c r="K1426" t="b">
        <v>0</v>
      </c>
      <c r="L1426">
        <v>1</v>
      </c>
      <c r="M1426" t="b">
        <v>0</v>
      </c>
      <c r="N1426" t="s">
        <v>8287</v>
      </c>
      <c r="O1426" s="5">
        <f t="shared" si="132"/>
        <v>0.33333333333333337</v>
      </c>
      <c r="P1426">
        <f t="shared" si="135"/>
        <v>100</v>
      </c>
      <c r="Q1426" t="str">
        <f t="shared" si="136"/>
        <v>publishing</v>
      </c>
      <c r="R1426" t="str">
        <f t="shared" si="137"/>
        <v>translations</v>
      </c>
      <c r="S1426" s="9">
        <f t="shared" si="133"/>
        <v>42340.360312500001</v>
      </c>
      <c r="T1426" s="9">
        <f t="shared" si="134"/>
        <v>42370.360312500001</v>
      </c>
    </row>
    <row r="1427" spans="1:20" ht="28.8" x14ac:dyDescent="0.3">
      <c r="A1427">
        <v>1424</v>
      </c>
      <c r="B1427" s="3" t="s">
        <v>1425</v>
      </c>
      <c r="C1427" s="3" t="s">
        <v>5534</v>
      </c>
      <c r="D1427">
        <v>7500</v>
      </c>
      <c r="E1427">
        <v>1527</v>
      </c>
      <c r="F1427" t="s">
        <v>8221</v>
      </c>
      <c r="G1427" t="s">
        <v>8224</v>
      </c>
      <c r="H1427" t="s">
        <v>8246</v>
      </c>
      <c r="I1427">
        <v>1479233602</v>
      </c>
      <c r="J1427">
        <v>1478106802</v>
      </c>
      <c r="K1427" t="b">
        <v>0</v>
      </c>
      <c r="L1427">
        <v>14</v>
      </c>
      <c r="M1427" t="b">
        <v>0</v>
      </c>
      <c r="N1427" t="s">
        <v>8287</v>
      </c>
      <c r="O1427" s="5">
        <f t="shared" si="132"/>
        <v>20.36</v>
      </c>
      <c r="P1427">
        <f t="shared" si="135"/>
        <v>109.07142857142857</v>
      </c>
      <c r="Q1427" t="str">
        <f t="shared" si="136"/>
        <v>publishing</v>
      </c>
      <c r="R1427" t="str">
        <f t="shared" si="137"/>
        <v>translations</v>
      </c>
      <c r="S1427" s="9">
        <f t="shared" si="133"/>
        <v>42676.717615740738</v>
      </c>
      <c r="T1427" s="9">
        <f t="shared" si="134"/>
        <v>42689.759282407409</v>
      </c>
    </row>
    <row r="1428" spans="1:20" ht="43.2" x14ac:dyDescent="0.3">
      <c r="A1428">
        <v>1425</v>
      </c>
      <c r="B1428" s="3" t="s">
        <v>1426</v>
      </c>
      <c r="C1428" s="3" t="s">
        <v>5535</v>
      </c>
      <c r="D1428">
        <v>13000</v>
      </c>
      <c r="E1428">
        <v>0</v>
      </c>
      <c r="F1428" t="s">
        <v>8221</v>
      </c>
      <c r="G1428" t="s">
        <v>8224</v>
      </c>
      <c r="H1428" t="s">
        <v>8246</v>
      </c>
      <c r="I1428">
        <v>1430276959</v>
      </c>
      <c r="J1428">
        <v>1427684959</v>
      </c>
      <c r="K1428" t="b">
        <v>0</v>
      </c>
      <c r="L1428">
        <v>0</v>
      </c>
      <c r="M1428" t="b">
        <v>0</v>
      </c>
      <c r="N1428" t="s">
        <v>8287</v>
      </c>
      <c r="O1428" s="5">
        <f t="shared" si="132"/>
        <v>0</v>
      </c>
      <c r="P1428" t="e">
        <f t="shared" si="135"/>
        <v>#DIV/0!</v>
      </c>
      <c r="Q1428" t="str">
        <f t="shared" si="136"/>
        <v>publishing</v>
      </c>
      <c r="R1428" t="str">
        <f t="shared" si="137"/>
        <v>translations</v>
      </c>
      <c r="S1428" s="9">
        <f t="shared" si="133"/>
        <v>42093.131469907406</v>
      </c>
      <c r="T1428" s="9">
        <f t="shared" si="134"/>
        <v>42123.131469907406</v>
      </c>
    </row>
    <row r="1429" spans="1:20" ht="43.2" x14ac:dyDescent="0.3">
      <c r="A1429">
        <v>1426</v>
      </c>
      <c r="B1429" s="3" t="s">
        <v>1427</v>
      </c>
      <c r="C1429" s="3" t="s">
        <v>5536</v>
      </c>
      <c r="D1429">
        <v>1000</v>
      </c>
      <c r="E1429">
        <v>0</v>
      </c>
      <c r="F1429" t="s">
        <v>8221</v>
      </c>
      <c r="G1429" t="s">
        <v>8236</v>
      </c>
      <c r="H1429" t="s">
        <v>8249</v>
      </c>
      <c r="I1429">
        <v>1440408120</v>
      </c>
      <c r="J1429">
        <v>1435224120</v>
      </c>
      <c r="K1429" t="b">
        <v>0</v>
      </c>
      <c r="L1429">
        <v>0</v>
      </c>
      <c r="M1429" t="b">
        <v>0</v>
      </c>
      <c r="N1429" t="s">
        <v>8287</v>
      </c>
      <c r="O1429" s="5">
        <f t="shared" si="132"/>
        <v>0</v>
      </c>
      <c r="P1429" t="e">
        <f t="shared" si="135"/>
        <v>#DIV/0!</v>
      </c>
      <c r="Q1429" t="str">
        <f t="shared" si="136"/>
        <v>publishing</v>
      </c>
      <c r="R1429" t="str">
        <f t="shared" si="137"/>
        <v>translations</v>
      </c>
      <c r="S1429" s="9">
        <f t="shared" si="133"/>
        <v>42180.390277777777</v>
      </c>
      <c r="T1429" s="9">
        <f t="shared" si="134"/>
        <v>42240.390277777777</v>
      </c>
    </row>
    <row r="1430" spans="1:20" ht="43.2" x14ac:dyDescent="0.3">
      <c r="A1430">
        <v>1427</v>
      </c>
      <c r="B1430" s="3" t="s">
        <v>1428</v>
      </c>
      <c r="C1430" s="3" t="s">
        <v>5537</v>
      </c>
      <c r="D1430">
        <v>5000</v>
      </c>
      <c r="E1430">
        <v>419</v>
      </c>
      <c r="F1430" t="s">
        <v>8221</v>
      </c>
      <c r="G1430" t="s">
        <v>8236</v>
      </c>
      <c r="H1430" t="s">
        <v>8249</v>
      </c>
      <c r="I1430">
        <v>1474230385</v>
      </c>
      <c r="J1430">
        <v>1471638385</v>
      </c>
      <c r="K1430" t="b">
        <v>0</v>
      </c>
      <c r="L1430">
        <v>4</v>
      </c>
      <c r="M1430" t="b">
        <v>0</v>
      </c>
      <c r="N1430" t="s">
        <v>8287</v>
      </c>
      <c r="O1430" s="5">
        <f t="shared" si="132"/>
        <v>8.3800000000000008</v>
      </c>
      <c r="P1430">
        <f t="shared" si="135"/>
        <v>104.75</v>
      </c>
      <c r="Q1430" t="str">
        <f t="shared" si="136"/>
        <v>publishing</v>
      </c>
      <c r="R1430" t="str">
        <f t="shared" si="137"/>
        <v>translations</v>
      </c>
      <c r="S1430" s="9">
        <f t="shared" si="133"/>
        <v>42601.851678240739</v>
      </c>
      <c r="T1430" s="9">
        <f t="shared" si="134"/>
        <v>42631.851678240739</v>
      </c>
    </row>
    <row r="1431" spans="1:20" ht="43.2" x14ac:dyDescent="0.3">
      <c r="A1431">
        <v>1428</v>
      </c>
      <c r="B1431" s="3" t="s">
        <v>1429</v>
      </c>
      <c r="C1431" s="3" t="s">
        <v>5538</v>
      </c>
      <c r="D1431">
        <v>1000</v>
      </c>
      <c r="E1431">
        <v>45</v>
      </c>
      <c r="F1431" t="s">
        <v>8221</v>
      </c>
      <c r="G1431" t="s">
        <v>8227</v>
      </c>
      <c r="H1431" t="s">
        <v>8249</v>
      </c>
      <c r="I1431">
        <v>1459584417</v>
      </c>
      <c r="J1431">
        <v>1456996017</v>
      </c>
      <c r="K1431" t="b">
        <v>0</v>
      </c>
      <c r="L1431">
        <v>3</v>
      </c>
      <c r="M1431" t="b">
        <v>0</v>
      </c>
      <c r="N1431" t="s">
        <v>8287</v>
      </c>
      <c r="O1431" s="5">
        <f t="shared" si="132"/>
        <v>4.5</v>
      </c>
      <c r="P1431">
        <f t="shared" si="135"/>
        <v>15</v>
      </c>
      <c r="Q1431" t="str">
        <f t="shared" si="136"/>
        <v>publishing</v>
      </c>
      <c r="R1431" t="str">
        <f t="shared" si="137"/>
        <v>translations</v>
      </c>
      <c r="S1431" s="9">
        <f t="shared" si="133"/>
        <v>42432.379826388889</v>
      </c>
      <c r="T1431" s="9">
        <f t="shared" si="134"/>
        <v>42462.338159722218</v>
      </c>
    </row>
    <row r="1432" spans="1:20" ht="28.8" x14ac:dyDescent="0.3">
      <c r="A1432">
        <v>1429</v>
      </c>
      <c r="B1432" s="3" t="s">
        <v>1430</v>
      </c>
      <c r="C1432" s="3" t="s">
        <v>5539</v>
      </c>
      <c r="D1432">
        <v>10000</v>
      </c>
      <c r="E1432">
        <v>0</v>
      </c>
      <c r="F1432" t="s">
        <v>8221</v>
      </c>
      <c r="G1432" t="s">
        <v>8224</v>
      </c>
      <c r="H1432" t="s">
        <v>8246</v>
      </c>
      <c r="I1432">
        <v>1428629242</v>
      </c>
      <c r="J1432">
        <v>1426037242</v>
      </c>
      <c r="K1432" t="b">
        <v>0</v>
      </c>
      <c r="L1432">
        <v>0</v>
      </c>
      <c r="M1432" t="b">
        <v>0</v>
      </c>
      <c r="N1432" t="s">
        <v>8287</v>
      </c>
      <c r="O1432" s="5">
        <f t="shared" si="132"/>
        <v>0</v>
      </c>
      <c r="P1432" t="e">
        <f t="shared" si="135"/>
        <v>#DIV/0!</v>
      </c>
      <c r="Q1432" t="str">
        <f t="shared" si="136"/>
        <v>publishing</v>
      </c>
      <c r="R1432" t="str">
        <f t="shared" si="137"/>
        <v>translations</v>
      </c>
      <c r="S1432" s="9">
        <f t="shared" si="133"/>
        <v>42074.060671296291</v>
      </c>
      <c r="T1432" s="9">
        <f t="shared" si="134"/>
        <v>42104.060671296291</v>
      </c>
    </row>
    <row r="1433" spans="1:20" ht="28.8" x14ac:dyDescent="0.3">
      <c r="A1433">
        <v>1430</v>
      </c>
      <c r="B1433" s="3" t="s">
        <v>1431</v>
      </c>
      <c r="C1433" s="3" t="s">
        <v>5540</v>
      </c>
      <c r="D1433">
        <v>5000</v>
      </c>
      <c r="E1433">
        <v>403</v>
      </c>
      <c r="F1433" t="s">
        <v>8221</v>
      </c>
      <c r="G1433" t="s">
        <v>8224</v>
      </c>
      <c r="H1433" t="s">
        <v>8246</v>
      </c>
      <c r="I1433">
        <v>1419017488</v>
      </c>
      <c r="J1433">
        <v>1416339088</v>
      </c>
      <c r="K1433" t="b">
        <v>0</v>
      </c>
      <c r="L1433">
        <v>5</v>
      </c>
      <c r="M1433" t="b">
        <v>0</v>
      </c>
      <c r="N1433" t="s">
        <v>8287</v>
      </c>
      <c r="O1433" s="5">
        <f t="shared" si="132"/>
        <v>8.06</v>
      </c>
      <c r="P1433">
        <f t="shared" si="135"/>
        <v>80.599999999999994</v>
      </c>
      <c r="Q1433" t="str">
        <f t="shared" si="136"/>
        <v>publishing</v>
      </c>
      <c r="R1433" t="str">
        <f t="shared" si="137"/>
        <v>translations</v>
      </c>
      <c r="S1433" s="9">
        <f t="shared" si="133"/>
        <v>41961.813518518517</v>
      </c>
      <c r="T1433" s="9">
        <f t="shared" si="134"/>
        <v>41992.813518518517</v>
      </c>
    </row>
    <row r="1434" spans="1:20" ht="43.2" x14ac:dyDescent="0.3">
      <c r="A1434">
        <v>1431</v>
      </c>
      <c r="B1434" s="3" t="s">
        <v>1432</v>
      </c>
      <c r="C1434" s="3" t="s">
        <v>5541</v>
      </c>
      <c r="D1434">
        <v>17000</v>
      </c>
      <c r="E1434">
        <v>5431</v>
      </c>
      <c r="F1434" t="s">
        <v>8221</v>
      </c>
      <c r="G1434" t="s">
        <v>8224</v>
      </c>
      <c r="H1434" t="s">
        <v>8246</v>
      </c>
      <c r="I1434">
        <v>1448517816</v>
      </c>
      <c r="J1434">
        <v>1445922216</v>
      </c>
      <c r="K1434" t="b">
        <v>0</v>
      </c>
      <c r="L1434">
        <v>47</v>
      </c>
      <c r="M1434" t="b">
        <v>0</v>
      </c>
      <c r="N1434" t="s">
        <v>8287</v>
      </c>
      <c r="O1434" s="5">
        <f t="shared" si="132"/>
        <v>31.94705882352941</v>
      </c>
      <c r="P1434">
        <f t="shared" si="135"/>
        <v>115.55319148936171</v>
      </c>
      <c r="Q1434" t="str">
        <f t="shared" si="136"/>
        <v>publishing</v>
      </c>
      <c r="R1434" t="str">
        <f t="shared" si="137"/>
        <v>translations</v>
      </c>
      <c r="S1434" s="9">
        <f t="shared" si="133"/>
        <v>42304.210833333331</v>
      </c>
      <c r="T1434" s="9">
        <f t="shared" si="134"/>
        <v>42334.252500000002</v>
      </c>
    </row>
    <row r="1435" spans="1:20" ht="43.2" x14ac:dyDescent="0.3">
      <c r="A1435">
        <v>1432</v>
      </c>
      <c r="B1435" s="3" t="s">
        <v>1433</v>
      </c>
      <c r="C1435" s="3" t="s">
        <v>5542</v>
      </c>
      <c r="D1435">
        <v>40000</v>
      </c>
      <c r="E1435">
        <v>0</v>
      </c>
      <c r="F1435" t="s">
        <v>8221</v>
      </c>
      <c r="G1435" t="s">
        <v>8224</v>
      </c>
      <c r="H1435" t="s">
        <v>8246</v>
      </c>
      <c r="I1435">
        <v>1437417828</v>
      </c>
      <c r="J1435">
        <v>1434825828</v>
      </c>
      <c r="K1435" t="b">
        <v>0</v>
      </c>
      <c r="L1435">
        <v>0</v>
      </c>
      <c r="M1435" t="b">
        <v>0</v>
      </c>
      <c r="N1435" t="s">
        <v>8287</v>
      </c>
      <c r="O1435" s="5">
        <f t="shared" si="132"/>
        <v>0</v>
      </c>
      <c r="P1435" t="e">
        <f t="shared" si="135"/>
        <v>#DIV/0!</v>
      </c>
      <c r="Q1435" t="str">
        <f t="shared" si="136"/>
        <v>publishing</v>
      </c>
      <c r="R1435" t="str">
        <f t="shared" si="137"/>
        <v>translations</v>
      </c>
      <c r="S1435" s="9">
        <f t="shared" si="133"/>
        <v>42175.780416666668</v>
      </c>
      <c r="T1435" s="9">
        <f t="shared" si="134"/>
        <v>42205.780416666668</v>
      </c>
    </row>
    <row r="1436" spans="1:20" ht="43.2" x14ac:dyDescent="0.3">
      <c r="A1436">
        <v>1433</v>
      </c>
      <c r="B1436" s="3" t="s">
        <v>1434</v>
      </c>
      <c r="C1436" s="3" t="s">
        <v>5543</v>
      </c>
      <c r="D1436">
        <v>12000</v>
      </c>
      <c r="E1436">
        <v>805</v>
      </c>
      <c r="F1436" t="s">
        <v>8221</v>
      </c>
      <c r="G1436" t="s">
        <v>8237</v>
      </c>
      <c r="H1436" t="s">
        <v>8249</v>
      </c>
      <c r="I1436">
        <v>1481367600</v>
      </c>
      <c r="J1436">
        <v>1477839675</v>
      </c>
      <c r="K1436" t="b">
        <v>0</v>
      </c>
      <c r="L1436">
        <v>10</v>
      </c>
      <c r="M1436" t="b">
        <v>0</v>
      </c>
      <c r="N1436" t="s">
        <v>8287</v>
      </c>
      <c r="O1436" s="5">
        <f t="shared" si="132"/>
        <v>6.708333333333333</v>
      </c>
      <c r="P1436">
        <f t="shared" si="135"/>
        <v>80.5</v>
      </c>
      <c r="Q1436" t="str">
        <f t="shared" si="136"/>
        <v>publishing</v>
      </c>
      <c r="R1436" t="str">
        <f t="shared" si="137"/>
        <v>translations</v>
      </c>
      <c r="S1436" s="9">
        <f t="shared" si="133"/>
        <v>42673.625868055555</v>
      </c>
      <c r="T1436" s="9">
        <f t="shared" si="134"/>
        <v>42714.458333333328</v>
      </c>
    </row>
    <row r="1437" spans="1:20" ht="43.2" x14ac:dyDescent="0.3">
      <c r="A1437">
        <v>1434</v>
      </c>
      <c r="B1437" s="3" t="s">
        <v>1435</v>
      </c>
      <c r="C1437" s="3" t="s">
        <v>5544</v>
      </c>
      <c r="D1437">
        <v>82000</v>
      </c>
      <c r="E1437">
        <v>8190</v>
      </c>
      <c r="F1437" t="s">
        <v>8221</v>
      </c>
      <c r="G1437" t="s">
        <v>8232</v>
      </c>
      <c r="H1437" t="s">
        <v>8253</v>
      </c>
      <c r="I1437">
        <v>1433775600</v>
      </c>
      <c r="J1437">
        <v>1431973478</v>
      </c>
      <c r="K1437" t="b">
        <v>0</v>
      </c>
      <c r="L1437">
        <v>11</v>
      </c>
      <c r="M1437" t="b">
        <v>0</v>
      </c>
      <c r="N1437" t="s">
        <v>8287</v>
      </c>
      <c r="O1437" s="5">
        <f t="shared" si="132"/>
        <v>9.9878048780487809</v>
      </c>
      <c r="P1437">
        <f t="shared" si="135"/>
        <v>744.5454545454545</v>
      </c>
      <c r="Q1437" t="str">
        <f t="shared" si="136"/>
        <v>publishing</v>
      </c>
      <c r="R1437" t="str">
        <f t="shared" si="137"/>
        <v>translations</v>
      </c>
      <c r="S1437" s="9">
        <f t="shared" si="133"/>
        <v>42142.767106481479</v>
      </c>
      <c r="T1437" s="9">
        <f t="shared" si="134"/>
        <v>42163.625</v>
      </c>
    </row>
    <row r="1438" spans="1:20" ht="28.8" x14ac:dyDescent="0.3">
      <c r="A1438">
        <v>1435</v>
      </c>
      <c r="B1438" s="3" t="s">
        <v>1436</v>
      </c>
      <c r="C1438" s="3" t="s">
        <v>5545</v>
      </c>
      <c r="D1438">
        <v>15000</v>
      </c>
      <c r="E1438">
        <v>15</v>
      </c>
      <c r="F1438" t="s">
        <v>8221</v>
      </c>
      <c r="G1438" t="s">
        <v>8237</v>
      </c>
      <c r="H1438" t="s">
        <v>8249</v>
      </c>
      <c r="I1438">
        <v>1444589020</v>
      </c>
      <c r="J1438">
        <v>1441997020</v>
      </c>
      <c r="K1438" t="b">
        <v>0</v>
      </c>
      <c r="L1438">
        <v>2</v>
      </c>
      <c r="M1438" t="b">
        <v>0</v>
      </c>
      <c r="N1438" t="s">
        <v>8287</v>
      </c>
      <c r="O1438" s="5">
        <f t="shared" si="132"/>
        <v>0.1</v>
      </c>
      <c r="P1438">
        <f t="shared" si="135"/>
        <v>7.5</v>
      </c>
      <c r="Q1438" t="str">
        <f t="shared" si="136"/>
        <v>publishing</v>
      </c>
      <c r="R1438" t="str">
        <f t="shared" si="137"/>
        <v>translations</v>
      </c>
      <c r="S1438" s="9">
        <f t="shared" si="133"/>
        <v>42258.780324074076</v>
      </c>
      <c r="T1438" s="9">
        <f t="shared" si="134"/>
        <v>42288.780324074076</v>
      </c>
    </row>
    <row r="1439" spans="1:20" ht="43.2" x14ac:dyDescent="0.3">
      <c r="A1439">
        <v>1436</v>
      </c>
      <c r="B1439" s="3" t="s">
        <v>1437</v>
      </c>
      <c r="C1439" s="3" t="s">
        <v>5546</v>
      </c>
      <c r="D1439">
        <v>10000</v>
      </c>
      <c r="E1439">
        <v>77</v>
      </c>
      <c r="F1439" t="s">
        <v>8221</v>
      </c>
      <c r="G1439" t="s">
        <v>8236</v>
      </c>
      <c r="H1439" t="s">
        <v>8249</v>
      </c>
      <c r="I1439">
        <v>1456043057</v>
      </c>
      <c r="J1439">
        <v>1453451057</v>
      </c>
      <c r="K1439" t="b">
        <v>0</v>
      </c>
      <c r="L1439">
        <v>2</v>
      </c>
      <c r="M1439" t="b">
        <v>0</v>
      </c>
      <c r="N1439" t="s">
        <v>8287</v>
      </c>
      <c r="O1439" s="5">
        <f t="shared" si="132"/>
        <v>0.77</v>
      </c>
      <c r="P1439">
        <f t="shared" si="135"/>
        <v>38.5</v>
      </c>
      <c r="Q1439" t="str">
        <f t="shared" si="136"/>
        <v>publishing</v>
      </c>
      <c r="R1439" t="str">
        <f t="shared" si="137"/>
        <v>translations</v>
      </c>
      <c r="S1439" s="9">
        <f t="shared" si="133"/>
        <v>42391.35019675926</v>
      </c>
      <c r="T1439" s="9">
        <f t="shared" si="134"/>
        <v>42421.35019675926</v>
      </c>
    </row>
    <row r="1440" spans="1:20" ht="43.2" x14ac:dyDescent="0.3">
      <c r="A1440">
        <v>1437</v>
      </c>
      <c r="B1440" s="3" t="s">
        <v>1438</v>
      </c>
      <c r="C1440" s="3" t="s">
        <v>5547</v>
      </c>
      <c r="D1440">
        <v>3000</v>
      </c>
      <c r="E1440">
        <v>807</v>
      </c>
      <c r="F1440" t="s">
        <v>8221</v>
      </c>
      <c r="G1440" t="s">
        <v>8224</v>
      </c>
      <c r="H1440" t="s">
        <v>8246</v>
      </c>
      <c r="I1440">
        <v>1405227540</v>
      </c>
      <c r="J1440">
        <v>1402058739</v>
      </c>
      <c r="K1440" t="b">
        <v>0</v>
      </c>
      <c r="L1440">
        <v>22</v>
      </c>
      <c r="M1440" t="b">
        <v>0</v>
      </c>
      <c r="N1440" t="s">
        <v>8287</v>
      </c>
      <c r="O1440" s="5">
        <f t="shared" si="132"/>
        <v>26.900000000000002</v>
      </c>
      <c r="P1440">
        <f t="shared" si="135"/>
        <v>36.68181818181818</v>
      </c>
      <c r="Q1440" t="str">
        <f t="shared" si="136"/>
        <v>publishing</v>
      </c>
      <c r="R1440" t="str">
        <f t="shared" si="137"/>
        <v>translations</v>
      </c>
      <c r="S1440" s="9">
        <f t="shared" si="133"/>
        <v>41796.531701388885</v>
      </c>
      <c r="T1440" s="9">
        <f t="shared" si="134"/>
        <v>41833.207638888889</v>
      </c>
    </row>
    <row r="1441" spans="1:20" ht="43.2" x14ac:dyDescent="0.3">
      <c r="A1441">
        <v>1438</v>
      </c>
      <c r="B1441" s="3" t="s">
        <v>1439</v>
      </c>
      <c r="C1441" s="3" t="s">
        <v>5548</v>
      </c>
      <c r="D1441">
        <v>20000</v>
      </c>
      <c r="E1441">
        <v>600</v>
      </c>
      <c r="F1441" t="s">
        <v>8221</v>
      </c>
      <c r="G1441" t="s">
        <v>8232</v>
      </c>
      <c r="H1441" t="s">
        <v>8253</v>
      </c>
      <c r="I1441">
        <v>1461765300</v>
      </c>
      <c r="J1441">
        <v>1459198499</v>
      </c>
      <c r="K1441" t="b">
        <v>0</v>
      </c>
      <c r="L1441">
        <v>8</v>
      </c>
      <c r="M1441" t="b">
        <v>0</v>
      </c>
      <c r="N1441" t="s">
        <v>8287</v>
      </c>
      <c r="O1441" s="5">
        <f t="shared" si="132"/>
        <v>3</v>
      </c>
      <c r="P1441">
        <f t="shared" si="135"/>
        <v>75</v>
      </c>
      <c r="Q1441" t="str">
        <f t="shared" si="136"/>
        <v>publishing</v>
      </c>
      <c r="R1441" t="str">
        <f t="shared" si="137"/>
        <v>translations</v>
      </c>
      <c r="S1441" s="9">
        <f t="shared" si="133"/>
        <v>42457.871516203704</v>
      </c>
      <c r="T1441" s="9">
        <f t="shared" si="134"/>
        <v>42487.579861111109</v>
      </c>
    </row>
    <row r="1442" spans="1:20" ht="43.2" x14ac:dyDescent="0.3">
      <c r="A1442">
        <v>1439</v>
      </c>
      <c r="B1442" s="3" t="s">
        <v>1440</v>
      </c>
      <c r="C1442" s="3" t="s">
        <v>5549</v>
      </c>
      <c r="D1442">
        <v>2725</v>
      </c>
      <c r="E1442">
        <v>180</v>
      </c>
      <c r="F1442" t="s">
        <v>8221</v>
      </c>
      <c r="G1442" t="s">
        <v>8229</v>
      </c>
      <c r="H1442" t="s">
        <v>8251</v>
      </c>
      <c r="I1442">
        <v>1425758101</v>
      </c>
      <c r="J1442">
        <v>1423166101</v>
      </c>
      <c r="K1442" t="b">
        <v>0</v>
      </c>
      <c r="L1442">
        <v>6</v>
      </c>
      <c r="M1442" t="b">
        <v>0</v>
      </c>
      <c r="N1442" t="s">
        <v>8287</v>
      </c>
      <c r="O1442" s="5">
        <f t="shared" si="132"/>
        <v>6.6055045871559637</v>
      </c>
      <c r="P1442">
        <f t="shared" si="135"/>
        <v>30</v>
      </c>
      <c r="Q1442" t="str">
        <f t="shared" si="136"/>
        <v>publishing</v>
      </c>
      <c r="R1442" t="str">
        <f t="shared" si="137"/>
        <v>translations</v>
      </c>
      <c r="S1442" s="9">
        <f t="shared" si="133"/>
        <v>42040.829872685179</v>
      </c>
      <c r="T1442" s="9">
        <f t="shared" si="134"/>
        <v>42070.829872685179</v>
      </c>
    </row>
    <row r="1443" spans="1:20" ht="43.2" x14ac:dyDescent="0.3">
      <c r="A1443">
        <v>1440</v>
      </c>
      <c r="B1443" s="3" t="s">
        <v>1441</v>
      </c>
      <c r="C1443" s="3" t="s">
        <v>5550</v>
      </c>
      <c r="D1443">
        <v>13000</v>
      </c>
      <c r="E1443">
        <v>1</v>
      </c>
      <c r="F1443" t="s">
        <v>8221</v>
      </c>
      <c r="G1443" t="s">
        <v>8237</v>
      </c>
      <c r="H1443" t="s">
        <v>8249</v>
      </c>
      <c r="I1443">
        <v>1464285463</v>
      </c>
      <c r="J1443">
        <v>1461693463</v>
      </c>
      <c r="K1443" t="b">
        <v>0</v>
      </c>
      <c r="L1443">
        <v>1</v>
      </c>
      <c r="M1443" t="b">
        <v>0</v>
      </c>
      <c r="N1443" t="s">
        <v>8287</v>
      </c>
      <c r="O1443" s="5">
        <f t="shared" si="132"/>
        <v>7.6923076923076927E-3</v>
      </c>
      <c r="P1443">
        <f t="shared" si="135"/>
        <v>1</v>
      </c>
      <c r="Q1443" t="str">
        <f t="shared" si="136"/>
        <v>publishing</v>
      </c>
      <c r="R1443" t="str">
        <f t="shared" si="137"/>
        <v>translations</v>
      </c>
      <c r="S1443" s="9">
        <f t="shared" si="133"/>
        <v>42486.748414351852</v>
      </c>
      <c r="T1443" s="9">
        <f t="shared" si="134"/>
        <v>42516.748414351852</v>
      </c>
    </row>
    <row r="1444" spans="1:20" ht="43.2" x14ac:dyDescent="0.3">
      <c r="A1444">
        <v>1441</v>
      </c>
      <c r="B1444" s="3" t="s">
        <v>1442</v>
      </c>
      <c r="C1444" s="3" t="s">
        <v>5551</v>
      </c>
      <c r="D1444">
        <v>180000</v>
      </c>
      <c r="E1444">
        <v>2020</v>
      </c>
      <c r="F1444" t="s">
        <v>8221</v>
      </c>
      <c r="G1444" t="s">
        <v>8225</v>
      </c>
      <c r="H1444" t="s">
        <v>8247</v>
      </c>
      <c r="I1444">
        <v>1441995769</v>
      </c>
      <c r="J1444">
        <v>1436811769</v>
      </c>
      <c r="K1444" t="b">
        <v>0</v>
      </c>
      <c r="L1444">
        <v>3</v>
      </c>
      <c r="M1444" t="b">
        <v>0</v>
      </c>
      <c r="N1444" t="s">
        <v>8287</v>
      </c>
      <c r="O1444" s="5">
        <f t="shared" si="132"/>
        <v>1.1222222222222222</v>
      </c>
      <c r="P1444">
        <f t="shared" si="135"/>
        <v>673.33333333333337</v>
      </c>
      <c r="Q1444" t="str">
        <f t="shared" si="136"/>
        <v>publishing</v>
      </c>
      <c r="R1444" t="str">
        <f t="shared" si="137"/>
        <v>translations</v>
      </c>
      <c r="S1444" s="9">
        <f t="shared" si="133"/>
        <v>42198.765844907408</v>
      </c>
      <c r="T1444" s="9">
        <f t="shared" si="134"/>
        <v>42258.765844907408</v>
      </c>
    </row>
    <row r="1445" spans="1:20" ht="43.2" x14ac:dyDescent="0.3">
      <c r="A1445">
        <v>1442</v>
      </c>
      <c r="B1445" s="3" t="s">
        <v>1443</v>
      </c>
      <c r="C1445" s="3" t="s">
        <v>5552</v>
      </c>
      <c r="D1445">
        <v>1500</v>
      </c>
      <c r="E1445">
        <v>0</v>
      </c>
      <c r="F1445" t="s">
        <v>8221</v>
      </c>
      <c r="G1445" t="s">
        <v>8224</v>
      </c>
      <c r="H1445" t="s">
        <v>8246</v>
      </c>
      <c r="I1445">
        <v>1464190158</v>
      </c>
      <c r="J1445">
        <v>1461598158</v>
      </c>
      <c r="K1445" t="b">
        <v>0</v>
      </c>
      <c r="L1445">
        <v>0</v>
      </c>
      <c r="M1445" t="b">
        <v>0</v>
      </c>
      <c r="N1445" t="s">
        <v>8287</v>
      </c>
      <c r="O1445" s="5">
        <f t="shared" si="132"/>
        <v>0</v>
      </c>
      <c r="P1445" t="e">
        <f t="shared" si="135"/>
        <v>#DIV/0!</v>
      </c>
      <c r="Q1445" t="str">
        <f t="shared" si="136"/>
        <v>publishing</v>
      </c>
      <c r="R1445" t="str">
        <f t="shared" si="137"/>
        <v>translations</v>
      </c>
      <c r="S1445" s="9">
        <f t="shared" si="133"/>
        <v>42485.64534722222</v>
      </c>
      <c r="T1445" s="9">
        <f t="shared" si="134"/>
        <v>42515.64534722222</v>
      </c>
    </row>
    <row r="1446" spans="1:20" ht="43.2" x14ac:dyDescent="0.3">
      <c r="A1446">
        <v>1443</v>
      </c>
      <c r="B1446" s="3" t="s">
        <v>1444</v>
      </c>
      <c r="C1446" s="3" t="s">
        <v>5553</v>
      </c>
      <c r="D1446">
        <v>13000</v>
      </c>
      <c r="E1446">
        <v>0</v>
      </c>
      <c r="F1446" t="s">
        <v>8221</v>
      </c>
      <c r="G1446" t="s">
        <v>8230</v>
      </c>
      <c r="H1446" t="s">
        <v>8249</v>
      </c>
      <c r="I1446">
        <v>1483395209</v>
      </c>
      <c r="J1446">
        <v>1480803209</v>
      </c>
      <c r="K1446" t="b">
        <v>0</v>
      </c>
      <c r="L1446">
        <v>0</v>
      </c>
      <c r="M1446" t="b">
        <v>0</v>
      </c>
      <c r="N1446" t="s">
        <v>8287</v>
      </c>
      <c r="O1446" s="5">
        <f t="shared" si="132"/>
        <v>0</v>
      </c>
      <c r="P1446" t="e">
        <f t="shared" si="135"/>
        <v>#DIV/0!</v>
      </c>
      <c r="Q1446" t="str">
        <f t="shared" si="136"/>
        <v>publishing</v>
      </c>
      <c r="R1446" t="str">
        <f t="shared" si="137"/>
        <v>translations</v>
      </c>
      <c r="S1446" s="9">
        <f t="shared" si="133"/>
        <v>42707.926030092596</v>
      </c>
      <c r="T1446" s="9">
        <f t="shared" si="134"/>
        <v>42737.926030092596</v>
      </c>
    </row>
    <row r="1447" spans="1:20" ht="28.8" x14ac:dyDescent="0.3">
      <c r="A1447">
        <v>1444</v>
      </c>
      <c r="B1447" s="3" t="s">
        <v>1445</v>
      </c>
      <c r="C1447" s="3" t="s">
        <v>5554</v>
      </c>
      <c r="D1447">
        <v>4950</v>
      </c>
      <c r="E1447">
        <v>0</v>
      </c>
      <c r="F1447" t="s">
        <v>8221</v>
      </c>
      <c r="G1447" t="s">
        <v>8236</v>
      </c>
      <c r="H1447" t="s">
        <v>8249</v>
      </c>
      <c r="I1447">
        <v>1442091462</v>
      </c>
      <c r="J1447">
        <v>1436907462</v>
      </c>
      <c r="K1447" t="b">
        <v>0</v>
      </c>
      <c r="L1447">
        <v>0</v>
      </c>
      <c r="M1447" t="b">
        <v>0</v>
      </c>
      <c r="N1447" t="s">
        <v>8287</v>
      </c>
      <c r="O1447" s="5">
        <f t="shared" si="132"/>
        <v>0</v>
      </c>
      <c r="P1447" t="e">
        <f t="shared" si="135"/>
        <v>#DIV/0!</v>
      </c>
      <c r="Q1447" t="str">
        <f t="shared" si="136"/>
        <v>publishing</v>
      </c>
      <c r="R1447" t="str">
        <f t="shared" si="137"/>
        <v>translations</v>
      </c>
      <c r="S1447" s="9">
        <f t="shared" si="133"/>
        <v>42199.873402777783</v>
      </c>
      <c r="T1447" s="9">
        <f t="shared" si="134"/>
        <v>42259.873402777783</v>
      </c>
    </row>
    <row r="1448" spans="1:20" ht="43.2" x14ac:dyDescent="0.3">
      <c r="A1448">
        <v>1445</v>
      </c>
      <c r="B1448" s="3" t="s">
        <v>1446</v>
      </c>
      <c r="C1448" s="3" t="s">
        <v>5555</v>
      </c>
      <c r="D1448">
        <v>130000</v>
      </c>
      <c r="E1448">
        <v>0</v>
      </c>
      <c r="F1448" t="s">
        <v>8221</v>
      </c>
      <c r="G1448" t="s">
        <v>8236</v>
      </c>
      <c r="H1448" t="s">
        <v>8249</v>
      </c>
      <c r="I1448">
        <v>1434286855</v>
      </c>
      <c r="J1448">
        <v>1431694855</v>
      </c>
      <c r="K1448" t="b">
        <v>0</v>
      </c>
      <c r="L1448">
        <v>0</v>
      </c>
      <c r="M1448" t="b">
        <v>0</v>
      </c>
      <c r="N1448" t="s">
        <v>8287</v>
      </c>
      <c r="O1448" s="5">
        <f t="shared" si="132"/>
        <v>0</v>
      </c>
      <c r="P1448" t="e">
        <f t="shared" si="135"/>
        <v>#DIV/0!</v>
      </c>
      <c r="Q1448" t="str">
        <f t="shared" si="136"/>
        <v>publishing</v>
      </c>
      <c r="R1448" t="str">
        <f t="shared" si="137"/>
        <v>translations</v>
      </c>
      <c r="S1448" s="9">
        <f t="shared" si="133"/>
        <v>42139.542303240742</v>
      </c>
      <c r="T1448" s="9">
        <f t="shared" si="134"/>
        <v>42169.542303240742</v>
      </c>
    </row>
    <row r="1449" spans="1:20" ht="43.2" x14ac:dyDescent="0.3">
      <c r="A1449">
        <v>1446</v>
      </c>
      <c r="B1449" s="3" t="s">
        <v>1447</v>
      </c>
      <c r="C1449" s="3" t="s">
        <v>5556</v>
      </c>
      <c r="D1449">
        <v>900</v>
      </c>
      <c r="E1449">
        <v>0</v>
      </c>
      <c r="F1449" t="s">
        <v>8221</v>
      </c>
      <c r="G1449" t="s">
        <v>8237</v>
      </c>
      <c r="H1449" t="s">
        <v>8249</v>
      </c>
      <c r="I1449">
        <v>1461235478</v>
      </c>
      <c r="J1449">
        <v>1459507478</v>
      </c>
      <c r="K1449" t="b">
        <v>0</v>
      </c>
      <c r="L1449">
        <v>0</v>
      </c>
      <c r="M1449" t="b">
        <v>0</v>
      </c>
      <c r="N1449" t="s">
        <v>8287</v>
      </c>
      <c r="O1449" s="5">
        <f t="shared" si="132"/>
        <v>0</v>
      </c>
      <c r="P1449" t="e">
        <f t="shared" si="135"/>
        <v>#DIV/0!</v>
      </c>
      <c r="Q1449" t="str">
        <f t="shared" si="136"/>
        <v>publishing</v>
      </c>
      <c r="R1449" t="str">
        <f t="shared" si="137"/>
        <v>translations</v>
      </c>
      <c r="S1449" s="9">
        <f t="shared" si="133"/>
        <v>42461.447662037041</v>
      </c>
      <c r="T1449" s="9">
        <f t="shared" si="134"/>
        <v>42481.447662037041</v>
      </c>
    </row>
    <row r="1450" spans="1:20" x14ac:dyDescent="0.3">
      <c r="A1450">
        <v>1447</v>
      </c>
      <c r="B1450" s="3" t="s">
        <v>1448</v>
      </c>
      <c r="C1450" s="3" t="s">
        <v>5557</v>
      </c>
      <c r="D1450">
        <v>500000</v>
      </c>
      <c r="E1450">
        <v>75</v>
      </c>
      <c r="F1450" t="s">
        <v>8221</v>
      </c>
      <c r="G1450" t="s">
        <v>8224</v>
      </c>
      <c r="H1450" t="s">
        <v>8246</v>
      </c>
      <c r="I1450">
        <v>1467999134</v>
      </c>
      <c r="J1450">
        <v>1465407134</v>
      </c>
      <c r="K1450" t="b">
        <v>0</v>
      </c>
      <c r="L1450">
        <v>3</v>
      </c>
      <c r="M1450" t="b">
        <v>0</v>
      </c>
      <c r="N1450" t="s">
        <v>8287</v>
      </c>
      <c r="O1450" s="5">
        <f t="shared" si="132"/>
        <v>1.4999999999999999E-2</v>
      </c>
      <c r="P1450">
        <f t="shared" si="135"/>
        <v>25</v>
      </c>
      <c r="Q1450" t="str">
        <f t="shared" si="136"/>
        <v>publishing</v>
      </c>
      <c r="R1450" t="str">
        <f t="shared" si="137"/>
        <v>translations</v>
      </c>
      <c r="S1450" s="9">
        <f t="shared" si="133"/>
        <v>42529.730717592596</v>
      </c>
      <c r="T1450" s="9">
        <f t="shared" si="134"/>
        <v>42559.730717592596</v>
      </c>
    </row>
    <row r="1451" spans="1:20" ht="43.2" x14ac:dyDescent="0.3">
      <c r="A1451">
        <v>1448</v>
      </c>
      <c r="B1451" s="3" t="s">
        <v>1449</v>
      </c>
      <c r="C1451" s="3" t="s">
        <v>5558</v>
      </c>
      <c r="D1451">
        <v>200000</v>
      </c>
      <c r="E1451">
        <v>0</v>
      </c>
      <c r="F1451" t="s">
        <v>8221</v>
      </c>
      <c r="G1451" t="s">
        <v>8226</v>
      </c>
      <c r="H1451" t="s">
        <v>8248</v>
      </c>
      <c r="I1451">
        <v>1432272300</v>
      </c>
      <c r="J1451">
        <v>1429655318</v>
      </c>
      <c r="K1451" t="b">
        <v>0</v>
      </c>
      <c r="L1451">
        <v>0</v>
      </c>
      <c r="M1451" t="b">
        <v>0</v>
      </c>
      <c r="N1451" t="s">
        <v>8287</v>
      </c>
      <c r="O1451" s="5">
        <f t="shared" si="132"/>
        <v>0</v>
      </c>
      <c r="P1451" t="e">
        <f t="shared" si="135"/>
        <v>#DIV/0!</v>
      </c>
      <c r="Q1451" t="str">
        <f t="shared" si="136"/>
        <v>publishing</v>
      </c>
      <c r="R1451" t="str">
        <f t="shared" si="137"/>
        <v>translations</v>
      </c>
      <c r="S1451" s="9">
        <f t="shared" si="133"/>
        <v>42115.936550925922</v>
      </c>
      <c r="T1451" s="9">
        <f t="shared" si="134"/>
        <v>42146.225694444445</v>
      </c>
    </row>
    <row r="1452" spans="1:20" ht="43.2" x14ac:dyDescent="0.3">
      <c r="A1452">
        <v>1449</v>
      </c>
      <c r="B1452" s="3" t="s">
        <v>1450</v>
      </c>
      <c r="C1452" s="3" t="s">
        <v>5559</v>
      </c>
      <c r="D1452">
        <v>8888</v>
      </c>
      <c r="E1452">
        <v>0</v>
      </c>
      <c r="F1452" t="s">
        <v>8221</v>
      </c>
      <c r="G1452" t="s">
        <v>8224</v>
      </c>
      <c r="H1452" t="s">
        <v>8246</v>
      </c>
      <c r="I1452">
        <v>1431286105</v>
      </c>
      <c r="J1452">
        <v>1427138905</v>
      </c>
      <c r="K1452" t="b">
        <v>0</v>
      </c>
      <c r="L1452">
        <v>0</v>
      </c>
      <c r="M1452" t="b">
        <v>0</v>
      </c>
      <c r="N1452" t="s">
        <v>8287</v>
      </c>
      <c r="O1452" s="5">
        <f t="shared" si="132"/>
        <v>0</v>
      </c>
      <c r="P1452" t="e">
        <f t="shared" si="135"/>
        <v>#DIV/0!</v>
      </c>
      <c r="Q1452" t="str">
        <f t="shared" si="136"/>
        <v>publishing</v>
      </c>
      <c r="R1452" t="str">
        <f t="shared" si="137"/>
        <v>translations</v>
      </c>
      <c r="S1452" s="9">
        <f t="shared" si="133"/>
        <v>42086.811400462961</v>
      </c>
      <c r="T1452" s="9">
        <f t="shared" si="134"/>
        <v>42134.811400462961</v>
      </c>
    </row>
    <row r="1453" spans="1:20" ht="43.2" x14ac:dyDescent="0.3">
      <c r="A1453">
        <v>1450</v>
      </c>
      <c r="B1453" s="3" t="s">
        <v>1451</v>
      </c>
      <c r="C1453" s="3" t="s">
        <v>5560</v>
      </c>
      <c r="D1453">
        <v>100000</v>
      </c>
      <c r="E1453">
        <v>1</v>
      </c>
      <c r="F1453" t="s">
        <v>8221</v>
      </c>
      <c r="G1453" t="s">
        <v>8224</v>
      </c>
      <c r="H1453" t="s">
        <v>8246</v>
      </c>
      <c r="I1453">
        <v>1455941197</v>
      </c>
      <c r="J1453">
        <v>1453349197</v>
      </c>
      <c r="K1453" t="b">
        <v>0</v>
      </c>
      <c r="L1453">
        <v>1</v>
      </c>
      <c r="M1453" t="b">
        <v>0</v>
      </c>
      <c r="N1453" t="s">
        <v>8287</v>
      </c>
      <c r="O1453" s="5">
        <f t="shared" si="132"/>
        <v>1E-3</v>
      </c>
      <c r="P1453">
        <f t="shared" si="135"/>
        <v>1</v>
      </c>
      <c r="Q1453" t="str">
        <f t="shared" si="136"/>
        <v>publishing</v>
      </c>
      <c r="R1453" t="str">
        <f t="shared" si="137"/>
        <v>translations</v>
      </c>
      <c r="S1453" s="9">
        <f t="shared" si="133"/>
        <v>42390.171261574069</v>
      </c>
      <c r="T1453" s="9">
        <f t="shared" si="134"/>
        <v>42420.171261574069</v>
      </c>
    </row>
    <row r="1454" spans="1:20" ht="28.8" x14ac:dyDescent="0.3">
      <c r="A1454">
        <v>1451</v>
      </c>
      <c r="B1454" s="3" t="s">
        <v>1452</v>
      </c>
      <c r="C1454" s="3" t="s">
        <v>5561</v>
      </c>
      <c r="D1454">
        <v>18950</v>
      </c>
      <c r="E1454">
        <v>2</v>
      </c>
      <c r="F1454" t="s">
        <v>8220</v>
      </c>
      <c r="G1454" t="s">
        <v>8224</v>
      </c>
      <c r="H1454" t="s">
        <v>8246</v>
      </c>
      <c r="I1454">
        <v>1416355259</v>
      </c>
      <c r="J1454">
        <v>1413759659</v>
      </c>
      <c r="K1454" t="b">
        <v>0</v>
      </c>
      <c r="L1454">
        <v>2</v>
      </c>
      <c r="M1454" t="b">
        <v>0</v>
      </c>
      <c r="N1454" t="s">
        <v>8287</v>
      </c>
      <c r="O1454" s="5">
        <f t="shared" si="132"/>
        <v>1.0554089709762533E-2</v>
      </c>
      <c r="P1454">
        <f t="shared" si="135"/>
        <v>1</v>
      </c>
      <c r="Q1454" t="str">
        <f t="shared" si="136"/>
        <v>publishing</v>
      </c>
      <c r="R1454" t="str">
        <f t="shared" si="137"/>
        <v>translations</v>
      </c>
      <c r="S1454" s="9">
        <f t="shared" si="133"/>
        <v>41931.959016203706</v>
      </c>
      <c r="T1454" s="9">
        <f t="shared" si="134"/>
        <v>41962.00068287037</v>
      </c>
    </row>
    <row r="1455" spans="1:20" ht="28.8" x14ac:dyDescent="0.3">
      <c r="A1455">
        <v>1452</v>
      </c>
      <c r="B1455" s="3" t="s">
        <v>1453</v>
      </c>
      <c r="C1455" s="3" t="s">
        <v>5562</v>
      </c>
      <c r="D1455">
        <v>14000</v>
      </c>
      <c r="E1455">
        <v>0</v>
      </c>
      <c r="F1455" t="s">
        <v>8220</v>
      </c>
      <c r="G1455" t="s">
        <v>8224</v>
      </c>
      <c r="H1455" t="s">
        <v>8246</v>
      </c>
      <c r="I1455">
        <v>1406566363</v>
      </c>
      <c r="J1455">
        <v>1403974363</v>
      </c>
      <c r="K1455" t="b">
        <v>0</v>
      </c>
      <c r="L1455">
        <v>0</v>
      </c>
      <c r="M1455" t="b">
        <v>0</v>
      </c>
      <c r="N1455" t="s">
        <v>8287</v>
      </c>
      <c r="O1455" s="5">
        <f t="shared" si="132"/>
        <v>0</v>
      </c>
      <c r="P1455" t="e">
        <f t="shared" si="135"/>
        <v>#DIV/0!</v>
      </c>
      <c r="Q1455" t="str">
        <f t="shared" si="136"/>
        <v>publishing</v>
      </c>
      <c r="R1455" t="str">
        <f t="shared" si="137"/>
        <v>translations</v>
      </c>
      <c r="S1455" s="9">
        <f t="shared" si="133"/>
        <v>41818.703275462962</v>
      </c>
      <c r="T1455" s="9">
        <f t="shared" si="134"/>
        <v>41848.703275462962</v>
      </c>
    </row>
    <row r="1456" spans="1:20" ht="43.2" x14ac:dyDescent="0.3">
      <c r="A1456">
        <v>1453</v>
      </c>
      <c r="B1456" s="3" t="s">
        <v>1454</v>
      </c>
      <c r="C1456" s="3" t="s">
        <v>5563</v>
      </c>
      <c r="D1456">
        <v>25000</v>
      </c>
      <c r="E1456">
        <v>0</v>
      </c>
      <c r="F1456" t="s">
        <v>8220</v>
      </c>
      <c r="G1456" t="s">
        <v>8230</v>
      </c>
      <c r="H1456" t="s">
        <v>8249</v>
      </c>
      <c r="I1456">
        <v>1492270947</v>
      </c>
      <c r="J1456">
        <v>1488386547</v>
      </c>
      <c r="K1456" t="b">
        <v>0</v>
      </c>
      <c r="L1456">
        <v>0</v>
      </c>
      <c r="M1456" t="b">
        <v>0</v>
      </c>
      <c r="N1456" t="s">
        <v>8287</v>
      </c>
      <c r="O1456" s="5">
        <f t="shared" si="132"/>
        <v>0</v>
      </c>
      <c r="P1456" t="e">
        <f t="shared" si="135"/>
        <v>#DIV/0!</v>
      </c>
      <c r="Q1456" t="str">
        <f t="shared" si="136"/>
        <v>publishing</v>
      </c>
      <c r="R1456" t="str">
        <f t="shared" si="137"/>
        <v>translations</v>
      </c>
      <c r="S1456" s="9">
        <f t="shared" si="133"/>
        <v>42795.696145833332</v>
      </c>
      <c r="T1456" s="9">
        <f t="shared" si="134"/>
        <v>42840.654479166667</v>
      </c>
    </row>
    <row r="1457" spans="1:20" ht="43.2" x14ac:dyDescent="0.3">
      <c r="A1457">
        <v>1454</v>
      </c>
      <c r="B1457" s="3" t="s">
        <v>1455</v>
      </c>
      <c r="C1457" s="3" t="s">
        <v>5564</v>
      </c>
      <c r="D1457">
        <v>1750</v>
      </c>
      <c r="E1457">
        <v>15</v>
      </c>
      <c r="F1457" t="s">
        <v>8220</v>
      </c>
      <c r="G1457" t="s">
        <v>8227</v>
      </c>
      <c r="H1457" t="s">
        <v>8249</v>
      </c>
      <c r="I1457">
        <v>1461535140</v>
      </c>
      <c r="J1457">
        <v>1459716480</v>
      </c>
      <c r="K1457" t="b">
        <v>0</v>
      </c>
      <c r="L1457">
        <v>1</v>
      </c>
      <c r="M1457" t="b">
        <v>0</v>
      </c>
      <c r="N1457" t="s">
        <v>8287</v>
      </c>
      <c r="O1457" s="5">
        <f t="shared" si="132"/>
        <v>0.85714285714285721</v>
      </c>
      <c r="P1457">
        <f t="shared" si="135"/>
        <v>15</v>
      </c>
      <c r="Q1457" t="str">
        <f t="shared" si="136"/>
        <v>publishing</v>
      </c>
      <c r="R1457" t="str">
        <f t="shared" si="137"/>
        <v>translations</v>
      </c>
      <c r="S1457" s="9">
        <f t="shared" si="133"/>
        <v>42463.866666666669</v>
      </c>
      <c r="T1457" s="9">
        <f t="shared" si="134"/>
        <v>42484.915972222225</v>
      </c>
    </row>
    <row r="1458" spans="1:20" ht="43.2" x14ac:dyDescent="0.3">
      <c r="A1458">
        <v>1455</v>
      </c>
      <c r="B1458" s="3" t="s">
        <v>1456</v>
      </c>
      <c r="C1458" s="3" t="s">
        <v>5565</v>
      </c>
      <c r="D1458">
        <v>15000</v>
      </c>
      <c r="E1458">
        <v>1575</v>
      </c>
      <c r="F1458" t="s">
        <v>8220</v>
      </c>
      <c r="G1458" t="s">
        <v>8224</v>
      </c>
      <c r="H1458" t="s">
        <v>8246</v>
      </c>
      <c r="I1458">
        <v>1409924340</v>
      </c>
      <c r="J1458">
        <v>1405181320</v>
      </c>
      <c r="K1458" t="b">
        <v>0</v>
      </c>
      <c r="L1458">
        <v>7</v>
      </c>
      <c r="M1458" t="b">
        <v>0</v>
      </c>
      <c r="N1458" t="s">
        <v>8287</v>
      </c>
      <c r="O1458" s="5">
        <f t="shared" si="132"/>
        <v>10.5</v>
      </c>
      <c r="P1458">
        <f t="shared" si="135"/>
        <v>225</v>
      </c>
      <c r="Q1458" t="str">
        <f t="shared" si="136"/>
        <v>publishing</v>
      </c>
      <c r="R1458" t="str">
        <f t="shared" si="137"/>
        <v>translations</v>
      </c>
      <c r="S1458" s="9">
        <f t="shared" si="133"/>
        <v>41832.672685185185</v>
      </c>
      <c r="T1458" s="9">
        <f t="shared" si="134"/>
        <v>41887.568749999999</v>
      </c>
    </row>
    <row r="1459" spans="1:20" x14ac:dyDescent="0.3">
      <c r="A1459">
        <v>1456</v>
      </c>
      <c r="B1459" s="3" t="s">
        <v>1457</v>
      </c>
      <c r="C1459" s="3" t="s">
        <v>5566</v>
      </c>
      <c r="D1459">
        <v>5000</v>
      </c>
      <c r="E1459">
        <v>145</v>
      </c>
      <c r="F1459" t="s">
        <v>8220</v>
      </c>
      <c r="G1459" t="s">
        <v>8237</v>
      </c>
      <c r="H1459" t="s">
        <v>8249</v>
      </c>
      <c r="I1459">
        <v>1483459365</v>
      </c>
      <c r="J1459">
        <v>1480867365</v>
      </c>
      <c r="K1459" t="b">
        <v>0</v>
      </c>
      <c r="L1459">
        <v>3</v>
      </c>
      <c r="M1459" t="b">
        <v>0</v>
      </c>
      <c r="N1459" t="s">
        <v>8287</v>
      </c>
      <c r="O1459" s="5">
        <f t="shared" si="132"/>
        <v>2.9000000000000004</v>
      </c>
      <c r="P1459">
        <f t="shared" si="135"/>
        <v>48.333333333333336</v>
      </c>
      <c r="Q1459" t="str">
        <f t="shared" si="136"/>
        <v>publishing</v>
      </c>
      <c r="R1459" t="str">
        <f t="shared" si="137"/>
        <v>translations</v>
      </c>
      <c r="S1459" s="9">
        <f t="shared" si="133"/>
        <v>42708.668576388889</v>
      </c>
      <c r="T1459" s="9">
        <f t="shared" si="134"/>
        <v>42738.668576388889</v>
      </c>
    </row>
    <row r="1460" spans="1:20" ht="28.8" x14ac:dyDescent="0.3">
      <c r="A1460">
        <v>1457</v>
      </c>
      <c r="B1460" s="3" t="s">
        <v>1458</v>
      </c>
      <c r="C1460" s="3" t="s">
        <v>5567</v>
      </c>
      <c r="D1460">
        <v>6000</v>
      </c>
      <c r="E1460">
        <v>0</v>
      </c>
      <c r="F1460" t="s">
        <v>8220</v>
      </c>
      <c r="G1460" t="s">
        <v>8224</v>
      </c>
      <c r="H1460" t="s">
        <v>8246</v>
      </c>
      <c r="I1460">
        <v>1447281044</v>
      </c>
      <c r="J1460">
        <v>1444685444</v>
      </c>
      <c r="K1460" t="b">
        <v>0</v>
      </c>
      <c r="L1460">
        <v>0</v>
      </c>
      <c r="M1460" t="b">
        <v>0</v>
      </c>
      <c r="N1460" t="s">
        <v>8287</v>
      </c>
      <c r="O1460" s="5">
        <f t="shared" si="132"/>
        <v>0</v>
      </c>
      <c r="P1460" t="e">
        <f t="shared" si="135"/>
        <v>#DIV/0!</v>
      </c>
      <c r="Q1460" t="str">
        <f t="shared" si="136"/>
        <v>publishing</v>
      </c>
      <c r="R1460" t="str">
        <f t="shared" si="137"/>
        <v>translations</v>
      </c>
      <c r="S1460" s="9">
        <f t="shared" si="133"/>
        <v>42289.89634259259</v>
      </c>
      <c r="T1460" s="9">
        <f t="shared" si="134"/>
        <v>42319.938009259262</v>
      </c>
    </row>
    <row r="1461" spans="1:20" ht="43.2" x14ac:dyDescent="0.3">
      <c r="A1461">
        <v>1458</v>
      </c>
      <c r="B1461" s="3" t="s">
        <v>1459</v>
      </c>
      <c r="C1461" s="3" t="s">
        <v>5568</v>
      </c>
      <c r="D1461">
        <v>5000</v>
      </c>
      <c r="E1461">
        <v>0</v>
      </c>
      <c r="F1461" t="s">
        <v>8220</v>
      </c>
      <c r="G1461" t="s">
        <v>8224</v>
      </c>
      <c r="H1461" t="s">
        <v>8246</v>
      </c>
      <c r="I1461">
        <v>1407729600</v>
      </c>
      <c r="J1461">
        <v>1405097760</v>
      </c>
      <c r="K1461" t="b">
        <v>0</v>
      </c>
      <c r="L1461">
        <v>0</v>
      </c>
      <c r="M1461" t="b">
        <v>0</v>
      </c>
      <c r="N1461" t="s">
        <v>8287</v>
      </c>
      <c r="O1461" s="5">
        <f t="shared" si="132"/>
        <v>0</v>
      </c>
      <c r="P1461" t="e">
        <f t="shared" si="135"/>
        <v>#DIV/0!</v>
      </c>
      <c r="Q1461" t="str">
        <f t="shared" si="136"/>
        <v>publishing</v>
      </c>
      <c r="R1461" t="str">
        <f t="shared" si="137"/>
        <v>translations</v>
      </c>
      <c r="S1461" s="9">
        <f t="shared" si="133"/>
        <v>41831.705555555556</v>
      </c>
      <c r="T1461" s="9">
        <f t="shared" si="134"/>
        <v>41862.166666666664</v>
      </c>
    </row>
    <row r="1462" spans="1:20" ht="43.2" x14ac:dyDescent="0.3">
      <c r="A1462">
        <v>1459</v>
      </c>
      <c r="B1462" s="3" t="s">
        <v>1460</v>
      </c>
      <c r="C1462" s="3" t="s">
        <v>5569</v>
      </c>
      <c r="D1462">
        <v>37000</v>
      </c>
      <c r="E1462">
        <v>0</v>
      </c>
      <c r="F1462" t="s">
        <v>8220</v>
      </c>
      <c r="G1462" t="s">
        <v>8232</v>
      </c>
      <c r="H1462" t="s">
        <v>8253</v>
      </c>
      <c r="I1462">
        <v>1449077100</v>
      </c>
      <c r="J1462">
        <v>1446612896</v>
      </c>
      <c r="K1462" t="b">
        <v>0</v>
      </c>
      <c r="L1462">
        <v>0</v>
      </c>
      <c r="M1462" t="b">
        <v>0</v>
      </c>
      <c r="N1462" t="s">
        <v>8287</v>
      </c>
      <c r="O1462" s="5">
        <f t="shared" si="132"/>
        <v>0</v>
      </c>
      <c r="P1462" t="e">
        <f t="shared" si="135"/>
        <v>#DIV/0!</v>
      </c>
      <c r="Q1462" t="str">
        <f t="shared" si="136"/>
        <v>publishing</v>
      </c>
      <c r="R1462" t="str">
        <f t="shared" si="137"/>
        <v>translations</v>
      </c>
      <c r="S1462" s="9">
        <f t="shared" si="133"/>
        <v>42312.204814814817</v>
      </c>
      <c r="T1462" s="9">
        <f t="shared" si="134"/>
        <v>42340.725694444445</v>
      </c>
    </row>
    <row r="1463" spans="1:20" ht="28.8" x14ac:dyDescent="0.3">
      <c r="A1463">
        <v>1460</v>
      </c>
      <c r="B1463" s="3" t="s">
        <v>1461</v>
      </c>
      <c r="C1463" s="3" t="s">
        <v>5570</v>
      </c>
      <c r="D1463">
        <v>25000000</v>
      </c>
      <c r="E1463">
        <v>0</v>
      </c>
      <c r="F1463" t="s">
        <v>8220</v>
      </c>
      <c r="G1463" t="s">
        <v>8224</v>
      </c>
      <c r="H1463" t="s">
        <v>8246</v>
      </c>
      <c r="I1463">
        <v>1417391100</v>
      </c>
      <c r="J1463">
        <v>1412371898</v>
      </c>
      <c r="K1463" t="b">
        <v>0</v>
      </c>
      <c r="L1463">
        <v>0</v>
      </c>
      <c r="M1463" t="b">
        <v>0</v>
      </c>
      <c r="N1463" t="s">
        <v>8287</v>
      </c>
      <c r="O1463" s="5">
        <f t="shared" si="132"/>
        <v>0</v>
      </c>
      <c r="P1463" t="e">
        <f t="shared" si="135"/>
        <v>#DIV/0!</v>
      </c>
      <c r="Q1463" t="str">
        <f t="shared" si="136"/>
        <v>publishing</v>
      </c>
      <c r="R1463" t="str">
        <f t="shared" si="137"/>
        <v>translations</v>
      </c>
      <c r="S1463" s="9">
        <f t="shared" si="133"/>
        <v>41915.896967592591</v>
      </c>
      <c r="T1463" s="9">
        <f t="shared" si="134"/>
        <v>41973.989583333328</v>
      </c>
    </row>
    <row r="1464" spans="1:20" ht="28.8" x14ac:dyDescent="0.3">
      <c r="A1464">
        <v>1461</v>
      </c>
      <c r="B1464" s="3" t="s">
        <v>1462</v>
      </c>
      <c r="C1464" s="3" t="s">
        <v>5571</v>
      </c>
      <c r="D1464">
        <v>15000</v>
      </c>
      <c r="E1464">
        <v>15186.69</v>
      </c>
      <c r="F1464" t="s">
        <v>8219</v>
      </c>
      <c r="G1464" t="s">
        <v>8224</v>
      </c>
      <c r="H1464" t="s">
        <v>8246</v>
      </c>
      <c r="I1464">
        <v>1413849600</v>
      </c>
      <c r="J1464">
        <v>1410967754</v>
      </c>
      <c r="K1464" t="b">
        <v>1</v>
      </c>
      <c r="L1464">
        <v>340</v>
      </c>
      <c r="M1464" t="b">
        <v>1</v>
      </c>
      <c r="N1464" t="s">
        <v>8288</v>
      </c>
      <c r="O1464" s="5">
        <f t="shared" si="132"/>
        <v>101.24459999999999</v>
      </c>
      <c r="P1464">
        <f t="shared" si="135"/>
        <v>44.66673529411765</v>
      </c>
      <c r="Q1464" t="str">
        <f t="shared" si="136"/>
        <v>publishing</v>
      </c>
      <c r="R1464" t="str">
        <f t="shared" si="137"/>
        <v>radio &amp; podcasts</v>
      </c>
      <c r="S1464" s="9">
        <f t="shared" si="133"/>
        <v>41899.645300925928</v>
      </c>
      <c r="T1464" s="9">
        <f t="shared" si="134"/>
        <v>41933</v>
      </c>
    </row>
    <row r="1465" spans="1:20" ht="28.8" x14ac:dyDescent="0.3">
      <c r="A1465">
        <v>1462</v>
      </c>
      <c r="B1465" s="3" t="s">
        <v>1463</v>
      </c>
      <c r="C1465" s="3" t="s">
        <v>5572</v>
      </c>
      <c r="D1465">
        <v>4000</v>
      </c>
      <c r="E1465">
        <v>4340.7</v>
      </c>
      <c r="F1465" t="s">
        <v>8219</v>
      </c>
      <c r="G1465" t="s">
        <v>8224</v>
      </c>
      <c r="H1465" t="s">
        <v>8246</v>
      </c>
      <c r="I1465">
        <v>1365609271</v>
      </c>
      <c r="J1465">
        <v>1363017271</v>
      </c>
      <c r="K1465" t="b">
        <v>1</v>
      </c>
      <c r="L1465">
        <v>150</v>
      </c>
      <c r="M1465" t="b">
        <v>1</v>
      </c>
      <c r="N1465" t="s">
        <v>8288</v>
      </c>
      <c r="O1465" s="5">
        <f t="shared" si="132"/>
        <v>108.5175</v>
      </c>
      <c r="P1465">
        <f t="shared" si="135"/>
        <v>28.937999999999999</v>
      </c>
      <c r="Q1465" t="str">
        <f t="shared" si="136"/>
        <v>publishing</v>
      </c>
      <c r="R1465" t="str">
        <f t="shared" si="137"/>
        <v>radio &amp; podcasts</v>
      </c>
      <c r="S1465" s="9">
        <f t="shared" si="133"/>
        <v>41344.662858796299</v>
      </c>
      <c r="T1465" s="9">
        <f t="shared" si="134"/>
        <v>41374.662858796299</v>
      </c>
    </row>
    <row r="1466" spans="1:20" ht="43.2" x14ac:dyDescent="0.3">
      <c r="A1466">
        <v>1463</v>
      </c>
      <c r="B1466" s="3" t="s">
        <v>1464</v>
      </c>
      <c r="C1466" s="3" t="s">
        <v>5573</v>
      </c>
      <c r="D1466">
        <v>600</v>
      </c>
      <c r="E1466">
        <v>886</v>
      </c>
      <c r="F1466" t="s">
        <v>8219</v>
      </c>
      <c r="G1466" t="s">
        <v>8224</v>
      </c>
      <c r="H1466" t="s">
        <v>8246</v>
      </c>
      <c r="I1466">
        <v>1365367938</v>
      </c>
      <c r="J1466">
        <v>1361483538</v>
      </c>
      <c r="K1466" t="b">
        <v>1</v>
      </c>
      <c r="L1466">
        <v>25</v>
      </c>
      <c r="M1466" t="b">
        <v>1</v>
      </c>
      <c r="N1466" t="s">
        <v>8288</v>
      </c>
      <c r="O1466" s="5">
        <f t="shared" si="132"/>
        <v>147.66666666666666</v>
      </c>
      <c r="P1466">
        <f t="shared" si="135"/>
        <v>35.44</v>
      </c>
      <c r="Q1466" t="str">
        <f t="shared" si="136"/>
        <v>publishing</v>
      </c>
      <c r="R1466" t="str">
        <f t="shared" si="137"/>
        <v>radio &amp; podcasts</v>
      </c>
      <c r="S1466" s="9">
        <f t="shared" si="133"/>
        <v>41326.911319444444</v>
      </c>
      <c r="T1466" s="9">
        <f t="shared" si="134"/>
        <v>41371.869652777779</v>
      </c>
    </row>
    <row r="1467" spans="1:20" x14ac:dyDescent="0.3">
      <c r="A1467">
        <v>1464</v>
      </c>
      <c r="B1467" s="3" t="s">
        <v>1465</v>
      </c>
      <c r="C1467" s="3" t="s">
        <v>5574</v>
      </c>
      <c r="D1467">
        <v>5000</v>
      </c>
      <c r="E1467">
        <v>8160</v>
      </c>
      <c r="F1467" t="s">
        <v>8219</v>
      </c>
      <c r="G1467" t="s">
        <v>8224</v>
      </c>
      <c r="H1467" t="s">
        <v>8246</v>
      </c>
      <c r="I1467">
        <v>1361029958</v>
      </c>
      <c r="J1467">
        <v>1358437958</v>
      </c>
      <c r="K1467" t="b">
        <v>1</v>
      </c>
      <c r="L1467">
        <v>234</v>
      </c>
      <c r="M1467" t="b">
        <v>1</v>
      </c>
      <c r="N1467" t="s">
        <v>8288</v>
      </c>
      <c r="O1467" s="5">
        <f t="shared" si="132"/>
        <v>163.19999999999999</v>
      </c>
      <c r="P1467">
        <f t="shared" si="135"/>
        <v>34.871794871794869</v>
      </c>
      <c r="Q1467" t="str">
        <f t="shared" si="136"/>
        <v>publishing</v>
      </c>
      <c r="R1467" t="str">
        <f t="shared" si="137"/>
        <v>radio &amp; podcasts</v>
      </c>
      <c r="S1467" s="9">
        <f t="shared" si="133"/>
        <v>41291.661550925928</v>
      </c>
      <c r="T1467" s="9">
        <f t="shared" si="134"/>
        <v>41321.661550925928</v>
      </c>
    </row>
    <row r="1468" spans="1:20" ht="43.2" x14ac:dyDescent="0.3">
      <c r="A1468">
        <v>1465</v>
      </c>
      <c r="B1468" s="3" t="s">
        <v>1466</v>
      </c>
      <c r="C1468" s="3" t="s">
        <v>5575</v>
      </c>
      <c r="D1468">
        <v>30000</v>
      </c>
      <c r="E1468">
        <v>136924.35</v>
      </c>
      <c r="F1468" t="s">
        <v>8219</v>
      </c>
      <c r="G1468" t="s">
        <v>8224</v>
      </c>
      <c r="H1468" t="s">
        <v>8246</v>
      </c>
      <c r="I1468">
        <v>1332385200</v>
      </c>
      <c r="J1468">
        <v>1329759452</v>
      </c>
      <c r="K1468" t="b">
        <v>1</v>
      </c>
      <c r="L1468">
        <v>2602</v>
      </c>
      <c r="M1468" t="b">
        <v>1</v>
      </c>
      <c r="N1468" t="s">
        <v>8288</v>
      </c>
      <c r="O1468" s="5">
        <f t="shared" si="132"/>
        <v>456.41449999999998</v>
      </c>
      <c r="P1468">
        <f t="shared" si="135"/>
        <v>52.622732513451197</v>
      </c>
      <c r="Q1468" t="str">
        <f t="shared" si="136"/>
        <v>publishing</v>
      </c>
      <c r="R1468" t="str">
        <f t="shared" si="137"/>
        <v>radio &amp; podcasts</v>
      </c>
      <c r="S1468" s="9">
        <f t="shared" si="133"/>
        <v>40959.734398148146</v>
      </c>
      <c r="T1468" s="9">
        <f t="shared" si="134"/>
        <v>40990.125</v>
      </c>
    </row>
    <row r="1469" spans="1:20" ht="43.2" x14ac:dyDescent="0.3">
      <c r="A1469">
        <v>1466</v>
      </c>
      <c r="B1469" s="3" t="s">
        <v>1467</v>
      </c>
      <c r="C1469" s="3" t="s">
        <v>5576</v>
      </c>
      <c r="D1469">
        <v>16000</v>
      </c>
      <c r="E1469">
        <v>17260.37</v>
      </c>
      <c r="F1469" t="s">
        <v>8219</v>
      </c>
      <c r="G1469" t="s">
        <v>8224</v>
      </c>
      <c r="H1469" t="s">
        <v>8246</v>
      </c>
      <c r="I1469">
        <v>1452574800</v>
      </c>
      <c r="J1469">
        <v>1449029266</v>
      </c>
      <c r="K1469" t="b">
        <v>1</v>
      </c>
      <c r="L1469">
        <v>248</v>
      </c>
      <c r="M1469" t="b">
        <v>1</v>
      </c>
      <c r="N1469" t="s">
        <v>8288</v>
      </c>
      <c r="O1469" s="5">
        <f t="shared" si="132"/>
        <v>107.87731249999999</v>
      </c>
      <c r="P1469">
        <f t="shared" si="135"/>
        <v>69.598266129032254</v>
      </c>
      <c r="Q1469" t="str">
        <f t="shared" si="136"/>
        <v>publishing</v>
      </c>
      <c r="R1469" t="str">
        <f t="shared" si="137"/>
        <v>radio &amp; podcasts</v>
      </c>
      <c r="S1469" s="9">
        <f t="shared" si="133"/>
        <v>42340.172060185185</v>
      </c>
      <c r="T1469" s="9">
        <f t="shared" si="134"/>
        <v>42381.208333333328</v>
      </c>
    </row>
    <row r="1470" spans="1:20" ht="28.8" x14ac:dyDescent="0.3">
      <c r="A1470">
        <v>1467</v>
      </c>
      <c r="B1470" s="3" t="s">
        <v>1468</v>
      </c>
      <c r="C1470" s="3" t="s">
        <v>5577</v>
      </c>
      <c r="D1470">
        <v>40000</v>
      </c>
      <c r="E1470">
        <v>46032</v>
      </c>
      <c r="F1470" t="s">
        <v>8219</v>
      </c>
      <c r="G1470" t="s">
        <v>8224</v>
      </c>
      <c r="H1470" t="s">
        <v>8246</v>
      </c>
      <c r="I1470">
        <v>1332699285</v>
      </c>
      <c r="J1470">
        <v>1327518885</v>
      </c>
      <c r="K1470" t="b">
        <v>1</v>
      </c>
      <c r="L1470">
        <v>600</v>
      </c>
      <c r="M1470" t="b">
        <v>1</v>
      </c>
      <c r="N1470" t="s">
        <v>8288</v>
      </c>
      <c r="O1470" s="5">
        <f t="shared" si="132"/>
        <v>115.08</v>
      </c>
      <c r="P1470">
        <f t="shared" si="135"/>
        <v>76.72</v>
      </c>
      <c r="Q1470" t="str">
        <f t="shared" si="136"/>
        <v>publishing</v>
      </c>
      <c r="R1470" t="str">
        <f t="shared" si="137"/>
        <v>radio &amp; podcasts</v>
      </c>
      <c r="S1470" s="9">
        <f t="shared" si="133"/>
        <v>40933.80190972222</v>
      </c>
      <c r="T1470" s="9">
        <f t="shared" si="134"/>
        <v>40993.760243055556</v>
      </c>
    </row>
    <row r="1471" spans="1:20" ht="43.2" x14ac:dyDescent="0.3">
      <c r="A1471">
        <v>1468</v>
      </c>
      <c r="B1471" s="3" t="s">
        <v>1469</v>
      </c>
      <c r="C1471" s="3" t="s">
        <v>5578</v>
      </c>
      <c r="D1471">
        <v>9500</v>
      </c>
      <c r="E1471">
        <v>9725</v>
      </c>
      <c r="F1471" t="s">
        <v>8219</v>
      </c>
      <c r="G1471" t="s">
        <v>8224</v>
      </c>
      <c r="H1471" t="s">
        <v>8246</v>
      </c>
      <c r="I1471">
        <v>1307838049</v>
      </c>
      <c r="J1471">
        <v>1302654049</v>
      </c>
      <c r="K1471" t="b">
        <v>1</v>
      </c>
      <c r="L1471">
        <v>293</v>
      </c>
      <c r="M1471" t="b">
        <v>1</v>
      </c>
      <c r="N1471" t="s">
        <v>8288</v>
      </c>
      <c r="O1471" s="5">
        <f t="shared" si="132"/>
        <v>102.36842105263158</v>
      </c>
      <c r="P1471">
        <f t="shared" si="135"/>
        <v>33.191126279863482</v>
      </c>
      <c r="Q1471" t="str">
        <f t="shared" si="136"/>
        <v>publishing</v>
      </c>
      <c r="R1471" t="str">
        <f t="shared" si="137"/>
        <v>radio &amp; podcasts</v>
      </c>
      <c r="S1471" s="9">
        <f t="shared" si="133"/>
        <v>40646.014456018522</v>
      </c>
      <c r="T1471" s="9">
        <f t="shared" si="134"/>
        <v>40706.014456018522</v>
      </c>
    </row>
    <row r="1472" spans="1:20" ht="28.8" x14ac:dyDescent="0.3">
      <c r="A1472">
        <v>1469</v>
      </c>
      <c r="B1472" s="3" t="s">
        <v>1470</v>
      </c>
      <c r="C1472" s="3" t="s">
        <v>5579</v>
      </c>
      <c r="D1472">
        <v>44250</v>
      </c>
      <c r="E1472">
        <v>47978</v>
      </c>
      <c r="F1472" t="s">
        <v>8219</v>
      </c>
      <c r="G1472" t="s">
        <v>8224</v>
      </c>
      <c r="H1472" t="s">
        <v>8246</v>
      </c>
      <c r="I1472">
        <v>1360938109</v>
      </c>
      <c r="J1472">
        <v>1358346109</v>
      </c>
      <c r="K1472" t="b">
        <v>1</v>
      </c>
      <c r="L1472">
        <v>321</v>
      </c>
      <c r="M1472" t="b">
        <v>1</v>
      </c>
      <c r="N1472" t="s">
        <v>8288</v>
      </c>
      <c r="O1472" s="5">
        <f t="shared" si="132"/>
        <v>108.42485875706214</v>
      </c>
      <c r="P1472">
        <f t="shared" si="135"/>
        <v>149.46417445482865</v>
      </c>
      <c r="Q1472" t="str">
        <f t="shared" si="136"/>
        <v>publishing</v>
      </c>
      <c r="R1472" t="str">
        <f t="shared" si="137"/>
        <v>radio &amp; podcasts</v>
      </c>
      <c r="S1472" s="9">
        <f t="shared" si="133"/>
        <v>41290.598483796297</v>
      </c>
      <c r="T1472" s="9">
        <f t="shared" si="134"/>
        <v>41320.598483796297</v>
      </c>
    </row>
    <row r="1473" spans="1:20" ht="43.2" x14ac:dyDescent="0.3">
      <c r="A1473">
        <v>1470</v>
      </c>
      <c r="B1473" s="3" t="s">
        <v>1471</v>
      </c>
      <c r="C1473" s="3" t="s">
        <v>5580</v>
      </c>
      <c r="D1473">
        <v>1500</v>
      </c>
      <c r="E1473">
        <v>1877</v>
      </c>
      <c r="F1473" t="s">
        <v>8219</v>
      </c>
      <c r="G1473" t="s">
        <v>8224</v>
      </c>
      <c r="H1473" t="s">
        <v>8246</v>
      </c>
      <c r="I1473">
        <v>1356724263</v>
      </c>
      <c r="J1473">
        <v>1354909863</v>
      </c>
      <c r="K1473" t="b">
        <v>1</v>
      </c>
      <c r="L1473">
        <v>81</v>
      </c>
      <c r="M1473" t="b">
        <v>1</v>
      </c>
      <c r="N1473" t="s">
        <v>8288</v>
      </c>
      <c r="O1473" s="5">
        <f t="shared" si="132"/>
        <v>125.13333333333334</v>
      </c>
      <c r="P1473">
        <f t="shared" si="135"/>
        <v>23.172839506172838</v>
      </c>
      <c r="Q1473" t="str">
        <f t="shared" si="136"/>
        <v>publishing</v>
      </c>
      <c r="R1473" t="str">
        <f t="shared" si="137"/>
        <v>radio &amp; podcasts</v>
      </c>
      <c r="S1473" s="9">
        <f t="shared" si="133"/>
        <v>41250.827118055553</v>
      </c>
      <c r="T1473" s="9">
        <f t="shared" si="134"/>
        <v>41271.827118055553</v>
      </c>
    </row>
    <row r="1474" spans="1:20" ht="43.2" x14ac:dyDescent="0.3">
      <c r="A1474">
        <v>1471</v>
      </c>
      <c r="B1474" s="3" t="s">
        <v>1472</v>
      </c>
      <c r="C1474" s="3" t="s">
        <v>5581</v>
      </c>
      <c r="D1474">
        <v>32000</v>
      </c>
      <c r="E1474">
        <v>33229</v>
      </c>
      <c r="F1474" t="s">
        <v>8219</v>
      </c>
      <c r="G1474" t="s">
        <v>8224</v>
      </c>
      <c r="H1474" t="s">
        <v>8246</v>
      </c>
      <c r="I1474">
        <v>1428620334</v>
      </c>
      <c r="J1474">
        <v>1426028334</v>
      </c>
      <c r="K1474" t="b">
        <v>1</v>
      </c>
      <c r="L1474">
        <v>343</v>
      </c>
      <c r="M1474" t="b">
        <v>1</v>
      </c>
      <c r="N1474" t="s">
        <v>8288</v>
      </c>
      <c r="O1474" s="5">
        <f t="shared" si="132"/>
        <v>103.840625</v>
      </c>
      <c r="P1474">
        <f t="shared" si="135"/>
        <v>96.877551020408163</v>
      </c>
      <c r="Q1474" t="str">
        <f t="shared" si="136"/>
        <v>publishing</v>
      </c>
      <c r="R1474" t="str">
        <f t="shared" si="137"/>
        <v>radio &amp; podcasts</v>
      </c>
      <c r="S1474" s="9">
        <f t="shared" si="133"/>
        <v>42073.957569444443</v>
      </c>
      <c r="T1474" s="9">
        <f t="shared" si="134"/>
        <v>42103.957569444443</v>
      </c>
    </row>
    <row r="1475" spans="1:20" ht="43.2" x14ac:dyDescent="0.3">
      <c r="A1475">
        <v>1472</v>
      </c>
      <c r="B1475" s="3" t="s">
        <v>1473</v>
      </c>
      <c r="C1475" s="3" t="s">
        <v>5582</v>
      </c>
      <c r="D1475">
        <v>25000</v>
      </c>
      <c r="E1475">
        <v>34676</v>
      </c>
      <c r="F1475" t="s">
        <v>8219</v>
      </c>
      <c r="G1475" t="s">
        <v>8224</v>
      </c>
      <c r="H1475" t="s">
        <v>8246</v>
      </c>
      <c r="I1475">
        <v>1381928503</v>
      </c>
      <c r="J1475">
        <v>1379336503</v>
      </c>
      <c r="K1475" t="b">
        <v>1</v>
      </c>
      <c r="L1475">
        <v>336</v>
      </c>
      <c r="M1475" t="b">
        <v>1</v>
      </c>
      <c r="N1475" t="s">
        <v>8288</v>
      </c>
      <c r="O1475" s="5">
        <f t="shared" ref="O1475:O1538" si="138">E1475/D1475*100</f>
        <v>138.70400000000001</v>
      </c>
      <c r="P1475">
        <f t="shared" si="135"/>
        <v>103.20238095238095</v>
      </c>
      <c r="Q1475" t="str">
        <f t="shared" si="136"/>
        <v>publishing</v>
      </c>
      <c r="R1475" t="str">
        <f t="shared" si="137"/>
        <v>radio &amp; podcasts</v>
      </c>
      <c r="S1475" s="9">
        <f t="shared" ref="S1475:S1538" si="139">J1475/60/60/24+DATE(1970, 1, 1)</f>
        <v>41533.542858796296</v>
      </c>
      <c r="T1475" s="9">
        <f t="shared" ref="T1475:T1538" si="140">I1475/60/60/24+DATE(1970, 1, 1)</f>
        <v>41563.542858796296</v>
      </c>
    </row>
    <row r="1476" spans="1:20" x14ac:dyDescent="0.3">
      <c r="A1476">
        <v>1473</v>
      </c>
      <c r="B1476" s="3" t="s">
        <v>1474</v>
      </c>
      <c r="C1476" s="3" t="s">
        <v>5583</v>
      </c>
      <c r="D1476">
        <v>1500</v>
      </c>
      <c r="E1476">
        <v>1807.74</v>
      </c>
      <c r="F1476" t="s">
        <v>8219</v>
      </c>
      <c r="G1476" t="s">
        <v>8224</v>
      </c>
      <c r="H1476" t="s">
        <v>8246</v>
      </c>
      <c r="I1476">
        <v>1330644639</v>
      </c>
      <c r="J1476">
        <v>1328052639</v>
      </c>
      <c r="K1476" t="b">
        <v>1</v>
      </c>
      <c r="L1476">
        <v>47</v>
      </c>
      <c r="M1476" t="b">
        <v>1</v>
      </c>
      <c r="N1476" t="s">
        <v>8288</v>
      </c>
      <c r="O1476" s="5">
        <f t="shared" si="138"/>
        <v>120.51600000000001</v>
      </c>
      <c r="P1476">
        <f t="shared" ref="P1476:P1539" si="141">E1476/L1476</f>
        <v>38.462553191489363</v>
      </c>
      <c r="Q1476" t="str">
        <f t="shared" ref="Q1476:Q1539" si="142">LEFT(N1476, FIND("/", N1476)-1)</f>
        <v>publishing</v>
      </c>
      <c r="R1476" t="str">
        <f t="shared" ref="R1476:R1539" si="143">RIGHT(N1476, LEN(N1476)-FIND("/", N1476))</f>
        <v>radio &amp; podcasts</v>
      </c>
      <c r="S1476" s="9">
        <f t="shared" si="139"/>
        <v>40939.979618055557</v>
      </c>
      <c r="T1476" s="9">
        <f t="shared" si="140"/>
        <v>40969.979618055557</v>
      </c>
    </row>
    <row r="1477" spans="1:20" ht="43.2" x14ac:dyDescent="0.3">
      <c r="A1477">
        <v>1474</v>
      </c>
      <c r="B1477" s="3" t="s">
        <v>1475</v>
      </c>
      <c r="C1477" s="3" t="s">
        <v>5584</v>
      </c>
      <c r="D1477">
        <v>3000</v>
      </c>
      <c r="E1477">
        <v>3368</v>
      </c>
      <c r="F1477" t="s">
        <v>8219</v>
      </c>
      <c r="G1477" t="s">
        <v>8224</v>
      </c>
      <c r="H1477" t="s">
        <v>8246</v>
      </c>
      <c r="I1477">
        <v>1379093292</v>
      </c>
      <c r="J1477">
        <v>1376501292</v>
      </c>
      <c r="K1477" t="b">
        <v>1</v>
      </c>
      <c r="L1477">
        <v>76</v>
      </c>
      <c r="M1477" t="b">
        <v>1</v>
      </c>
      <c r="N1477" t="s">
        <v>8288</v>
      </c>
      <c r="O1477" s="5">
        <f t="shared" si="138"/>
        <v>112.26666666666667</v>
      </c>
      <c r="P1477">
        <f t="shared" si="141"/>
        <v>44.315789473684212</v>
      </c>
      <c r="Q1477" t="str">
        <f t="shared" si="142"/>
        <v>publishing</v>
      </c>
      <c r="R1477" t="str">
        <f t="shared" si="143"/>
        <v>radio &amp; podcasts</v>
      </c>
      <c r="S1477" s="9">
        <f t="shared" si="139"/>
        <v>41500.727916666663</v>
      </c>
      <c r="T1477" s="9">
        <f t="shared" si="140"/>
        <v>41530.727916666663</v>
      </c>
    </row>
    <row r="1478" spans="1:20" ht="43.2" x14ac:dyDescent="0.3">
      <c r="A1478">
        <v>1475</v>
      </c>
      <c r="B1478" s="3" t="s">
        <v>1476</v>
      </c>
      <c r="C1478" s="3" t="s">
        <v>5585</v>
      </c>
      <c r="D1478">
        <v>15000</v>
      </c>
      <c r="E1478">
        <v>28300.45</v>
      </c>
      <c r="F1478" t="s">
        <v>8219</v>
      </c>
      <c r="G1478" t="s">
        <v>8224</v>
      </c>
      <c r="H1478" t="s">
        <v>8246</v>
      </c>
      <c r="I1478">
        <v>1419051540</v>
      </c>
      <c r="J1478">
        <v>1416244863</v>
      </c>
      <c r="K1478" t="b">
        <v>1</v>
      </c>
      <c r="L1478">
        <v>441</v>
      </c>
      <c r="M1478" t="b">
        <v>1</v>
      </c>
      <c r="N1478" t="s">
        <v>8288</v>
      </c>
      <c r="O1478" s="5">
        <f t="shared" si="138"/>
        <v>188.66966666666667</v>
      </c>
      <c r="P1478">
        <f t="shared" si="141"/>
        <v>64.173356009070289</v>
      </c>
      <c r="Q1478" t="str">
        <f t="shared" si="142"/>
        <v>publishing</v>
      </c>
      <c r="R1478" t="str">
        <f t="shared" si="143"/>
        <v>radio &amp; podcasts</v>
      </c>
      <c r="S1478" s="9">
        <f t="shared" si="139"/>
        <v>41960.722951388889</v>
      </c>
      <c r="T1478" s="9">
        <f t="shared" si="140"/>
        <v>41993.207638888889</v>
      </c>
    </row>
    <row r="1479" spans="1:20" ht="28.8" x14ac:dyDescent="0.3">
      <c r="A1479">
        <v>1476</v>
      </c>
      <c r="B1479" s="3" t="s">
        <v>1477</v>
      </c>
      <c r="C1479" s="3" t="s">
        <v>5586</v>
      </c>
      <c r="D1479">
        <v>6000</v>
      </c>
      <c r="E1479">
        <v>39693.279999999999</v>
      </c>
      <c r="F1479" t="s">
        <v>8219</v>
      </c>
      <c r="G1479" t="s">
        <v>8224</v>
      </c>
      <c r="H1479" t="s">
        <v>8246</v>
      </c>
      <c r="I1479">
        <v>1315616422</v>
      </c>
      <c r="J1479">
        <v>1313024422</v>
      </c>
      <c r="K1479" t="b">
        <v>1</v>
      </c>
      <c r="L1479">
        <v>916</v>
      </c>
      <c r="M1479" t="b">
        <v>1</v>
      </c>
      <c r="N1479" t="s">
        <v>8288</v>
      </c>
      <c r="O1479" s="5">
        <f t="shared" si="138"/>
        <v>661.55466666666666</v>
      </c>
      <c r="P1479">
        <f t="shared" si="141"/>
        <v>43.333275109170302</v>
      </c>
      <c r="Q1479" t="str">
        <f t="shared" si="142"/>
        <v>publishing</v>
      </c>
      <c r="R1479" t="str">
        <f t="shared" si="143"/>
        <v>radio &amp; podcasts</v>
      </c>
      <c r="S1479" s="9">
        <f t="shared" si="139"/>
        <v>40766.041921296295</v>
      </c>
      <c r="T1479" s="9">
        <f t="shared" si="140"/>
        <v>40796.041921296295</v>
      </c>
    </row>
    <row r="1480" spans="1:20" ht="43.2" x14ac:dyDescent="0.3">
      <c r="A1480">
        <v>1477</v>
      </c>
      <c r="B1480" s="3" t="s">
        <v>1478</v>
      </c>
      <c r="C1480" s="3" t="s">
        <v>5587</v>
      </c>
      <c r="D1480">
        <v>30000</v>
      </c>
      <c r="E1480">
        <v>33393</v>
      </c>
      <c r="F1480" t="s">
        <v>8219</v>
      </c>
      <c r="G1480" t="s">
        <v>8224</v>
      </c>
      <c r="H1480" t="s">
        <v>8246</v>
      </c>
      <c r="I1480">
        <v>1324609200</v>
      </c>
      <c r="J1480">
        <v>1319467604</v>
      </c>
      <c r="K1480" t="b">
        <v>1</v>
      </c>
      <c r="L1480">
        <v>369</v>
      </c>
      <c r="M1480" t="b">
        <v>1</v>
      </c>
      <c r="N1480" t="s">
        <v>8288</v>
      </c>
      <c r="O1480" s="5">
        <f t="shared" si="138"/>
        <v>111.31</v>
      </c>
      <c r="P1480">
        <f t="shared" si="141"/>
        <v>90.495934959349597</v>
      </c>
      <c r="Q1480" t="str">
        <f t="shared" si="142"/>
        <v>publishing</v>
      </c>
      <c r="R1480" t="str">
        <f t="shared" si="143"/>
        <v>radio &amp; podcasts</v>
      </c>
      <c r="S1480" s="9">
        <f t="shared" si="139"/>
        <v>40840.615787037037</v>
      </c>
      <c r="T1480" s="9">
        <f t="shared" si="140"/>
        <v>40900.125</v>
      </c>
    </row>
    <row r="1481" spans="1:20" ht="43.2" x14ac:dyDescent="0.3">
      <c r="A1481">
        <v>1478</v>
      </c>
      <c r="B1481" s="3" t="s">
        <v>1479</v>
      </c>
      <c r="C1481" s="3" t="s">
        <v>5588</v>
      </c>
      <c r="D1481">
        <v>50000</v>
      </c>
      <c r="E1481">
        <v>590807.11</v>
      </c>
      <c r="F1481" t="s">
        <v>8219</v>
      </c>
      <c r="G1481" t="s">
        <v>8224</v>
      </c>
      <c r="H1481" t="s">
        <v>8246</v>
      </c>
      <c r="I1481">
        <v>1368564913</v>
      </c>
      <c r="J1481">
        <v>1367355313</v>
      </c>
      <c r="K1481" t="b">
        <v>1</v>
      </c>
      <c r="L1481">
        <v>20242</v>
      </c>
      <c r="M1481" t="b">
        <v>1</v>
      </c>
      <c r="N1481" t="s">
        <v>8288</v>
      </c>
      <c r="O1481" s="5">
        <f t="shared" si="138"/>
        <v>1181.6142199999999</v>
      </c>
      <c r="P1481">
        <f t="shared" si="141"/>
        <v>29.187190495010373</v>
      </c>
      <c r="Q1481" t="str">
        <f t="shared" si="142"/>
        <v>publishing</v>
      </c>
      <c r="R1481" t="str">
        <f t="shared" si="143"/>
        <v>radio &amp; podcasts</v>
      </c>
      <c r="S1481" s="9">
        <f t="shared" si="139"/>
        <v>41394.871678240743</v>
      </c>
      <c r="T1481" s="9">
        <f t="shared" si="140"/>
        <v>41408.871678240743</v>
      </c>
    </row>
    <row r="1482" spans="1:20" ht="43.2" x14ac:dyDescent="0.3">
      <c r="A1482">
        <v>1479</v>
      </c>
      <c r="B1482" s="3" t="s">
        <v>1480</v>
      </c>
      <c r="C1482" s="3" t="s">
        <v>5589</v>
      </c>
      <c r="D1482">
        <v>1600</v>
      </c>
      <c r="E1482">
        <v>2198</v>
      </c>
      <c r="F1482" t="s">
        <v>8219</v>
      </c>
      <c r="G1482" t="s">
        <v>8224</v>
      </c>
      <c r="H1482" t="s">
        <v>8246</v>
      </c>
      <c r="I1482">
        <v>1399694340</v>
      </c>
      <c r="J1482">
        <v>1398448389</v>
      </c>
      <c r="K1482" t="b">
        <v>1</v>
      </c>
      <c r="L1482">
        <v>71</v>
      </c>
      <c r="M1482" t="b">
        <v>1</v>
      </c>
      <c r="N1482" t="s">
        <v>8288</v>
      </c>
      <c r="O1482" s="5">
        <f t="shared" si="138"/>
        <v>137.375</v>
      </c>
      <c r="P1482">
        <f t="shared" si="141"/>
        <v>30.95774647887324</v>
      </c>
      <c r="Q1482" t="str">
        <f t="shared" si="142"/>
        <v>publishing</v>
      </c>
      <c r="R1482" t="str">
        <f t="shared" si="143"/>
        <v>radio &amp; podcasts</v>
      </c>
      <c r="S1482" s="9">
        <f t="shared" si="139"/>
        <v>41754.745243055557</v>
      </c>
      <c r="T1482" s="9">
        <f t="shared" si="140"/>
        <v>41769.165972222225</v>
      </c>
    </row>
    <row r="1483" spans="1:20" ht="43.2" x14ac:dyDescent="0.3">
      <c r="A1483">
        <v>1480</v>
      </c>
      <c r="B1483" s="3" t="s">
        <v>1481</v>
      </c>
      <c r="C1483" s="3" t="s">
        <v>5590</v>
      </c>
      <c r="D1483">
        <v>50000</v>
      </c>
      <c r="E1483">
        <v>58520.2</v>
      </c>
      <c r="F1483" t="s">
        <v>8219</v>
      </c>
      <c r="G1483" t="s">
        <v>8224</v>
      </c>
      <c r="H1483" t="s">
        <v>8246</v>
      </c>
      <c r="I1483">
        <v>1374858000</v>
      </c>
      <c r="J1483">
        <v>1373408699</v>
      </c>
      <c r="K1483" t="b">
        <v>1</v>
      </c>
      <c r="L1483">
        <v>635</v>
      </c>
      <c r="M1483" t="b">
        <v>1</v>
      </c>
      <c r="N1483" t="s">
        <v>8288</v>
      </c>
      <c r="O1483" s="5">
        <f t="shared" si="138"/>
        <v>117.04040000000001</v>
      </c>
      <c r="P1483">
        <f t="shared" si="141"/>
        <v>92.157795275590544</v>
      </c>
      <c r="Q1483" t="str">
        <f t="shared" si="142"/>
        <v>publishing</v>
      </c>
      <c r="R1483" t="str">
        <f t="shared" si="143"/>
        <v>radio &amp; podcasts</v>
      </c>
      <c r="S1483" s="9">
        <f t="shared" si="139"/>
        <v>41464.934016203704</v>
      </c>
      <c r="T1483" s="9">
        <f t="shared" si="140"/>
        <v>41481.708333333336</v>
      </c>
    </row>
    <row r="1484" spans="1:20" ht="43.2" x14ac:dyDescent="0.3">
      <c r="A1484">
        <v>1481</v>
      </c>
      <c r="B1484" s="3" t="s">
        <v>1482</v>
      </c>
      <c r="C1484" s="3" t="s">
        <v>5591</v>
      </c>
      <c r="D1484">
        <v>5000</v>
      </c>
      <c r="E1484">
        <v>105</v>
      </c>
      <c r="F1484" t="s">
        <v>8221</v>
      </c>
      <c r="G1484" t="s">
        <v>8229</v>
      </c>
      <c r="H1484" t="s">
        <v>8251</v>
      </c>
      <c r="I1484">
        <v>1383430145</v>
      </c>
      <c r="J1484">
        <v>1380838145</v>
      </c>
      <c r="K1484" t="b">
        <v>0</v>
      </c>
      <c r="L1484">
        <v>6</v>
      </c>
      <c r="M1484" t="b">
        <v>0</v>
      </c>
      <c r="N1484" t="s">
        <v>8275</v>
      </c>
      <c r="O1484" s="5">
        <f t="shared" si="138"/>
        <v>2.1</v>
      </c>
      <c r="P1484">
        <f t="shared" si="141"/>
        <v>17.5</v>
      </c>
      <c r="Q1484" t="str">
        <f t="shared" si="142"/>
        <v>publishing</v>
      </c>
      <c r="R1484" t="str">
        <f t="shared" si="143"/>
        <v>fiction</v>
      </c>
      <c r="S1484" s="9">
        <f t="shared" si="139"/>
        <v>41550.922974537039</v>
      </c>
      <c r="T1484" s="9">
        <f t="shared" si="140"/>
        <v>41580.922974537039</v>
      </c>
    </row>
    <row r="1485" spans="1:20" ht="43.2" x14ac:dyDescent="0.3">
      <c r="A1485">
        <v>1482</v>
      </c>
      <c r="B1485" s="3" t="s">
        <v>1483</v>
      </c>
      <c r="C1485" s="3" t="s">
        <v>5592</v>
      </c>
      <c r="D1485">
        <v>5000</v>
      </c>
      <c r="E1485">
        <v>5</v>
      </c>
      <c r="F1485" t="s">
        <v>8221</v>
      </c>
      <c r="G1485" t="s">
        <v>8224</v>
      </c>
      <c r="H1485" t="s">
        <v>8246</v>
      </c>
      <c r="I1485">
        <v>1347004260</v>
      </c>
      <c r="J1485">
        <v>1345062936</v>
      </c>
      <c r="K1485" t="b">
        <v>0</v>
      </c>
      <c r="L1485">
        <v>1</v>
      </c>
      <c r="M1485" t="b">
        <v>0</v>
      </c>
      <c r="N1485" t="s">
        <v>8275</v>
      </c>
      <c r="O1485" s="5">
        <f t="shared" si="138"/>
        <v>0.1</v>
      </c>
      <c r="P1485">
        <f t="shared" si="141"/>
        <v>5</v>
      </c>
      <c r="Q1485" t="str">
        <f t="shared" si="142"/>
        <v>publishing</v>
      </c>
      <c r="R1485" t="str">
        <f t="shared" si="143"/>
        <v>fiction</v>
      </c>
      <c r="S1485" s="9">
        <f t="shared" si="139"/>
        <v>41136.85805555556</v>
      </c>
      <c r="T1485" s="9">
        <f t="shared" si="140"/>
        <v>41159.32708333333</v>
      </c>
    </row>
    <row r="1486" spans="1:20" ht="43.2" x14ac:dyDescent="0.3">
      <c r="A1486">
        <v>1483</v>
      </c>
      <c r="B1486" s="3" t="s">
        <v>1484</v>
      </c>
      <c r="C1486" s="3" t="s">
        <v>5593</v>
      </c>
      <c r="D1486">
        <v>7000</v>
      </c>
      <c r="E1486">
        <v>50</v>
      </c>
      <c r="F1486" t="s">
        <v>8221</v>
      </c>
      <c r="G1486" t="s">
        <v>8224</v>
      </c>
      <c r="H1486" t="s">
        <v>8246</v>
      </c>
      <c r="I1486">
        <v>1469162275</v>
      </c>
      <c r="J1486">
        <v>1467002275</v>
      </c>
      <c r="K1486" t="b">
        <v>0</v>
      </c>
      <c r="L1486">
        <v>2</v>
      </c>
      <c r="M1486" t="b">
        <v>0</v>
      </c>
      <c r="N1486" t="s">
        <v>8275</v>
      </c>
      <c r="O1486" s="5">
        <f t="shared" si="138"/>
        <v>0.7142857142857143</v>
      </c>
      <c r="P1486">
        <f t="shared" si="141"/>
        <v>25</v>
      </c>
      <c r="Q1486" t="str">
        <f t="shared" si="142"/>
        <v>publishing</v>
      </c>
      <c r="R1486" t="str">
        <f t="shared" si="143"/>
        <v>fiction</v>
      </c>
      <c r="S1486" s="9">
        <f t="shared" si="139"/>
        <v>42548.192997685182</v>
      </c>
      <c r="T1486" s="9">
        <f t="shared" si="140"/>
        <v>42573.192997685182</v>
      </c>
    </row>
    <row r="1487" spans="1:20" x14ac:dyDescent="0.3">
      <c r="A1487">
        <v>1484</v>
      </c>
      <c r="B1487" s="3" t="s">
        <v>1485</v>
      </c>
      <c r="C1487" s="3" t="s">
        <v>5594</v>
      </c>
      <c r="D1487">
        <v>2000</v>
      </c>
      <c r="E1487">
        <v>0</v>
      </c>
      <c r="F1487" t="s">
        <v>8221</v>
      </c>
      <c r="G1487" t="s">
        <v>8224</v>
      </c>
      <c r="H1487" t="s">
        <v>8246</v>
      </c>
      <c r="I1487">
        <v>1342882260</v>
      </c>
      <c r="J1487">
        <v>1337834963</v>
      </c>
      <c r="K1487" t="b">
        <v>0</v>
      </c>
      <c r="L1487">
        <v>0</v>
      </c>
      <c r="M1487" t="b">
        <v>0</v>
      </c>
      <c r="N1487" t="s">
        <v>8275</v>
      </c>
      <c r="O1487" s="5">
        <f t="shared" si="138"/>
        <v>0</v>
      </c>
      <c r="P1487" t="e">
        <f t="shared" si="141"/>
        <v>#DIV/0!</v>
      </c>
      <c r="Q1487" t="str">
        <f t="shared" si="142"/>
        <v>publishing</v>
      </c>
      <c r="R1487" t="str">
        <f t="shared" si="143"/>
        <v>fiction</v>
      </c>
      <c r="S1487" s="9">
        <f t="shared" si="139"/>
        <v>41053.200960648144</v>
      </c>
      <c r="T1487" s="9">
        <f t="shared" si="140"/>
        <v>41111.618750000001</v>
      </c>
    </row>
    <row r="1488" spans="1:20" ht="43.2" x14ac:dyDescent="0.3">
      <c r="A1488">
        <v>1485</v>
      </c>
      <c r="B1488" s="3" t="s">
        <v>1486</v>
      </c>
      <c r="C1488" s="3" t="s">
        <v>5595</v>
      </c>
      <c r="D1488">
        <v>6700</v>
      </c>
      <c r="E1488">
        <v>150</v>
      </c>
      <c r="F1488" t="s">
        <v>8221</v>
      </c>
      <c r="G1488" t="s">
        <v>8224</v>
      </c>
      <c r="H1488" t="s">
        <v>8246</v>
      </c>
      <c r="I1488">
        <v>1434827173</v>
      </c>
      <c r="J1488">
        <v>1430939173</v>
      </c>
      <c r="K1488" t="b">
        <v>0</v>
      </c>
      <c r="L1488">
        <v>3</v>
      </c>
      <c r="M1488" t="b">
        <v>0</v>
      </c>
      <c r="N1488" t="s">
        <v>8275</v>
      </c>
      <c r="O1488" s="5">
        <f t="shared" si="138"/>
        <v>2.2388059701492535</v>
      </c>
      <c r="P1488">
        <f t="shared" si="141"/>
        <v>50</v>
      </c>
      <c r="Q1488" t="str">
        <f t="shared" si="142"/>
        <v>publishing</v>
      </c>
      <c r="R1488" t="str">
        <f t="shared" si="143"/>
        <v>fiction</v>
      </c>
      <c r="S1488" s="9">
        <f t="shared" si="139"/>
        <v>42130.795983796299</v>
      </c>
      <c r="T1488" s="9">
        <f t="shared" si="140"/>
        <v>42175.795983796299</v>
      </c>
    </row>
    <row r="1489" spans="1:20" ht="43.2" x14ac:dyDescent="0.3">
      <c r="A1489">
        <v>1486</v>
      </c>
      <c r="B1489" s="3" t="s">
        <v>1487</v>
      </c>
      <c r="C1489" s="3" t="s">
        <v>5596</v>
      </c>
      <c r="D1489">
        <v>20000</v>
      </c>
      <c r="E1489">
        <v>48</v>
      </c>
      <c r="F1489" t="s">
        <v>8221</v>
      </c>
      <c r="G1489" t="s">
        <v>8224</v>
      </c>
      <c r="H1489" t="s">
        <v>8246</v>
      </c>
      <c r="I1489">
        <v>1425009761</v>
      </c>
      <c r="J1489">
        <v>1422417761</v>
      </c>
      <c r="K1489" t="b">
        <v>0</v>
      </c>
      <c r="L1489">
        <v>3</v>
      </c>
      <c r="M1489" t="b">
        <v>0</v>
      </c>
      <c r="N1489" t="s">
        <v>8275</v>
      </c>
      <c r="O1489" s="5">
        <f t="shared" si="138"/>
        <v>0.24</v>
      </c>
      <c r="P1489">
        <f t="shared" si="141"/>
        <v>16</v>
      </c>
      <c r="Q1489" t="str">
        <f t="shared" si="142"/>
        <v>publishing</v>
      </c>
      <c r="R1489" t="str">
        <f t="shared" si="143"/>
        <v>fiction</v>
      </c>
      <c r="S1489" s="9">
        <f t="shared" si="139"/>
        <v>42032.168530092589</v>
      </c>
      <c r="T1489" s="9">
        <f t="shared" si="140"/>
        <v>42062.168530092589</v>
      </c>
    </row>
    <row r="1490" spans="1:20" ht="43.2" x14ac:dyDescent="0.3">
      <c r="A1490">
        <v>1487</v>
      </c>
      <c r="B1490" s="3" t="s">
        <v>1488</v>
      </c>
      <c r="C1490" s="3" t="s">
        <v>5597</v>
      </c>
      <c r="D1490">
        <v>10000</v>
      </c>
      <c r="E1490">
        <v>0</v>
      </c>
      <c r="F1490" t="s">
        <v>8221</v>
      </c>
      <c r="G1490" t="s">
        <v>8224</v>
      </c>
      <c r="H1490" t="s">
        <v>8246</v>
      </c>
      <c r="I1490">
        <v>1470175271</v>
      </c>
      <c r="J1490">
        <v>1467583271</v>
      </c>
      <c r="K1490" t="b">
        <v>0</v>
      </c>
      <c r="L1490">
        <v>0</v>
      </c>
      <c r="M1490" t="b">
        <v>0</v>
      </c>
      <c r="N1490" t="s">
        <v>8275</v>
      </c>
      <c r="O1490" s="5">
        <f t="shared" si="138"/>
        <v>0</v>
      </c>
      <c r="P1490" t="e">
        <f t="shared" si="141"/>
        <v>#DIV/0!</v>
      </c>
      <c r="Q1490" t="str">
        <f t="shared" si="142"/>
        <v>publishing</v>
      </c>
      <c r="R1490" t="str">
        <f t="shared" si="143"/>
        <v>fiction</v>
      </c>
      <c r="S1490" s="9">
        <f t="shared" si="139"/>
        <v>42554.917488425926</v>
      </c>
      <c r="T1490" s="9">
        <f t="shared" si="140"/>
        <v>42584.917488425926</v>
      </c>
    </row>
    <row r="1491" spans="1:20" ht="28.8" x14ac:dyDescent="0.3">
      <c r="A1491">
        <v>1488</v>
      </c>
      <c r="B1491" s="3" t="s">
        <v>1489</v>
      </c>
      <c r="C1491" s="3" t="s">
        <v>5598</v>
      </c>
      <c r="D1491">
        <v>15000</v>
      </c>
      <c r="E1491">
        <v>360</v>
      </c>
      <c r="F1491" t="s">
        <v>8221</v>
      </c>
      <c r="G1491" t="s">
        <v>8226</v>
      </c>
      <c r="H1491" t="s">
        <v>8248</v>
      </c>
      <c r="I1491">
        <v>1388928660</v>
      </c>
      <c r="J1491">
        <v>1386336660</v>
      </c>
      <c r="K1491" t="b">
        <v>0</v>
      </c>
      <c r="L1491">
        <v>6</v>
      </c>
      <c r="M1491" t="b">
        <v>0</v>
      </c>
      <c r="N1491" t="s">
        <v>8275</v>
      </c>
      <c r="O1491" s="5">
        <f t="shared" si="138"/>
        <v>2.4</v>
      </c>
      <c r="P1491">
        <f t="shared" si="141"/>
        <v>60</v>
      </c>
      <c r="Q1491" t="str">
        <f t="shared" si="142"/>
        <v>publishing</v>
      </c>
      <c r="R1491" t="str">
        <f t="shared" si="143"/>
        <v>fiction</v>
      </c>
      <c r="S1491" s="9">
        <f t="shared" si="139"/>
        <v>41614.563194444447</v>
      </c>
      <c r="T1491" s="9">
        <f t="shared" si="140"/>
        <v>41644.563194444447</v>
      </c>
    </row>
    <row r="1492" spans="1:20" ht="28.8" x14ac:dyDescent="0.3">
      <c r="A1492">
        <v>1489</v>
      </c>
      <c r="B1492" s="3" t="s">
        <v>1490</v>
      </c>
      <c r="C1492" s="3" t="s">
        <v>5599</v>
      </c>
      <c r="D1492">
        <v>5000</v>
      </c>
      <c r="E1492">
        <v>0</v>
      </c>
      <c r="F1492" t="s">
        <v>8221</v>
      </c>
      <c r="G1492" t="s">
        <v>8224</v>
      </c>
      <c r="H1492" t="s">
        <v>8246</v>
      </c>
      <c r="I1492">
        <v>1352994052</v>
      </c>
      <c r="J1492">
        <v>1350398452</v>
      </c>
      <c r="K1492" t="b">
        <v>0</v>
      </c>
      <c r="L1492">
        <v>0</v>
      </c>
      <c r="M1492" t="b">
        <v>0</v>
      </c>
      <c r="N1492" t="s">
        <v>8275</v>
      </c>
      <c r="O1492" s="5">
        <f t="shared" si="138"/>
        <v>0</v>
      </c>
      <c r="P1492" t="e">
        <f t="shared" si="141"/>
        <v>#DIV/0!</v>
      </c>
      <c r="Q1492" t="str">
        <f t="shared" si="142"/>
        <v>publishing</v>
      </c>
      <c r="R1492" t="str">
        <f t="shared" si="143"/>
        <v>fiction</v>
      </c>
      <c r="S1492" s="9">
        <f t="shared" si="139"/>
        <v>41198.611712962964</v>
      </c>
      <c r="T1492" s="9">
        <f t="shared" si="140"/>
        <v>41228.653379629628</v>
      </c>
    </row>
    <row r="1493" spans="1:20" ht="43.2" x14ac:dyDescent="0.3">
      <c r="A1493">
        <v>1490</v>
      </c>
      <c r="B1493" s="3" t="s">
        <v>1491</v>
      </c>
      <c r="C1493" s="3" t="s">
        <v>5600</v>
      </c>
      <c r="D1493">
        <v>2900</v>
      </c>
      <c r="E1493">
        <v>895</v>
      </c>
      <c r="F1493" t="s">
        <v>8221</v>
      </c>
      <c r="G1493" t="s">
        <v>8224</v>
      </c>
      <c r="H1493" t="s">
        <v>8246</v>
      </c>
      <c r="I1493">
        <v>1380720474</v>
      </c>
      <c r="J1493">
        <v>1378214874</v>
      </c>
      <c r="K1493" t="b">
        <v>0</v>
      </c>
      <c r="L1493">
        <v>19</v>
      </c>
      <c r="M1493" t="b">
        <v>0</v>
      </c>
      <c r="N1493" t="s">
        <v>8275</v>
      </c>
      <c r="O1493" s="5">
        <f t="shared" si="138"/>
        <v>30.862068965517242</v>
      </c>
      <c r="P1493">
        <f t="shared" si="141"/>
        <v>47.10526315789474</v>
      </c>
      <c r="Q1493" t="str">
        <f t="shared" si="142"/>
        <v>publishing</v>
      </c>
      <c r="R1493" t="str">
        <f t="shared" si="143"/>
        <v>fiction</v>
      </c>
      <c r="S1493" s="9">
        <f t="shared" si="139"/>
        <v>41520.561041666668</v>
      </c>
      <c r="T1493" s="9">
        <f t="shared" si="140"/>
        <v>41549.561041666668</v>
      </c>
    </row>
    <row r="1494" spans="1:20" ht="28.8" x14ac:dyDescent="0.3">
      <c r="A1494">
        <v>1491</v>
      </c>
      <c r="B1494" s="3" t="s">
        <v>1492</v>
      </c>
      <c r="C1494" s="3" t="s">
        <v>5601</v>
      </c>
      <c r="D1494">
        <v>1200</v>
      </c>
      <c r="E1494">
        <v>100</v>
      </c>
      <c r="F1494" t="s">
        <v>8221</v>
      </c>
      <c r="G1494" t="s">
        <v>8224</v>
      </c>
      <c r="H1494" t="s">
        <v>8246</v>
      </c>
      <c r="I1494">
        <v>1424014680</v>
      </c>
      <c r="J1494">
        <v>1418922443</v>
      </c>
      <c r="K1494" t="b">
        <v>0</v>
      </c>
      <c r="L1494">
        <v>1</v>
      </c>
      <c r="M1494" t="b">
        <v>0</v>
      </c>
      <c r="N1494" t="s">
        <v>8275</v>
      </c>
      <c r="O1494" s="5">
        <f t="shared" si="138"/>
        <v>8.3333333333333321</v>
      </c>
      <c r="P1494">
        <f t="shared" si="141"/>
        <v>100</v>
      </c>
      <c r="Q1494" t="str">
        <f t="shared" si="142"/>
        <v>publishing</v>
      </c>
      <c r="R1494" t="str">
        <f t="shared" si="143"/>
        <v>fiction</v>
      </c>
      <c r="S1494" s="9">
        <f t="shared" si="139"/>
        <v>41991.713460648149</v>
      </c>
      <c r="T1494" s="9">
        <f t="shared" si="140"/>
        <v>42050.651388888888</v>
      </c>
    </row>
    <row r="1495" spans="1:20" ht="43.2" x14ac:dyDescent="0.3">
      <c r="A1495">
        <v>1492</v>
      </c>
      <c r="B1495" s="3" t="s">
        <v>1493</v>
      </c>
      <c r="C1495" s="3" t="s">
        <v>5602</v>
      </c>
      <c r="D1495">
        <v>4000</v>
      </c>
      <c r="E1495">
        <v>30</v>
      </c>
      <c r="F1495" t="s">
        <v>8221</v>
      </c>
      <c r="G1495" t="s">
        <v>8224</v>
      </c>
      <c r="H1495" t="s">
        <v>8246</v>
      </c>
      <c r="I1495">
        <v>1308431646</v>
      </c>
      <c r="J1495">
        <v>1305839646</v>
      </c>
      <c r="K1495" t="b">
        <v>0</v>
      </c>
      <c r="L1495">
        <v>2</v>
      </c>
      <c r="M1495" t="b">
        <v>0</v>
      </c>
      <c r="N1495" t="s">
        <v>8275</v>
      </c>
      <c r="O1495" s="5">
        <f t="shared" si="138"/>
        <v>0.75</v>
      </c>
      <c r="P1495">
        <f t="shared" si="141"/>
        <v>15</v>
      </c>
      <c r="Q1495" t="str">
        <f t="shared" si="142"/>
        <v>publishing</v>
      </c>
      <c r="R1495" t="str">
        <f t="shared" si="143"/>
        <v>fiction</v>
      </c>
      <c r="S1495" s="9">
        <f t="shared" si="139"/>
        <v>40682.884791666671</v>
      </c>
      <c r="T1495" s="9">
        <f t="shared" si="140"/>
        <v>40712.884791666671</v>
      </c>
    </row>
    <row r="1496" spans="1:20" ht="28.8" x14ac:dyDescent="0.3">
      <c r="A1496">
        <v>1493</v>
      </c>
      <c r="B1496" s="3" t="s">
        <v>1494</v>
      </c>
      <c r="C1496" s="3" t="s">
        <v>5603</v>
      </c>
      <c r="D1496">
        <v>2400</v>
      </c>
      <c r="E1496">
        <v>0</v>
      </c>
      <c r="F1496" t="s">
        <v>8221</v>
      </c>
      <c r="G1496" t="s">
        <v>8224</v>
      </c>
      <c r="H1496" t="s">
        <v>8246</v>
      </c>
      <c r="I1496">
        <v>1371415675</v>
      </c>
      <c r="J1496">
        <v>1368823675</v>
      </c>
      <c r="K1496" t="b">
        <v>0</v>
      </c>
      <c r="L1496">
        <v>0</v>
      </c>
      <c r="M1496" t="b">
        <v>0</v>
      </c>
      <c r="N1496" t="s">
        <v>8275</v>
      </c>
      <c r="O1496" s="5">
        <f t="shared" si="138"/>
        <v>0</v>
      </c>
      <c r="P1496" t="e">
        <f t="shared" si="141"/>
        <v>#DIV/0!</v>
      </c>
      <c r="Q1496" t="str">
        <f t="shared" si="142"/>
        <v>publishing</v>
      </c>
      <c r="R1496" t="str">
        <f t="shared" si="143"/>
        <v>fiction</v>
      </c>
      <c r="S1496" s="9">
        <f t="shared" si="139"/>
        <v>41411.866608796299</v>
      </c>
      <c r="T1496" s="9">
        <f t="shared" si="140"/>
        <v>41441.866608796299</v>
      </c>
    </row>
    <row r="1497" spans="1:20" ht="43.2" x14ac:dyDescent="0.3">
      <c r="A1497">
        <v>1494</v>
      </c>
      <c r="B1497" s="3" t="s">
        <v>1495</v>
      </c>
      <c r="C1497" s="3" t="s">
        <v>5604</v>
      </c>
      <c r="D1497">
        <v>5000</v>
      </c>
      <c r="E1497">
        <v>445</v>
      </c>
      <c r="F1497" t="s">
        <v>8221</v>
      </c>
      <c r="G1497" t="s">
        <v>8224</v>
      </c>
      <c r="H1497" t="s">
        <v>8246</v>
      </c>
      <c r="I1497">
        <v>1428075480</v>
      </c>
      <c r="J1497">
        <v>1425489613</v>
      </c>
      <c r="K1497" t="b">
        <v>0</v>
      </c>
      <c r="L1497">
        <v>11</v>
      </c>
      <c r="M1497" t="b">
        <v>0</v>
      </c>
      <c r="N1497" t="s">
        <v>8275</v>
      </c>
      <c r="O1497" s="5">
        <f t="shared" si="138"/>
        <v>8.9</v>
      </c>
      <c r="P1497">
        <f t="shared" si="141"/>
        <v>40.454545454545453</v>
      </c>
      <c r="Q1497" t="str">
        <f t="shared" si="142"/>
        <v>publishing</v>
      </c>
      <c r="R1497" t="str">
        <f t="shared" si="143"/>
        <v>fiction</v>
      </c>
      <c r="S1497" s="9">
        <f t="shared" si="139"/>
        <v>42067.722372685181</v>
      </c>
      <c r="T1497" s="9">
        <f t="shared" si="140"/>
        <v>42097.651388888888</v>
      </c>
    </row>
    <row r="1498" spans="1:20" ht="28.8" x14ac:dyDescent="0.3">
      <c r="A1498">
        <v>1495</v>
      </c>
      <c r="B1498" s="3" t="s">
        <v>1496</v>
      </c>
      <c r="C1498" s="3" t="s">
        <v>5605</v>
      </c>
      <c r="D1498">
        <v>2000</v>
      </c>
      <c r="E1498">
        <v>0</v>
      </c>
      <c r="F1498" t="s">
        <v>8221</v>
      </c>
      <c r="G1498" t="s">
        <v>8224</v>
      </c>
      <c r="H1498" t="s">
        <v>8246</v>
      </c>
      <c r="I1498">
        <v>1314471431</v>
      </c>
      <c r="J1498">
        <v>1311879431</v>
      </c>
      <c r="K1498" t="b">
        <v>0</v>
      </c>
      <c r="L1498">
        <v>0</v>
      </c>
      <c r="M1498" t="b">
        <v>0</v>
      </c>
      <c r="N1498" t="s">
        <v>8275</v>
      </c>
      <c r="O1498" s="5">
        <f t="shared" si="138"/>
        <v>0</v>
      </c>
      <c r="P1498" t="e">
        <f t="shared" si="141"/>
        <v>#DIV/0!</v>
      </c>
      <c r="Q1498" t="str">
        <f t="shared" si="142"/>
        <v>publishing</v>
      </c>
      <c r="R1498" t="str">
        <f t="shared" si="143"/>
        <v>fiction</v>
      </c>
      <c r="S1498" s="9">
        <f t="shared" si="139"/>
        <v>40752.789710648147</v>
      </c>
      <c r="T1498" s="9">
        <f t="shared" si="140"/>
        <v>40782.789710648147</v>
      </c>
    </row>
    <row r="1499" spans="1:20" ht="43.2" x14ac:dyDescent="0.3">
      <c r="A1499">
        <v>1496</v>
      </c>
      <c r="B1499" s="3" t="s">
        <v>1497</v>
      </c>
      <c r="C1499" s="3" t="s">
        <v>5606</v>
      </c>
      <c r="D1499">
        <v>1500</v>
      </c>
      <c r="E1499">
        <v>0</v>
      </c>
      <c r="F1499" t="s">
        <v>8221</v>
      </c>
      <c r="G1499" t="s">
        <v>8224</v>
      </c>
      <c r="H1499" t="s">
        <v>8246</v>
      </c>
      <c r="I1499">
        <v>1410866659</v>
      </c>
      <c r="J1499">
        <v>1405682659</v>
      </c>
      <c r="K1499" t="b">
        <v>0</v>
      </c>
      <c r="L1499">
        <v>0</v>
      </c>
      <c r="M1499" t="b">
        <v>0</v>
      </c>
      <c r="N1499" t="s">
        <v>8275</v>
      </c>
      <c r="O1499" s="5">
        <f t="shared" si="138"/>
        <v>0</v>
      </c>
      <c r="P1499" t="e">
        <f t="shared" si="141"/>
        <v>#DIV/0!</v>
      </c>
      <c r="Q1499" t="str">
        <f t="shared" si="142"/>
        <v>publishing</v>
      </c>
      <c r="R1499" t="str">
        <f t="shared" si="143"/>
        <v>fiction</v>
      </c>
      <c r="S1499" s="9">
        <f t="shared" si="139"/>
        <v>41838.475219907406</v>
      </c>
      <c r="T1499" s="9">
        <f t="shared" si="140"/>
        <v>41898.475219907406</v>
      </c>
    </row>
    <row r="1500" spans="1:20" ht="43.2" x14ac:dyDescent="0.3">
      <c r="A1500">
        <v>1497</v>
      </c>
      <c r="B1500" s="3" t="s">
        <v>1498</v>
      </c>
      <c r="C1500" s="3" t="s">
        <v>5607</v>
      </c>
      <c r="D1500">
        <v>15000</v>
      </c>
      <c r="E1500">
        <v>1</v>
      </c>
      <c r="F1500" t="s">
        <v>8221</v>
      </c>
      <c r="G1500" t="s">
        <v>8224</v>
      </c>
      <c r="H1500" t="s">
        <v>8246</v>
      </c>
      <c r="I1500">
        <v>1375299780</v>
      </c>
      <c r="J1500">
        <v>1371655522</v>
      </c>
      <c r="K1500" t="b">
        <v>0</v>
      </c>
      <c r="L1500">
        <v>1</v>
      </c>
      <c r="M1500" t="b">
        <v>0</v>
      </c>
      <c r="N1500" t="s">
        <v>8275</v>
      </c>
      <c r="O1500" s="5">
        <f t="shared" si="138"/>
        <v>6.6666666666666671E-3</v>
      </c>
      <c r="P1500">
        <f t="shared" si="141"/>
        <v>1</v>
      </c>
      <c r="Q1500" t="str">
        <f t="shared" si="142"/>
        <v>publishing</v>
      </c>
      <c r="R1500" t="str">
        <f t="shared" si="143"/>
        <v>fiction</v>
      </c>
      <c r="S1500" s="9">
        <f t="shared" si="139"/>
        <v>41444.64261574074</v>
      </c>
      <c r="T1500" s="9">
        <f t="shared" si="140"/>
        <v>41486.821527777778</v>
      </c>
    </row>
    <row r="1501" spans="1:20" ht="43.2" x14ac:dyDescent="0.3">
      <c r="A1501">
        <v>1498</v>
      </c>
      <c r="B1501" s="3" t="s">
        <v>1499</v>
      </c>
      <c r="C1501" s="3" t="s">
        <v>5608</v>
      </c>
      <c r="D1501">
        <v>3000</v>
      </c>
      <c r="E1501">
        <v>57</v>
      </c>
      <c r="F1501" t="s">
        <v>8221</v>
      </c>
      <c r="G1501" t="s">
        <v>8224</v>
      </c>
      <c r="H1501" t="s">
        <v>8246</v>
      </c>
      <c r="I1501">
        <v>1409787378</v>
      </c>
      <c r="J1501">
        <v>1405899378</v>
      </c>
      <c r="K1501" t="b">
        <v>0</v>
      </c>
      <c r="L1501">
        <v>3</v>
      </c>
      <c r="M1501" t="b">
        <v>0</v>
      </c>
      <c r="N1501" t="s">
        <v>8275</v>
      </c>
      <c r="O1501" s="5">
        <f t="shared" si="138"/>
        <v>1.9</v>
      </c>
      <c r="P1501">
        <f t="shared" si="141"/>
        <v>19</v>
      </c>
      <c r="Q1501" t="str">
        <f t="shared" si="142"/>
        <v>publishing</v>
      </c>
      <c r="R1501" t="str">
        <f t="shared" si="143"/>
        <v>fiction</v>
      </c>
      <c r="S1501" s="9">
        <f t="shared" si="139"/>
        <v>41840.983541666668</v>
      </c>
      <c r="T1501" s="9">
        <f t="shared" si="140"/>
        <v>41885.983541666668</v>
      </c>
    </row>
    <row r="1502" spans="1:20" ht="43.2" x14ac:dyDescent="0.3">
      <c r="A1502">
        <v>1499</v>
      </c>
      <c r="B1502" s="3" t="s">
        <v>1500</v>
      </c>
      <c r="C1502" s="3" t="s">
        <v>5609</v>
      </c>
      <c r="D1502">
        <v>2000</v>
      </c>
      <c r="E1502">
        <v>5</v>
      </c>
      <c r="F1502" t="s">
        <v>8221</v>
      </c>
      <c r="G1502" t="s">
        <v>8224</v>
      </c>
      <c r="H1502" t="s">
        <v>8246</v>
      </c>
      <c r="I1502">
        <v>1470355833</v>
      </c>
      <c r="J1502">
        <v>1465171833</v>
      </c>
      <c r="K1502" t="b">
        <v>0</v>
      </c>
      <c r="L1502">
        <v>1</v>
      </c>
      <c r="M1502" t="b">
        <v>0</v>
      </c>
      <c r="N1502" t="s">
        <v>8275</v>
      </c>
      <c r="O1502" s="5">
        <f t="shared" si="138"/>
        <v>0.25</v>
      </c>
      <c r="P1502">
        <f t="shared" si="141"/>
        <v>5</v>
      </c>
      <c r="Q1502" t="str">
        <f t="shared" si="142"/>
        <v>publishing</v>
      </c>
      <c r="R1502" t="str">
        <f t="shared" si="143"/>
        <v>fiction</v>
      </c>
      <c r="S1502" s="9">
        <f t="shared" si="139"/>
        <v>42527.007326388892</v>
      </c>
      <c r="T1502" s="9">
        <f t="shared" si="140"/>
        <v>42587.007326388892</v>
      </c>
    </row>
    <row r="1503" spans="1:20" ht="43.2" x14ac:dyDescent="0.3">
      <c r="A1503">
        <v>1500</v>
      </c>
      <c r="B1503" s="3" t="s">
        <v>1501</v>
      </c>
      <c r="C1503" s="3" t="s">
        <v>5610</v>
      </c>
      <c r="D1503">
        <v>2800</v>
      </c>
      <c r="E1503">
        <v>701</v>
      </c>
      <c r="F1503" t="s">
        <v>8221</v>
      </c>
      <c r="G1503" t="s">
        <v>8224</v>
      </c>
      <c r="H1503" t="s">
        <v>8246</v>
      </c>
      <c r="I1503">
        <v>1367444557</v>
      </c>
      <c r="J1503">
        <v>1364852557</v>
      </c>
      <c r="K1503" t="b">
        <v>0</v>
      </c>
      <c r="L1503">
        <v>15</v>
      </c>
      <c r="M1503" t="b">
        <v>0</v>
      </c>
      <c r="N1503" t="s">
        <v>8275</v>
      </c>
      <c r="O1503" s="5">
        <f t="shared" si="138"/>
        <v>25.035714285714285</v>
      </c>
      <c r="P1503">
        <f t="shared" si="141"/>
        <v>46.733333333333334</v>
      </c>
      <c r="Q1503" t="str">
        <f t="shared" si="142"/>
        <v>publishing</v>
      </c>
      <c r="R1503" t="str">
        <f t="shared" si="143"/>
        <v>fiction</v>
      </c>
      <c r="S1503" s="9">
        <f t="shared" si="139"/>
        <v>41365.904594907406</v>
      </c>
      <c r="T1503" s="9">
        <f t="shared" si="140"/>
        <v>41395.904594907406</v>
      </c>
    </row>
    <row r="1504" spans="1:20" ht="28.8" x14ac:dyDescent="0.3">
      <c r="A1504">
        <v>1501</v>
      </c>
      <c r="B1504" s="3" t="s">
        <v>1502</v>
      </c>
      <c r="C1504" s="3" t="s">
        <v>5611</v>
      </c>
      <c r="D1504">
        <v>52000</v>
      </c>
      <c r="E1504">
        <v>86492</v>
      </c>
      <c r="F1504" t="s">
        <v>8219</v>
      </c>
      <c r="G1504" t="s">
        <v>8229</v>
      </c>
      <c r="H1504" t="s">
        <v>8251</v>
      </c>
      <c r="I1504">
        <v>1436364023</v>
      </c>
      <c r="J1504">
        <v>1433772023</v>
      </c>
      <c r="K1504" t="b">
        <v>1</v>
      </c>
      <c r="L1504">
        <v>885</v>
      </c>
      <c r="M1504" t="b">
        <v>1</v>
      </c>
      <c r="N1504" t="s">
        <v>8285</v>
      </c>
      <c r="O1504" s="5">
        <f t="shared" si="138"/>
        <v>166.33076923076925</v>
      </c>
      <c r="P1504">
        <f t="shared" si="141"/>
        <v>97.731073446327684</v>
      </c>
      <c r="Q1504" t="str">
        <f t="shared" si="142"/>
        <v>photography</v>
      </c>
      <c r="R1504" t="str">
        <f t="shared" si="143"/>
        <v>photobooks</v>
      </c>
      <c r="S1504" s="9">
        <f t="shared" si="139"/>
        <v>42163.583599537036</v>
      </c>
      <c r="T1504" s="9">
        <f t="shared" si="140"/>
        <v>42193.583599537036</v>
      </c>
    </row>
    <row r="1505" spans="1:20" ht="43.2" x14ac:dyDescent="0.3">
      <c r="A1505">
        <v>1502</v>
      </c>
      <c r="B1505" s="3" t="s">
        <v>1503</v>
      </c>
      <c r="C1505" s="3" t="s">
        <v>5612</v>
      </c>
      <c r="D1505">
        <v>22000</v>
      </c>
      <c r="E1505">
        <v>22318</v>
      </c>
      <c r="F1505" t="s">
        <v>8219</v>
      </c>
      <c r="G1505" t="s">
        <v>8225</v>
      </c>
      <c r="H1505" t="s">
        <v>8247</v>
      </c>
      <c r="I1505">
        <v>1458943200</v>
      </c>
      <c r="J1505">
        <v>1456491680</v>
      </c>
      <c r="K1505" t="b">
        <v>1</v>
      </c>
      <c r="L1505">
        <v>329</v>
      </c>
      <c r="M1505" t="b">
        <v>1</v>
      </c>
      <c r="N1505" t="s">
        <v>8285</v>
      </c>
      <c r="O1505" s="5">
        <f t="shared" si="138"/>
        <v>101.44545454545455</v>
      </c>
      <c r="P1505">
        <f t="shared" si="141"/>
        <v>67.835866261398181</v>
      </c>
      <c r="Q1505" t="str">
        <f t="shared" si="142"/>
        <v>photography</v>
      </c>
      <c r="R1505" t="str">
        <f t="shared" si="143"/>
        <v>photobooks</v>
      </c>
      <c r="S1505" s="9">
        <f t="shared" si="139"/>
        <v>42426.542592592596</v>
      </c>
      <c r="T1505" s="9">
        <f t="shared" si="140"/>
        <v>42454.916666666672</v>
      </c>
    </row>
    <row r="1506" spans="1:20" ht="43.2" x14ac:dyDescent="0.3">
      <c r="A1506">
        <v>1503</v>
      </c>
      <c r="B1506" s="3" t="s">
        <v>1504</v>
      </c>
      <c r="C1506" s="3" t="s">
        <v>5613</v>
      </c>
      <c r="D1506">
        <v>3750</v>
      </c>
      <c r="E1506">
        <v>4045.93</v>
      </c>
      <c r="F1506" t="s">
        <v>8219</v>
      </c>
      <c r="G1506" t="s">
        <v>8242</v>
      </c>
      <c r="H1506" t="s">
        <v>8249</v>
      </c>
      <c r="I1506">
        <v>1477210801</v>
      </c>
      <c r="J1506">
        <v>1472026801</v>
      </c>
      <c r="K1506" t="b">
        <v>1</v>
      </c>
      <c r="L1506">
        <v>71</v>
      </c>
      <c r="M1506" t="b">
        <v>1</v>
      </c>
      <c r="N1506" t="s">
        <v>8285</v>
      </c>
      <c r="O1506" s="5">
        <f t="shared" si="138"/>
        <v>107.89146666666667</v>
      </c>
      <c r="P1506">
        <f t="shared" si="141"/>
        <v>56.98492957746479</v>
      </c>
      <c r="Q1506" t="str">
        <f t="shared" si="142"/>
        <v>photography</v>
      </c>
      <c r="R1506" t="str">
        <f t="shared" si="143"/>
        <v>photobooks</v>
      </c>
      <c r="S1506" s="9">
        <f t="shared" si="139"/>
        <v>42606.347233796296</v>
      </c>
      <c r="T1506" s="9">
        <f t="shared" si="140"/>
        <v>42666.347233796296</v>
      </c>
    </row>
    <row r="1507" spans="1:20" ht="28.8" x14ac:dyDescent="0.3">
      <c r="A1507">
        <v>1504</v>
      </c>
      <c r="B1507" s="3" t="s">
        <v>1505</v>
      </c>
      <c r="C1507" s="3" t="s">
        <v>5614</v>
      </c>
      <c r="D1507">
        <v>6500</v>
      </c>
      <c r="E1507">
        <v>18066</v>
      </c>
      <c r="F1507" t="s">
        <v>8219</v>
      </c>
      <c r="G1507" t="s">
        <v>8225</v>
      </c>
      <c r="H1507" t="s">
        <v>8247</v>
      </c>
      <c r="I1507">
        <v>1402389180</v>
      </c>
      <c r="J1507">
        <v>1399996024</v>
      </c>
      <c r="K1507" t="b">
        <v>1</v>
      </c>
      <c r="L1507">
        <v>269</v>
      </c>
      <c r="M1507" t="b">
        <v>1</v>
      </c>
      <c r="N1507" t="s">
        <v>8285</v>
      </c>
      <c r="O1507" s="5">
        <f t="shared" si="138"/>
        <v>277.93846153846158</v>
      </c>
      <c r="P1507">
        <f t="shared" si="141"/>
        <v>67.159851301115239</v>
      </c>
      <c r="Q1507" t="str">
        <f t="shared" si="142"/>
        <v>photography</v>
      </c>
      <c r="R1507" t="str">
        <f t="shared" si="143"/>
        <v>photobooks</v>
      </c>
      <c r="S1507" s="9">
        <f t="shared" si="139"/>
        <v>41772.657685185186</v>
      </c>
      <c r="T1507" s="9">
        <f t="shared" si="140"/>
        <v>41800.356249999997</v>
      </c>
    </row>
    <row r="1508" spans="1:20" ht="43.2" x14ac:dyDescent="0.3">
      <c r="A1508">
        <v>1505</v>
      </c>
      <c r="B1508" s="3" t="s">
        <v>1506</v>
      </c>
      <c r="C1508" s="3" t="s">
        <v>5615</v>
      </c>
      <c r="D1508">
        <v>16000</v>
      </c>
      <c r="E1508">
        <v>16573</v>
      </c>
      <c r="F1508" t="s">
        <v>8219</v>
      </c>
      <c r="G1508" t="s">
        <v>8236</v>
      </c>
      <c r="H1508" t="s">
        <v>8249</v>
      </c>
      <c r="I1508">
        <v>1458676860</v>
      </c>
      <c r="J1508">
        <v>1455446303</v>
      </c>
      <c r="K1508" t="b">
        <v>1</v>
      </c>
      <c r="L1508">
        <v>345</v>
      </c>
      <c r="M1508" t="b">
        <v>1</v>
      </c>
      <c r="N1508" t="s">
        <v>8285</v>
      </c>
      <c r="O1508" s="5">
        <f t="shared" si="138"/>
        <v>103.58125</v>
      </c>
      <c r="P1508">
        <f t="shared" si="141"/>
        <v>48.037681159420288</v>
      </c>
      <c r="Q1508" t="str">
        <f t="shared" si="142"/>
        <v>photography</v>
      </c>
      <c r="R1508" t="str">
        <f t="shared" si="143"/>
        <v>photobooks</v>
      </c>
      <c r="S1508" s="9">
        <f t="shared" si="139"/>
        <v>42414.44332175926</v>
      </c>
      <c r="T1508" s="9">
        <f t="shared" si="140"/>
        <v>42451.834027777775</v>
      </c>
    </row>
    <row r="1509" spans="1:20" ht="28.8" x14ac:dyDescent="0.3">
      <c r="A1509">
        <v>1506</v>
      </c>
      <c r="B1509" s="3" t="s">
        <v>1507</v>
      </c>
      <c r="C1509" s="3" t="s">
        <v>5616</v>
      </c>
      <c r="D1509">
        <v>1500</v>
      </c>
      <c r="E1509">
        <v>1671</v>
      </c>
      <c r="F1509" t="s">
        <v>8219</v>
      </c>
      <c r="G1509" t="s">
        <v>8225</v>
      </c>
      <c r="H1509" t="s">
        <v>8247</v>
      </c>
      <c r="I1509">
        <v>1406227904</v>
      </c>
      <c r="J1509">
        <v>1403635904</v>
      </c>
      <c r="K1509" t="b">
        <v>1</v>
      </c>
      <c r="L1509">
        <v>43</v>
      </c>
      <c r="M1509" t="b">
        <v>1</v>
      </c>
      <c r="N1509" t="s">
        <v>8285</v>
      </c>
      <c r="O1509" s="5">
        <f t="shared" si="138"/>
        <v>111.4</v>
      </c>
      <c r="P1509">
        <f t="shared" si="141"/>
        <v>38.860465116279073</v>
      </c>
      <c r="Q1509" t="str">
        <f t="shared" si="142"/>
        <v>photography</v>
      </c>
      <c r="R1509" t="str">
        <f t="shared" si="143"/>
        <v>photobooks</v>
      </c>
      <c r="S1509" s="9">
        <f t="shared" si="139"/>
        <v>41814.785925925928</v>
      </c>
      <c r="T1509" s="9">
        <f t="shared" si="140"/>
        <v>41844.785925925928</v>
      </c>
    </row>
    <row r="1510" spans="1:20" ht="43.2" x14ac:dyDescent="0.3">
      <c r="A1510">
        <v>1507</v>
      </c>
      <c r="B1510" s="3" t="s">
        <v>1508</v>
      </c>
      <c r="C1510" s="3" t="s">
        <v>5617</v>
      </c>
      <c r="D1510">
        <v>1200</v>
      </c>
      <c r="E1510">
        <v>2580</v>
      </c>
      <c r="F1510" t="s">
        <v>8219</v>
      </c>
      <c r="G1510" t="s">
        <v>8224</v>
      </c>
      <c r="H1510" t="s">
        <v>8246</v>
      </c>
      <c r="I1510">
        <v>1273911000</v>
      </c>
      <c r="J1510">
        <v>1268822909</v>
      </c>
      <c r="K1510" t="b">
        <v>1</v>
      </c>
      <c r="L1510">
        <v>33</v>
      </c>
      <c r="M1510" t="b">
        <v>1</v>
      </c>
      <c r="N1510" t="s">
        <v>8285</v>
      </c>
      <c r="O1510" s="5">
        <f t="shared" si="138"/>
        <v>215</v>
      </c>
      <c r="P1510">
        <f t="shared" si="141"/>
        <v>78.181818181818187</v>
      </c>
      <c r="Q1510" t="str">
        <f t="shared" si="142"/>
        <v>photography</v>
      </c>
      <c r="R1510" t="str">
        <f t="shared" si="143"/>
        <v>photobooks</v>
      </c>
      <c r="S1510" s="9">
        <f t="shared" si="139"/>
        <v>40254.450335648151</v>
      </c>
      <c r="T1510" s="9">
        <f t="shared" si="140"/>
        <v>40313.340277777781</v>
      </c>
    </row>
    <row r="1511" spans="1:20" ht="43.2" x14ac:dyDescent="0.3">
      <c r="A1511">
        <v>1508</v>
      </c>
      <c r="B1511" s="3" t="s">
        <v>1509</v>
      </c>
      <c r="C1511" s="3" t="s">
        <v>5618</v>
      </c>
      <c r="D1511">
        <v>18500</v>
      </c>
      <c r="E1511">
        <v>20491</v>
      </c>
      <c r="F1511" t="s">
        <v>8219</v>
      </c>
      <c r="G1511" t="s">
        <v>8224</v>
      </c>
      <c r="H1511" t="s">
        <v>8246</v>
      </c>
      <c r="I1511">
        <v>1403880281</v>
      </c>
      <c r="J1511">
        <v>1401201881</v>
      </c>
      <c r="K1511" t="b">
        <v>1</v>
      </c>
      <c r="L1511">
        <v>211</v>
      </c>
      <c r="M1511" t="b">
        <v>1</v>
      </c>
      <c r="N1511" t="s">
        <v>8285</v>
      </c>
      <c r="O1511" s="5">
        <f t="shared" si="138"/>
        <v>110.76216216216217</v>
      </c>
      <c r="P1511">
        <f t="shared" si="141"/>
        <v>97.113744075829388</v>
      </c>
      <c r="Q1511" t="str">
        <f t="shared" si="142"/>
        <v>photography</v>
      </c>
      <c r="R1511" t="str">
        <f t="shared" si="143"/>
        <v>photobooks</v>
      </c>
      <c r="S1511" s="9">
        <f t="shared" si="139"/>
        <v>41786.614363425928</v>
      </c>
      <c r="T1511" s="9">
        <f t="shared" si="140"/>
        <v>41817.614363425928</v>
      </c>
    </row>
    <row r="1512" spans="1:20" ht="43.2" x14ac:dyDescent="0.3">
      <c r="A1512">
        <v>1509</v>
      </c>
      <c r="B1512" s="3" t="s">
        <v>1510</v>
      </c>
      <c r="C1512" s="3" t="s">
        <v>5619</v>
      </c>
      <c r="D1512">
        <v>17500</v>
      </c>
      <c r="E1512">
        <v>21637.22</v>
      </c>
      <c r="F1512" t="s">
        <v>8219</v>
      </c>
      <c r="G1512" t="s">
        <v>8236</v>
      </c>
      <c r="H1512" t="s">
        <v>8249</v>
      </c>
      <c r="I1512">
        <v>1487113140</v>
      </c>
      <c r="J1512">
        <v>1484570885</v>
      </c>
      <c r="K1512" t="b">
        <v>1</v>
      </c>
      <c r="L1512">
        <v>196</v>
      </c>
      <c r="M1512" t="b">
        <v>1</v>
      </c>
      <c r="N1512" t="s">
        <v>8285</v>
      </c>
      <c r="O1512" s="5">
        <f t="shared" si="138"/>
        <v>123.64125714285714</v>
      </c>
      <c r="P1512">
        <f t="shared" si="141"/>
        <v>110.39397959183674</v>
      </c>
      <c r="Q1512" t="str">
        <f t="shared" si="142"/>
        <v>photography</v>
      </c>
      <c r="R1512" t="str">
        <f t="shared" si="143"/>
        <v>photobooks</v>
      </c>
      <c r="S1512" s="9">
        <f t="shared" si="139"/>
        <v>42751.533391203702</v>
      </c>
      <c r="T1512" s="9">
        <f t="shared" si="140"/>
        <v>42780.957638888889</v>
      </c>
    </row>
    <row r="1513" spans="1:20" ht="43.2" x14ac:dyDescent="0.3">
      <c r="A1513">
        <v>1510</v>
      </c>
      <c r="B1513" s="3" t="s">
        <v>1511</v>
      </c>
      <c r="C1513" s="3" t="s">
        <v>5620</v>
      </c>
      <c r="D1513">
        <v>16000</v>
      </c>
      <c r="E1513">
        <v>16165.6</v>
      </c>
      <c r="F1513" t="s">
        <v>8219</v>
      </c>
      <c r="G1513" t="s">
        <v>8225</v>
      </c>
      <c r="H1513" t="s">
        <v>8247</v>
      </c>
      <c r="I1513">
        <v>1405761278</v>
      </c>
      <c r="J1513">
        <v>1403169278</v>
      </c>
      <c r="K1513" t="b">
        <v>1</v>
      </c>
      <c r="L1513">
        <v>405</v>
      </c>
      <c r="M1513" t="b">
        <v>1</v>
      </c>
      <c r="N1513" t="s">
        <v>8285</v>
      </c>
      <c r="O1513" s="5">
        <f t="shared" si="138"/>
        <v>101.03500000000001</v>
      </c>
      <c r="P1513">
        <f t="shared" si="141"/>
        <v>39.91506172839506</v>
      </c>
      <c r="Q1513" t="str">
        <f t="shared" si="142"/>
        <v>photography</v>
      </c>
      <c r="R1513" t="str">
        <f t="shared" si="143"/>
        <v>photobooks</v>
      </c>
      <c r="S1513" s="9">
        <f t="shared" si="139"/>
        <v>41809.385162037033</v>
      </c>
      <c r="T1513" s="9">
        <f t="shared" si="140"/>
        <v>41839.385162037033</v>
      </c>
    </row>
    <row r="1514" spans="1:20" ht="43.2" x14ac:dyDescent="0.3">
      <c r="A1514">
        <v>1511</v>
      </c>
      <c r="B1514" s="3" t="s">
        <v>1512</v>
      </c>
      <c r="C1514" s="3" t="s">
        <v>5621</v>
      </c>
      <c r="D1514">
        <v>14000</v>
      </c>
      <c r="E1514">
        <v>15651</v>
      </c>
      <c r="F1514" t="s">
        <v>8219</v>
      </c>
      <c r="G1514" t="s">
        <v>8224</v>
      </c>
      <c r="H1514" t="s">
        <v>8246</v>
      </c>
      <c r="I1514">
        <v>1447858804</v>
      </c>
      <c r="J1514">
        <v>1445263204</v>
      </c>
      <c r="K1514" t="b">
        <v>1</v>
      </c>
      <c r="L1514">
        <v>206</v>
      </c>
      <c r="M1514" t="b">
        <v>1</v>
      </c>
      <c r="N1514" t="s">
        <v>8285</v>
      </c>
      <c r="O1514" s="5">
        <f t="shared" si="138"/>
        <v>111.79285714285714</v>
      </c>
      <c r="P1514">
        <f t="shared" si="141"/>
        <v>75.975728155339809</v>
      </c>
      <c r="Q1514" t="str">
        <f t="shared" si="142"/>
        <v>photography</v>
      </c>
      <c r="R1514" t="str">
        <f t="shared" si="143"/>
        <v>photobooks</v>
      </c>
      <c r="S1514" s="9">
        <f t="shared" si="139"/>
        <v>42296.583379629628</v>
      </c>
      <c r="T1514" s="9">
        <f t="shared" si="140"/>
        <v>42326.625046296293</v>
      </c>
    </row>
    <row r="1515" spans="1:20" ht="43.2" x14ac:dyDescent="0.3">
      <c r="A1515">
        <v>1512</v>
      </c>
      <c r="B1515" s="3" t="s">
        <v>1513</v>
      </c>
      <c r="C1515" s="3" t="s">
        <v>5622</v>
      </c>
      <c r="D1515">
        <v>3500</v>
      </c>
      <c r="E1515">
        <v>19557</v>
      </c>
      <c r="F1515" t="s">
        <v>8219</v>
      </c>
      <c r="G1515" t="s">
        <v>8224</v>
      </c>
      <c r="H1515" t="s">
        <v>8246</v>
      </c>
      <c r="I1515">
        <v>1486311939</v>
      </c>
      <c r="J1515">
        <v>1483719939</v>
      </c>
      <c r="K1515" t="b">
        <v>1</v>
      </c>
      <c r="L1515">
        <v>335</v>
      </c>
      <c r="M1515" t="b">
        <v>1</v>
      </c>
      <c r="N1515" t="s">
        <v>8285</v>
      </c>
      <c r="O1515" s="5">
        <f t="shared" si="138"/>
        <v>558.7714285714286</v>
      </c>
      <c r="P1515">
        <f t="shared" si="141"/>
        <v>58.379104477611939</v>
      </c>
      <c r="Q1515" t="str">
        <f t="shared" si="142"/>
        <v>photography</v>
      </c>
      <c r="R1515" t="str">
        <f t="shared" si="143"/>
        <v>photobooks</v>
      </c>
      <c r="S1515" s="9">
        <f t="shared" si="139"/>
        <v>42741.684479166666</v>
      </c>
      <c r="T1515" s="9">
        <f t="shared" si="140"/>
        <v>42771.684479166666</v>
      </c>
    </row>
    <row r="1516" spans="1:20" ht="28.8" x14ac:dyDescent="0.3">
      <c r="A1516">
        <v>1513</v>
      </c>
      <c r="B1516" s="3" t="s">
        <v>1514</v>
      </c>
      <c r="C1516" s="3" t="s">
        <v>5623</v>
      </c>
      <c r="D1516">
        <v>8000</v>
      </c>
      <c r="E1516">
        <v>12001.5</v>
      </c>
      <c r="F1516" t="s">
        <v>8219</v>
      </c>
      <c r="G1516" t="s">
        <v>8225</v>
      </c>
      <c r="H1516" t="s">
        <v>8247</v>
      </c>
      <c r="I1516">
        <v>1405523866</v>
      </c>
      <c r="J1516">
        <v>1402931866</v>
      </c>
      <c r="K1516" t="b">
        <v>1</v>
      </c>
      <c r="L1516">
        <v>215</v>
      </c>
      <c r="M1516" t="b">
        <v>1</v>
      </c>
      <c r="N1516" t="s">
        <v>8285</v>
      </c>
      <c r="O1516" s="5">
        <f t="shared" si="138"/>
        <v>150.01875000000001</v>
      </c>
      <c r="P1516">
        <f t="shared" si="141"/>
        <v>55.82093023255814</v>
      </c>
      <c r="Q1516" t="str">
        <f t="shared" si="142"/>
        <v>photography</v>
      </c>
      <c r="R1516" t="str">
        <f t="shared" si="143"/>
        <v>photobooks</v>
      </c>
      <c r="S1516" s="9">
        <f t="shared" si="139"/>
        <v>41806.637337962966</v>
      </c>
      <c r="T1516" s="9">
        <f t="shared" si="140"/>
        <v>41836.637337962966</v>
      </c>
    </row>
    <row r="1517" spans="1:20" ht="28.8" x14ac:dyDescent="0.3">
      <c r="A1517">
        <v>1514</v>
      </c>
      <c r="B1517" s="3" t="s">
        <v>1515</v>
      </c>
      <c r="C1517" s="3" t="s">
        <v>5624</v>
      </c>
      <c r="D1517">
        <v>25000</v>
      </c>
      <c r="E1517">
        <v>26619</v>
      </c>
      <c r="F1517" t="s">
        <v>8219</v>
      </c>
      <c r="G1517" t="s">
        <v>8224</v>
      </c>
      <c r="H1517" t="s">
        <v>8246</v>
      </c>
      <c r="I1517">
        <v>1443363640</v>
      </c>
      <c r="J1517">
        <v>1439907640</v>
      </c>
      <c r="K1517" t="b">
        <v>1</v>
      </c>
      <c r="L1517">
        <v>176</v>
      </c>
      <c r="M1517" t="b">
        <v>1</v>
      </c>
      <c r="N1517" t="s">
        <v>8285</v>
      </c>
      <c r="O1517" s="5">
        <f t="shared" si="138"/>
        <v>106.476</v>
      </c>
      <c r="P1517">
        <f t="shared" si="141"/>
        <v>151.24431818181819</v>
      </c>
      <c r="Q1517" t="str">
        <f t="shared" si="142"/>
        <v>photography</v>
      </c>
      <c r="R1517" t="str">
        <f t="shared" si="143"/>
        <v>photobooks</v>
      </c>
      <c r="S1517" s="9">
        <f t="shared" si="139"/>
        <v>42234.597685185188</v>
      </c>
      <c r="T1517" s="9">
        <f t="shared" si="140"/>
        <v>42274.597685185188</v>
      </c>
    </row>
    <row r="1518" spans="1:20" ht="43.2" x14ac:dyDescent="0.3">
      <c r="A1518">
        <v>1515</v>
      </c>
      <c r="B1518" s="3" t="s">
        <v>1516</v>
      </c>
      <c r="C1518" s="3" t="s">
        <v>5625</v>
      </c>
      <c r="D1518">
        <v>300000</v>
      </c>
      <c r="E1518">
        <v>471567</v>
      </c>
      <c r="F1518" t="s">
        <v>8219</v>
      </c>
      <c r="G1518" t="s">
        <v>8234</v>
      </c>
      <c r="H1518" t="s">
        <v>8254</v>
      </c>
      <c r="I1518">
        <v>1458104697</v>
      </c>
      <c r="J1518">
        <v>1455516297</v>
      </c>
      <c r="K1518" t="b">
        <v>1</v>
      </c>
      <c r="L1518">
        <v>555</v>
      </c>
      <c r="M1518" t="b">
        <v>1</v>
      </c>
      <c r="N1518" t="s">
        <v>8285</v>
      </c>
      <c r="O1518" s="5">
        <f t="shared" si="138"/>
        <v>157.18899999999999</v>
      </c>
      <c r="P1518">
        <f t="shared" si="141"/>
        <v>849.67027027027029</v>
      </c>
      <c r="Q1518" t="str">
        <f t="shared" si="142"/>
        <v>photography</v>
      </c>
      <c r="R1518" t="str">
        <f t="shared" si="143"/>
        <v>photobooks</v>
      </c>
      <c r="S1518" s="9">
        <f t="shared" si="139"/>
        <v>42415.253437499996</v>
      </c>
      <c r="T1518" s="9">
        <f t="shared" si="140"/>
        <v>42445.211770833332</v>
      </c>
    </row>
    <row r="1519" spans="1:20" ht="43.2" x14ac:dyDescent="0.3">
      <c r="A1519">
        <v>1516</v>
      </c>
      <c r="B1519" s="3" t="s">
        <v>1517</v>
      </c>
      <c r="C1519" s="3" t="s">
        <v>5626</v>
      </c>
      <c r="D1519">
        <v>17000</v>
      </c>
      <c r="E1519">
        <v>18472</v>
      </c>
      <c r="F1519" t="s">
        <v>8219</v>
      </c>
      <c r="G1519" t="s">
        <v>8224</v>
      </c>
      <c r="H1519" t="s">
        <v>8246</v>
      </c>
      <c r="I1519">
        <v>1475762400</v>
      </c>
      <c r="J1519">
        <v>1473160292</v>
      </c>
      <c r="K1519" t="b">
        <v>1</v>
      </c>
      <c r="L1519">
        <v>116</v>
      </c>
      <c r="M1519" t="b">
        <v>1</v>
      </c>
      <c r="N1519" t="s">
        <v>8285</v>
      </c>
      <c r="O1519" s="5">
        <f t="shared" si="138"/>
        <v>108.65882352941176</v>
      </c>
      <c r="P1519">
        <f t="shared" si="141"/>
        <v>159.24137931034483</v>
      </c>
      <c r="Q1519" t="str">
        <f t="shared" si="142"/>
        <v>photography</v>
      </c>
      <c r="R1519" t="str">
        <f t="shared" si="143"/>
        <v>photobooks</v>
      </c>
      <c r="S1519" s="9">
        <f t="shared" si="139"/>
        <v>42619.466342592597</v>
      </c>
      <c r="T1519" s="9">
        <f t="shared" si="140"/>
        <v>42649.583333333328</v>
      </c>
    </row>
    <row r="1520" spans="1:20" ht="43.2" x14ac:dyDescent="0.3">
      <c r="A1520">
        <v>1517</v>
      </c>
      <c r="B1520" s="3" t="s">
        <v>1518</v>
      </c>
      <c r="C1520" s="3" t="s">
        <v>5627</v>
      </c>
      <c r="D1520">
        <v>15000</v>
      </c>
      <c r="E1520">
        <v>24297</v>
      </c>
      <c r="F1520" t="s">
        <v>8219</v>
      </c>
      <c r="G1520" t="s">
        <v>8224</v>
      </c>
      <c r="H1520" t="s">
        <v>8246</v>
      </c>
      <c r="I1520">
        <v>1417845600</v>
      </c>
      <c r="J1520">
        <v>1415194553</v>
      </c>
      <c r="K1520" t="b">
        <v>1</v>
      </c>
      <c r="L1520">
        <v>615</v>
      </c>
      <c r="M1520" t="b">
        <v>1</v>
      </c>
      <c r="N1520" t="s">
        <v>8285</v>
      </c>
      <c r="O1520" s="5">
        <f t="shared" si="138"/>
        <v>161.97999999999999</v>
      </c>
      <c r="P1520">
        <f t="shared" si="141"/>
        <v>39.507317073170732</v>
      </c>
      <c r="Q1520" t="str">
        <f t="shared" si="142"/>
        <v>photography</v>
      </c>
      <c r="R1520" t="str">
        <f t="shared" si="143"/>
        <v>photobooks</v>
      </c>
      <c r="S1520" s="9">
        <f t="shared" si="139"/>
        <v>41948.56658564815</v>
      </c>
      <c r="T1520" s="9">
        <f t="shared" si="140"/>
        <v>41979.25</v>
      </c>
    </row>
    <row r="1521" spans="1:20" ht="28.8" x14ac:dyDescent="0.3">
      <c r="A1521">
        <v>1518</v>
      </c>
      <c r="B1521" s="3" t="s">
        <v>1519</v>
      </c>
      <c r="C1521" s="3" t="s">
        <v>5628</v>
      </c>
      <c r="D1521">
        <v>15000</v>
      </c>
      <c r="E1521">
        <v>30805</v>
      </c>
      <c r="F1521" t="s">
        <v>8219</v>
      </c>
      <c r="G1521" t="s">
        <v>8224</v>
      </c>
      <c r="H1521" t="s">
        <v>8246</v>
      </c>
      <c r="I1521">
        <v>1401565252</v>
      </c>
      <c r="J1521">
        <v>1398973252</v>
      </c>
      <c r="K1521" t="b">
        <v>1</v>
      </c>
      <c r="L1521">
        <v>236</v>
      </c>
      <c r="M1521" t="b">
        <v>1</v>
      </c>
      <c r="N1521" t="s">
        <v>8285</v>
      </c>
      <c r="O1521" s="5">
        <f t="shared" si="138"/>
        <v>205.36666666666665</v>
      </c>
      <c r="P1521">
        <f t="shared" si="141"/>
        <v>130.52966101694915</v>
      </c>
      <c r="Q1521" t="str">
        <f t="shared" si="142"/>
        <v>photography</v>
      </c>
      <c r="R1521" t="str">
        <f t="shared" si="143"/>
        <v>photobooks</v>
      </c>
      <c r="S1521" s="9">
        <f t="shared" si="139"/>
        <v>41760.8200462963</v>
      </c>
      <c r="T1521" s="9">
        <f t="shared" si="140"/>
        <v>41790.8200462963</v>
      </c>
    </row>
    <row r="1522" spans="1:20" ht="43.2" x14ac:dyDescent="0.3">
      <c r="A1522">
        <v>1519</v>
      </c>
      <c r="B1522" s="3" t="s">
        <v>1520</v>
      </c>
      <c r="C1522" s="3" t="s">
        <v>5629</v>
      </c>
      <c r="D1522">
        <v>9000</v>
      </c>
      <c r="E1522">
        <v>9302.75</v>
      </c>
      <c r="F1522" t="s">
        <v>8219</v>
      </c>
      <c r="G1522" t="s">
        <v>8224</v>
      </c>
      <c r="H1522" t="s">
        <v>8246</v>
      </c>
      <c r="I1522">
        <v>1403301540</v>
      </c>
      <c r="J1522">
        <v>1400867283</v>
      </c>
      <c r="K1522" t="b">
        <v>1</v>
      </c>
      <c r="L1522">
        <v>145</v>
      </c>
      <c r="M1522" t="b">
        <v>1</v>
      </c>
      <c r="N1522" t="s">
        <v>8285</v>
      </c>
      <c r="O1522" s="5">
        <f t="shared" si="138"/>
        <v>103.36388888888889</v>
      </c>
      <c r="P1522">
        <f t="shared" si="141"/>
        <v>64.156896551724131</v>
      </c>
      <c r="Q1522" t="str">
        <f t="shared" si="142"/>
        <v>photography</v>
      </c>
      <c r="R1522" t="str">
        <f t="shared" si="143"/>
        <v>photobooks</v>
      </c>
      <c r="S1522" s="9">
        <f t="shared" si="139"/>
        <v>41782.741701388892</v>
      </c>
      <c r="T1522" s="9">
        <f t="shared" si="140"/>
        <v>41810.915972222225</v>
      </c>
    </row>
    <row r="1523" spans="1:20" ht="28.8" x14ac:dyDescent="0.3">
      <c r="A1523">
        <v>1520</v>
      </c>
      <c r="B1523" s="3" t="s">
        <v>1521</v>
      </c>
      <c r="C1523" s="3" t="s">
        <v>5630</v>
      </c>
      <c r="D1523">
        <v>18000</v>
      </c>
      <c r="E1523">
        <v>18625</v>
      </c>
      <c r="F1523" t="s">
        <v>8219</v>
      </c>
      <c r="G1523" t="s">
        <v>8224</v>
      </c>
      <c r="H1523" t="s">
        <v>8246</v>
      </c>
      <c r="I1523">
        <v>1418961600</v>
      </c>
      <c r="J1523">
        <v>1415824513</v>
      </c>
      <c r="K1523" t="b">
        <v>1</v>
      </c>
      <c r="L1523">
        <v>167</v>
      </c>
      <c r="M1523" t="b">
        <v>1</v>
      </c>
      <c r="N1523" t="s">
        <v>8285</v>
      </c>
      <c r="O1523" s="5">
        <f t="shared" si="138"/>
        <v>103.47222222222223</v>
      </c>
      <c r="P1523">
        <f t="shared" si="141"/>
        <v>111.52694610778443</v>
      </c>
      <c r="Q1523" t="str">
        <f t="shared" si="142"/>
        <v>photography</v>
      </c>
      <c r="R1523" t="str">
        <f t="shared" si="143"/>
        <v>photobooks</v>
      </c>
      <c r="S1523" s="9">
        <f t="shared" si="139"/>
        <v>41955.857789351852</v>
      </c>
      <c r="T1523" s="9">
        <f t="shared" si="140"/>
        <v>41992.166666666672</v>
      </c>
    </row>
    <row r="1524" spans="1:20" ht="28.8" x14ac:dyDescent="0.3">
      <c r="A1524">
        <v>1521</v>
      </c>
      <c r="B1524" s="3" t="s">
        <v>1522</v>
      </c>
      <c r="C1524" s="3" t="s">
        <v>5631</v>
      </c>
      <c r="D1524">
        <v>37500</v>
      </c>
      <c r="E1524">
        <v>40055</v>
      </c>
      <c r="F1524" t="s">
        <v>8219</v>
      </c>
      <c r="G1524" t="s">
        <v>8224</v>
      </c>
      <c r="H1524" t="s">
        <v>8246</v>
      </c>
      <c r="I1524">
        <v>1465272091</v>
      </c>
      <c r="J1524">
        <v>1462248091</v>
      </c>
      <c r="K1524" t="b">
        <v>1</v>
      </c>
      <c r="L1524">
        <v>235</v>
      </c>
      <c r="M1524" t="b">
        <v>1</v>
      </c>
      <c r="N1524" t="s">
        <v>8285</v>
      </c>
      <c r="O1524" s="5">
        <f t="shared" si="138"/>
        <v>106.81333333333333</v>
      </c>
      <c r="P1524">
        <f t="shared" si="141"/>
        <v>170.44680851063831</v>
      </c>
      <c r="Q1524" t="str">
        <f t="shared" si="142"/>
        <v>photography</v>
      </c>
      <c r="R1524" t="str">
        <f t="shared" si="143"/>
        <v>photobooks</v>
      </c>
      <c r="S1524" s="9">
        <f t="shared" si="139"/>
        <v>42493.167719907404</v>
      </c>
      <c r="T1524" s="9">
        <f t="shared" si="140"/>
        <v>42528.167719907404</v>
      </c>
    </row>
    <row r="1525" spans="1:20" ht="43.2" x14ac:dyDescent="0.3">
      <c r="A1525">
        <v>1522</v>
      </c>
      <c r="B1525" s="3" t="s">
        <v>1523</v>
      </c>
      <c r="C1525" s="3" t="s">
        <v>5632</v>
      </c>
      <c r="D1525">
        <v>43500</v>
      </c>
      <c r="E1525">
        <v>60450.1</v>
      </c>
      <c r="F1525" t="s">
        <v>8219</v>
      </c>
      <c r="G1525" t="s">
        <v>8224</v>
      </c>
      <c r="H1525" t="s">
        <v>8246</v>
      </c>
      <c r="I1525">
        <v>1413575739</v>
      </c>
      <c r="J1525">
        <v>1410983739</v>
      </c>
      <c r="K1525" t="b">
        <v>1</v>
      </c>
      <c r="L1525">
        <v>452</v>
      </c>
      <c r="M1525" t="b">
        <v>1</v>
      </c>
      <c r="N1525" t="s">
        <v>8285</v>
      </c>
      <c r="O1525" s="5">
        <f t="shared" si="138"/>
        <v>138.96574712643678</v>
      </c>
      <c r="P1525">
        <f t="shared" si="141"/>
        <v>133.7391592920354</v>
      </c>
      <c r="Q1525" t="str">
        <f t="shared" si="142"/>
        <v>photography</v>
      </c>
      <c r="R1525" t="str">
        <f t="shared" si="143"/>
        <v>photobooks</v>
      </c>
      <c r="S1525" s="9">
        <f t="shared" si="139"/>
        <v>41899.830312500002</v>
      </c>
      <c r="T1525" s="9">
        <f t="shared" si="140"/>
        <v>41929.830312500002</v>
      </c>
    </row>
    <row r="1526" spans="1:20" ht="43.2" x14ac:dyDescent="0.3">
      <c r="A1526">
        <v>1523</v>
      </c>
      <c r="B1526" s="3" t="s">
        <v>1524</v>
      </c>
      <c r="C1526" s="3" t="s">
        <v>5633</v>
      </c>
      <c r="D1526">
        <v>18500</v>
      </c>
      <c r="E1526">
        <v>23096</v>
      </c>
      <c r="F1526" t="s">
        <v>8219</v>
      </c>
      <c r="G1526" t="s">
        <v>8224</v>
      </c>
      <c r="H1526" t="s">
        <v>8246</v>
      </c>
      <c r="I1526">
        <v>1419292800</v>
      </c>
      <c r="J1526">
        <v>1416592916</v>
      </c>
      <c r="K1526" t="b">
        <v>1</v>
      </c>
      <c r="L1526">
        <v>241</v>
      </c>
      <c r="M1526" t="b">
        <v>1</v>
      </c>
      <c r="N1526" t="s">
        <v>8285</v>
      </c>
      <c r="O1526" s="5">
        <f t="shared" si="138"/>
        <v>124.84324324324325</v>
      </c>
      <c r="P1526">
        <f t="shared" si="141"/>
        <v>95.834024896265561</v>
      </c>
      <c r="Q1526" t="str">
        <f t="shared" si="142"/>
        <v>photography</v>
      </c>
      <c r="R1526" t="str">
        <f t="shared" si="143"/>
        <v>photobooks</v>
      </c>
      <c r="S1526" s="9">
        <f t="shared" si="139"/>
        <v>41964.751342592594</v>
      </c>
      <c r="T1526" s="9">
        <f t="shared" si="140"/>
        <v>41996</v>
      </c>
    </row>
    <row r="1527" spans="1:20" ht="28.8" x14ac:dyDescent="0.3">
      <c r="A1527">
        <v>1524</v>
      </c>
      <c r="B1527" s="3" t="s">
        <v>1525</v>
      </c>
      <c r="C1527" s="3" t="s">
        <v>5634</v>
      </c>
      <c r="D1527">
        <v>3000</v>
      </c>
      <c r="E1527">
        <v>6210</v>
      </c>
      <c r="F1527" t="s">
        <v>8219</v>
      </c>
      <c r="G1527" t="s">
        <v>8235</v>
      </c>
      <c r="H1527" t="s">
        <v>8255</v>
      </c>
      <c r="I1527">
        <v>1487592090</v>
      </c>
      <c r="J1527">
        <v>1485000090</v>
      </c>
      <c r="K1527" t="b">
        <v>1</v>
      </c>
      <c r="L1527">
        <v>28</v>
      </c>
      <c r="M1527" t="b">
        <v>1</v>
      </c>
      <c r="N1527" t="s">
        <v>8285</v>
      </c>
      <c r="O1527" s="5">
        <f t="shared" si="138"/>
        <v>206.99999999999997</v>
      </c>
      <c r="P1527">
        <f t="shared" si="141"/>
        <v>221.78571428571428</v>
      </c>
      <c r="Q1527" t="str">
        <f t="shared" si="142"/>
        <v>photography</v>
      </c>
      <c r="R1527" t="str">
        <f t="shared" si="143"/>
        <v>photobooks</v>
      </c>
      <c r="S1527" s="9">
        <f t="shared" si="139"/>
        <v>42756.501041666663</v>
      </c>
      <c r="T1527" s="9">
        <f t="shared" si="140"/>
        <v>42786.501041666663</v>
      </c>
    </row>
    <row r="1528" spans="1:20" ht="43.2" x14ac:dyDescent="0.3">
      <c r="A1528">
        <v>1525</v>
      </c>
      <c r="B1528" s="3" t="s">
        <v>1526</v>
      </c>
      <c r="C1528" s="3" t="s">
        <v>5635</v>
      </c>
      <c r="D1528">
        <v>2600</v>
      </c>
      <c r="E1528">
        <v>4524.1499999999996</v>
      </c>
      <c r="F1528" t="s">
        <v>8219</v>
      </c>
      <c r="G1528" t="s">
        <v>8224</v>
      </c>
      <c r="H1528" t="s">
        <v>8246</v>
      </c>
      <c r="I1528">
        <v>1471539138</v>
      </c>
      <c r="J1528">
        <v>1468947138</v>
      </c>
      <c r="K1528" t="b">
        <v>1</v>
      </c>
      <c r="L1528">
        <v>140</v>
      </c>
      <c r="M1528" t="b">
        <v>1</v>
      </c>
      <c r="N1528" t="s">
        <v>8285</v>
      </c>
      <c r="O1528" s="5">
        <f t="shared" si="138"/>
        <v>174.00576923076923</v>
      </c>
      <c r="P1528">
        <f t="shared" si="141"/>
        <v>32.315357142857138</v>
      </c>
      <c r="Q1528" t="str">
        <f t="shared" si="142"/>
        <v>photography</v>
      </c>
      <c r="R1528" t="str">
        <f t="shared" si="143"/>
        <v>photobooks</v>
      </c>
      <c r="S1528" s="9">
        <f t="shared" si="139"/>
        <v>42570.702986111108</v>
      </c>
      <c r="T1528" s="9">
        <f t="shared" si="140"/>
        <v>42600.702986111108</v>
      </c>
    </row>
    <row r="1529" spans="1:20" ht="43.2" x14ac:dyDescent="0.3">
      <c r="A1529">
        <v>1526</v>
      </c>
      <c r="B1529" s="3" t="s">
        <v>1527</v>
      </c>
      <c r="C1529" s="3" t="s">
        <v>5636</v>
      </c>
      <c r="D1529">
        <v>23000</v>
      </c>
      <c r="E1529">
        <v>27675</v>
      </c>
      <c r="F1529" t="s">
        <v>8219</v>
      </c>
      <c r="G1529" t="s">
        <v>8224</v>
      </c>
      <c r="H1529" t="s">
        <v>8246</v>
      </c>
      <c r="I1529">
        <v>1453185447</v>
      </c>
      <c r="J1529">
        <v>1448951847</v>
      </c>
      <c r="K1529" t="b">
        <v>1</v>
      </c>
      <c r="L1529">
        <v>280</v>
      </c>
      <c r="M1529" t="b">
        <v>1</v>
      </c>
      <c r="N1529" t="s">
        <v>8285</v>
      </c>
      <c r="O1529" s="5">
        <f t="shared" si="138"/>
        <v>120.32608695652173</v>
      </c>
      <c r="P1529">
        <f t="shared" si="141"/>
        <v>98.839285714285708</v>
      </c>
      <c r="Q1529" t="str">
        <f t="shared" si="142"/>
        <v>photography</v>
      </c>
      <c r="R1529" t="str">
        <f t="shared" si="143"/>
        <v>photobooks</v>
      </c>
      <c r="S1529" s="9">
        <f t="shared" si="139"/>
        <v>42339.276006944448</v>
      </c>
      <c r="T1529" s="9">
        <f t="shared" si="140"/>
        <v>42388.276006944448</v>
      </c>
    </row>
    <row r="1530" spans="1:20" ht="28.8" x14ac:dyDescent="0.3">
      <c r="A1530">
        <v>1527</v>
      </c>
      <c r="B1530" s="3" t="s">
        <v>1528</v>
      </c>
      <c r="C1530" s="3" t="s">
        <v>5637</v>
      </c>
      <c r="D1530">
        <v>3500</v>
      </c>
      <c r="E1530">
        <v>3865.55</v>
      </c>
      <c r="F1530" t="s">
        <v>8219</v>
      </c>
      <c r="G1530" t="s">
        <v>8224</v>
      </c>
      <c r="H1530" t="s">
        <v>8246</v>
      </c>
      <c r="I1530">
        <v>1489497886</v>
      </c>
      <c r="J1530">
        <v>1487082286</v>
      </c>
      <c r="K1530" t="b">
        <v>1</v>
      </c>
      <c r="L1530">
        <v>70</v>
      </c>
      <c r="M1530" t="b">
        <v>1</v>
      </c>
      <c r="N1530" t="s">
        <v>8285</v>
      </c>
      <c r="O1530" s="5">
        <f t="shared" si="138"/>
        <v>110.44428571428573</v>
      </c>
      <c r="P1530">
        <f t="shared" si="141"/>
        <v>55.222142857142863</v>
      </c>
      <c r="Q1530" t="str">
        <f t="shared" si="142"/>
        <v>photography</v>
      </c>
      <c r="R1530" t="str">
        <f t="shared" si="143"/>
        <v>photobooks</v>
      </c>
      <c r="S1530" s="9">
        <f t="shared" si="139"/>
        <v>42780.600532407407</v>
      </c>
      <c r="T1530" s="9">
        <f t="shared" si="140"/>
        <v>42808.558865740735</v>
      </c>
    </row>
    <row r="1531" spans="1:20" ht="28.8" x14ac:dyDescent="0.3">
      <c r="A1531">
        <v>1528</v>
      </c>
      <c r="B1531" s="3" t="s">
        <v>1529</v>
      </c>
      <c r="C1531" s="3" t="s">
        <v>5638</v>
      </c>
      <c r="D1531">
        <v>3000</v>
      </c>
      <c r="E1531">
        <v>8447</v>
      </c>
      <c r="F1531" t="s">
        <v>8219</v>
      </c>
      <c r="G1531" t="s">
        <v>8224</v>
      </c>
      <c r="H1531" t="s">
        <v>8246</v>
      </c>
      <c r="I1531">
        <v>1485907200</v>
      </c>
      <c r="J1531">
        <v>1483292122</v>
      </c>
      <c r="K1531" t="b">
        <v>1</v>
      </c>
      <c r="L1531">
        <v>160</v>
      </c>
      <c r="M1531" t="b">
        <v>1</v>
      </c>
      <c r="N1531" t="s">
        <v>8285</v>
      </c>
      <c r="O1531" s="5">
        <f t="shared" si="138"/>
        <v>281.56666666666666</v>
      </c>
      <c r="P1531">
        <f t="shared" si="141"/>
        <v>52.793750000000003</v>
      </c>
      <c r="Q1531" t="str">
        <f t="shared" si="142"/>
        <v>photography</v>
      </c>
      <c r="R1531" t="str">
        <f t="shared" si="143"/>
        <v>photobooks</v>
      </c>
      <c r="S1531" s="9">
        <f t="shared" si="139"/>
        <v>42736.732893518521</v>
      </c>
      <c r="T1531" s="9">
        <f t="shared" si="140"/>
        <v>42767</v>
      </c>
    </row>
    <row r="1532" spans="1:20" ht="28.8" x14ac:dyDescent="0.3">
      <c r="A1532">
        <v>1529</v>
      </c>
      <c r="B1532" s="3" t="s">
        <v>1530</v>
      </c>
      <c r="C1532" s="3" t="s">
        <v>5639</v>
      </c>
      <c r="D1532">
        <v>19000</v>
      </c>
      <c r="E1532">
        <v>19129</v>
      </c>
      <c r="F1532" t="s">
        <v>8219</v>
      </c>
      <c r="G1532" t="s">
        <v>8224</v>
      </c>
      <c r="H1532" t="s">
        <v>8246</v>
      </c>
      <c r="I1532">
        <v>1426773920</v>
      </c>
      <c r="J1532">
        <v>1424185520</v>
      </c>
      <c r="K1532" t="b">
        <v>1</v>
      </c>
      <c r="L1532">
        <v>141</v>
      </c>
      <c r="M1532" t="b">
        <v>1</v>
      </c>
      <c r="N1532" t="s">
        <v>8285</v>
      </c>
      <c r="O1532" s="5">
        <f t="shared" si="138"/>
        <v>100.67894736842105</v>
      </c>
      <c r="P1532">
        <f t="shared" si="141"/>
        <v>135.66666666666666</v>
      </c>
      <c r="Q1532" t="str">
        <f t="shared" si="142"/>
        <v>photography</v>
      </c>
      <c r="R1532" t="str">
        <f t="shared" si="143"/>
        <v>photobooks</v>
      </c>
      <c r="S1532" s="9">
        <f t="shared" si="139"/>
        <v>42052.628703703704</v>
      </c>
      <c r="T1532" s="9">
        <f t="shared" si="140"/>
        <v>42082.587037037039</v>
      </c>
    </row>
    <row r="1533" spans="1:20" ht="43.2" x14ac:dyDescent="0.3">
      <c r="A1533">
        <v>1530</v>
      </c>
      <c r="B1533" s="3" t="s">
        <v>1531</v>
      </c>
      <c r="C1533" s="3" t="s">
        <v>5640</v>
      </c>
      <c r="D1533">
        <v>35000</v>
      </c>
      <c r="E1533">
        <v>47189</v>
      </c>
      <c r="F1533" t="s">
        <v>8219</v>
      </c>
      <c r="G1533" t="s">
        <v>8224</v>
      </c>
      <c r="H1533" t="s">
        <v>8246</v>
      </c>
      <c r="I1533">
        <v>1445624695</v>
      </c>
      <c r="J1533">
        <v>1443464695</v>
      </c>
      <c r="K1533" t="b">
        <v>1</v>
      </c>
      <c r="L1533">
        <v>874</v>
      </c>
      <c r="M1533" t="b">
        <v>1</v>
      </c>
      <c r="N1533" t="s">
        <v>8285</v>
      </c>
      <c r="O1533" s="5">
        <f t="shared" si="138"/>
        <v>134.82571428571427</v>
      </c>
      <c r="P1533">
        <f t="shared" si="141"/>
        <v>53.991990846681922</v>
      </c>
      <c r="Q1533" t="str">
        <f t="shared" si="142"/>
        <v>photography</v>
      </c>
      <c r="R1533" t="str">
        <f t="shared" si="143"/>
        <v>photobooks</v>
      </c>
      <c r="S1533" s="9">
        <f t="shared" si="139"/>
        <v>42275.767303240747</v>
      </c>
      <c r="T1533" s="9">
        <f t="shared" si="140"/>
        <v>42300.767303240747</v>
      </c>
    </row>
    <row r="1534" spans="1:20" ht="43.2" x14ac:dyDescent="0.3">
      <c r="A1534">
        <v>1531</v>
      </c>
      <c r="B1534" s="3" t="s">
        <v>1532</v>
      </c>
      <c r="C1534" s="3" t="s">
        <v>5641</v>
      </c>
      <c r="D1534">
        <v>2350</v>
      </c>
      <c r="E1534">
        <v>4135</v>
      </c>
      <c r="F1534" t="s">
        <v>8219</v>
      </c>
      <c r="G1534" t="s">
        <v>8224</v>
      </c>
      <c r="H1534" t="s">
        <v>8246</v>
      </c>
      <c r="I1534">
        <v>1417402800</v>
      </c>
      <c r="J1534">
        <v>1414610126</v>
      </c>
      <c r="K1534" t="b">
        <v>1</v>
      </c>
      <c r="L1534">
        <v>73</v>
      </c>
      <c r="M1534" t="b">
        <v>1</v>
      </c>
      <c r="N1534" t="s">
        <v>8285</v>
      </c>
      <c r="O1534" s="5">
        <f t="shared" si="138"/>
        <v>175.95744680851064</v>
      </c>
      <c r="P1534">
        <f t="shared" si="141"/>
        <v>56.643835616438359</v>
      </c>
      <c r="Q1534" t="str">
        <f t="shared" si="142"/>
        <v>photography</v>
      </c>
      <c r="R1534" t="str">
        <f t="shared" si="143"/>
        <v>photobooks</v>
      </c>
      <c r="S1534" s="9">
        <f t="shared" si="139"/>
        <v>41941.802384259259</v>
      </c>
      <c r="T1534" s="9">
        <f t="shared" si="140"/>
        <v>41974.125</v>
      </c>
    </row>
    <row r="1535" spans="1:20" ht="43.2" x14ac:dyDescent="0.3">
      <c r="A1535">
        <v>1532</v>
      </c>
      <c r="B1535" s="3" t="s">
        <v>1533</v>
      </c>
      <c r="C1535" s="3" t="s">
        <v>5642</v>
      </c>
      <c r="D1535">
        <v>5000</v>
      </c>
      <c r="E1535">
        <v>24201</v>
      </c>
      <c r="F1535" t="s">
        <v>8219</v>
      </c>
      <c r="G1535" t="s">
        <v>8226</v>
      </c>
      <c r="H1535" t="s">
        <v>8248</v>
      </c>
      <c r="I1535">
        <v>1455548400</v>
      </c>
      <c r="J1535">
        <v>1453461865</v>
      </c>
      <c r="K1535" t="b">
        <v>1</v>
      </c>
      <c r="L1535">
        <v>294</v>
      </c>
      <c r="M1535" t="b">
        <v>1</v>
      </c>
      <c r="N1535" t="s">
        <v>8285</v>
      </c>
      <c r="O1535" s="5">
        <f t="shared" si="138"/>
        <v>484.02000000000004</v>
      </c>
      <c r="P1535">
        <f t="shared" si="141"/>
        <v>82.316326530612244</v>
      </c>
      <c r="Q1535" t="str">
        <f t="shared" si="142"/>
        <v>photography</v>
      </c>
      <c r="R1535" t="str">
        <f t="shared" si="143"/>
        <v>photobooks</v>
      </c>
      <c r="S1535" s="9">
        <f t="shared" si="139"/>
        <v>42391.475289351853</v>
      </c>
      <c r="T1535" s="9">
        <f t="shared" si="140"/>
        <v>42415.625</v>
      </c>
    </row>
    <row r="1536" spans="1:20" ht="28.8" x14ac:dyDescent="0.3">
      <c r="A1536">
        <v>1533</v>
      </c>
      <c r="B1536" s="3" t="s">
        <v>1534</v>
      </c>
      <c r="C1536" s="3" t="s">
        <v>5643</v>
      </c>
      <c r="D1536">
        <v>45000</v>
      </c>
      <c r="E1536">
        <v>65313</v>
      </c>
      <c r="F1536" t="s">
        <v>8219</v>
      </c>
      <c r="G1536" t="s">
        <v>8224</v>
      </c>
      <c r="H1536" t="s">
        <v>8246</v>
      </c>
      <c r="I1536">
        <v>1462161540</v>
      </c>
      <c r="J1536">
        <v>1457913777</v>
      </c>
      <c r="K1536" t="b">
        <v>1</v>
      </c>
      <c r="L1536">
        <v>740</v>
      </c>
      <c r="M1536" t="b">
        <v>1</v>
      </c>
      <c r="N1536" t="s">
        <v>8285</v>
      </c>
      <c r="O1536" s="5">
        <f t="shared" si="138"/>
        <v>145.14000000000001</v>
      </c>
      <c r="P1536">
        <f t="shared" si="141"/>
        <v>88.26081081081081</v>
      </c>
      <c r="Q1536" t="str">
        <f t="shared" si="142"/>
        <v>photography</v>
      </c>
      <c r="R1536" t="str">
        <f t="shared" si="143"/>
        <v>photobooks</v>
      </c>
      <c r="S1536" s="9">
        <f t="shared" si="139"/>
        <v>42443.00204861111</v>
      </c>
      <c r="T1536" s="9">
        <f t="shared" si="140"/>
        <v>42492.165972222225</v>
      </c>
    </row>
    <row r="1537" spans="1:20" ht="43.2" x14ac:dyDescent="0.3">
      <c r="A1537">
        <v>1534</v>
      </c>
      <c r="B1537" s="3" t="s">
        <v>1535</v>
      </c>
      <c r="C1537" s="3" t="s">
        <v>5644</v>
      </c>
      <c r="D1537">
        <v>7500</v>
      </c>
      <c r="E1537">
        <v>31330</v>
      </c>
      <c r="F1537" t="s">
        <v>8219</v>
      </c>
      <c r="G1537" t="s">
        <v>8224</v>
      </c>
      <c r="H1537" t="s">
        <v>8246</v>
      </c>
      <c r="I1537">
        <v>1441383062</v>
      </c>
      <c r="J1537">
        <v>1438791062</v>
      </c>
      <c r="K1537" t="b">
        <v>1</v>
      </c>
      <c r="L1537">
        <v>369</v>
      </c>
      <c r="M1537" t="b">
        <v>1</v>
      </c>
      <c r="N1537" t="s">
        <v>8285</v>
      </c>
      <c r="O1537" s="5">
        <f t="shared" si="138"/>
        <v>417.73333333333335</v>
      </c>
      <c r="P1537">
        <f t="shared" si="141"/>
        <v>84.905149051490511</v>
      </c>
      <c r="Q1537" t="str">
        <f t="shared" si="142"/>
        <v>photography</v>
      </c>
      <c r="R1537" t="str">
        <f t="shared" si="143"/>
        <v>photobooks</v>
      </c>
      <c r="S1537" s="9">
        <f t="shared" si="139"/>
        <v>42221.67432870371</v>
      </c>
      <c r="T1537" s="9">
        <f t="shared" si="140"/>
        <v>42251.67432870371</v>
      </c>
    </row>
    <row r="1538" spans="1:20" ht="43.2" x14ac:dyDescent="0.3">
      <c r="A1538">
        <v>1535</v>
      </c>
      <c r="B1538" s="3" t="s">
        <v>1536</v>
      </c>
      <c r="C1538" s="3" t="s">
        <v>5645</v>
      </c>
      <c r="D1538">
        <v>4000</v>
      </c>
      <c r="E1538">
        <v>5297</v>
      </c>
      <c r="F1538" t="s">
        <v>8219</v>
      </c>
      <c r="G1538" t="s">
        <v>8224</v>
      </c>
      <c r="H1538" t="s">
        <v>8246</v>
      </c>
      <c r="I1538">
        <v>1464040800</v>
      </c>
      <c r="J1538">
        <v>1461527631</v>
      </c>
      <c r="K1538" t="b">
        <v>1</v>
      </c>
      <c r="L1538">
        <v>110</v>
      </c>
      <c r="M1538" t="b">
        <v>1</v>
      </c>
      <c r="N1538" t="s">
        <v>8285</v>
      </c>
      <c r="O1538" s="5">
        <f t="shared" si="138"/>
        <v>132.42499999999998</v>
      </c>
      <c r="P1538">
        <f t="shared" si="141"/>
        <v>48.154545454545456</v>
      </c>
      <c r="Q1538" t="str">
        <f t="shared" si="142"/>
        <v>photography</v>
      </c>
      <c r="R1538" t="str">
        <f t="shared" si="143"/>
        <v>photobooks</v>
      </c>
      <c r="S1538" s="9">
        <f t="shared" si="139"/>
        <v>42484.829062500001</v>
      </c>
      <c r="T1538" s="9">
        <f t="shared" si="140"/>
        <v>42513.916666666672</v>
      </c>
    </row>
    <row r="1539" spans="1:20" ht="43.2" x14ac:dyDescent="0.3">
      <c r="A1539">
        <v>1536</v>
      </c>
      <c r="B1539" s="3" t="s">
        <v>1537</v>
      </c>
      <c r="C1539" s="3" t="s">
        <v>5646</v>
      </c>
      <c r="D1539">
        <v>12000</v>
      </c>
      <c r="E1539">
        <v>30037.01</v>
      </c>
      <c r="F1539" t="s">
        <v>8219</v>
      </c>
      <c r="G1539" t="s">
        <v>8224</v>
      </c>
      <c r="H1539" t="s">
        <v>8246</v>
      </c>
      <c r="I1539">
        <v>1440702910</v>
      </c>
      <c r="J1539">
        <v>1438110910</v>
      </c>
      <c r="K1539" t="b">
        <v>1</v>
      </c>
      <c r="L1539">
        <v>455</v>
      </c>
      <c r="M1539" t="b">
        <v>1</v>
      </c>
      <c r="N1539" t="s">
        <v>8285</v>
      </c>
      <c r="O1539" s="5">
        <f t="shared" ref="O1539:O1602" si="144">E1539/D1539*100</f>
        <v>250.30841666666666</v>
      </c>
      <c r="P1539">
        <f t="shared" si="141"/>
        <v>66.015406593406595</v>
      </c>
      <c r="Q1539" t="str">
        <f t="shared" si="142"/>
        <v>photography</v>
      </c>
      <c r="R1539" t="str">
        <f t="shared" si="143"/>
        <v>photobooks</v>
      </c>
      <c r="S1539" s="9">
        <f t="shared" ref="S1539:S1602" si="145">J1539/60/60/24+DATE(1970, 1, 1)</f>
        <v>42213.802199074074</v>
      </c>
      <c r="T1539" s="9">
        <f t="shared" ref="T1539:T1602" si="146">I1539/60/60/24+DATE(1970, 1, 1)</f>
        <v>42243.802199074074</v>
      </c>
    </row>
    <row r="1540" spans="1:20" ht="28.8" x14ac:dyDescent="0.3">
      <c r="A1540">
        <v>1537</v>
      </c>
      <c r="B1540" s="3" t="s">
        <v>1538</v>
      </c>
      <c r="C1540" s="3" t="s">
        <v>5647</v>
      </c>
      <c r="D1540">
        <v>12000</v>
      </c>
      <c r="E1540">
        <v>21588</v>
      </c>
      <c r="F1540" t="s">
        <v>8219</v>
      </c>
      <c r="G1540" t="s">
        <v>8236</v>
      </c>
      <c r="H1540" t="s">
        <v>8249</v>
      </c>
      <c r="I1540">
        <v>1470506400</v>
      </c>
      <c r="J1540">
        <v>1467358427</v>
      </c>
      <c r="K1540" t="b">
        <v>1</v>
      </c>
      <c r="L1540">
        <v>224</v>
      </c>
      <c r="M1540" t="b">
        <v>1</v>
      </c>
      <c r="N1540" t="s">
        <v>8285</v>
      </c>
      <c r="O1540" s="5">
        <f t="shared" si="144"/>
        <v>179.9</v>
      </c>
      <c r="P1540">
        <f t="shared" ref="P1540:P1603" si="147">E1540/L1540</f>
        <v>96.375</v>
      </c>
      <c r="Q1540" t="str">
        <f t="shared" ref="Q1540:Q1603" si="148">LEFT(N1540, FIND("/", N1540)-1)</f>
        <v>photography</v>
      </c>
      <c r="R1540" t="str">
        <f t="shared" ref="R1540:R1603" si="149">RIGHT(N1540, LEN(N1540)-FIND("/", N1540))</f>
        <v>photobooks</v>
      </c>
      <c r="S1540" s="9">
        <f t="shared" si="145"/>
        <v>42552.315127314811</v>
      </c>
      <c r="T1540" s="9">
        <f t="shared" si="146"/>
        <v>42588.75</v>
      </c>
    </row>
    <row r="1541" spans="1:20" ht="28.8" x14ac:dyDescent="0.3">
      <c r="A1541">
        <v>1538</v>
      </c>
      <c r="B1541" s="3" t="s">
        <v>1539</v>
      </c>
      <c r="C1541" s="3" t="s">
        <v>5648</v>
      </c>
      <c r="D1541">
        <v>7000</v>
      </c>
      <c r="E1541">
        <v>7184</v>
      </c>
      <c r="F1541" t="s">
        <v>8219</v>
      </c>
      <c r="G1541" t="s">
        <v>8224</v>
      </c>
      <c r="H1541" t="s">
        <v>8246</v>
      </c>
      <c r="I1541">
        <v>1421952370</v>
      </c>
      <c r="J1541">
        <v>1418064370</v>
      </c>
      <c r="K1541" t="b">
        <v>1</v>
      </c>
      <c r="L1541">
        <v>46</v>
      </c>
      <c r="M1541" t="b">
        <v>1</v>
      </c>
      <c r="N1541" t="s">
        <v>8285</v>
      </c>
      <c r="O1541" s="5">
        <f t="shared" si="144"/>
        <v>102.62857142857142</v>
      </c>
      <c r="P1541">
        <f t="shared" si="147"/>
        <v>156.17391304347825</v>
      </c>
      <c r="Q1541" t="str">
        <f t="shared" si="148"/>
        <v>photography</v>
      </c>
      <c r="R1541" t="str">
        <f t="shared" si="149"/>
        <v>photobooks</v>
      </c>
      <c r="S1541" s="9">
        <f t="shared" si="145"/>
        <v>41981.782060185185</v>
      </c>
      <c r="T1541" s="9">
        <f t="shared" si="146"/>
        <v>42026.782060185185</v>
      </c>
    </row>
    <row r="1542" spans="1:20" ht="43.2" x14ac:dyDescent="0.3">
      <c r="A1542">
        <v>1539</v>
      </c>
      <c r="B1542" s="3" t="s">
        <v>1540</v>
      </c>
      <c r="C1542" s="3" t="s">
        <v>5649</v>
      </c>
      <c r="D1542">
        <v>20000</v>
      </c>
      <c r="E1542">
        <v>27197.22</v>
      </c>
      <c r="F1542" t="s">
        <v>8219</v>
      </c>
      <c r="G1542" t="s">
        <v>8224</v>
      </c>
      <c r="H1542" t="s">
        <v>8246</v>
      </c>
      <c r="I1542">
        <v>1483481019</v>
      </c>
      <c r="J1542">
        <v>1480629819</v>
      </c>
      <c r="K1542" t="b">
        <v>0</v>
      </c>
      <c r="L1542">
        <v>284</v>
      </c>
      <c r="M1542" t="b">
        <v>1</v>
      </c>
      <c r="N1542" t="s">
        <v>8285</v>
      </c>
      <c r="O1542" s="5">
        <f t="shared" si="144"/>
        <v>135.98609999999999</v>
      </c>
      <c r="P1542">
        <f t="shared" si="147"/>
        <v>95.764859154929582</v>
      </c>
      <c r="Q1542" t="str">
        <f t="shared" si="148"/>
        <v>photography</v>
      </c>
      <c r="R1542" t="str">
        <f t="shared" si="149"/>
        <v>photobooks</v>
      </c>
      <c r="S1542" s="9">
        <f t="shared" si="145"/>
        <v>42705.919201388882</v>
      </c>
      <c r="T1542" s="9">
        <f t="shared" si="146"/>
        <v>42738.919201388882</v>
      </c>
    </row>
    <row r="1543" spans="1:20" ht="43.2" x14ac:dyDescent="0.3">
      <c r="A1543">
        <v>1540</v>
      </c>
      <c r="B1543" s="3" t="s">
        <v>1541</v>
      </c>
      <c r="C1543" s="3" t="s">
        <v>5650</v>
      </c>
      <c r="D1543">
        <v>15000</v>
      </c>
      <c r="E1543">
        <v>17680</v>
      </c>
      <c r="F1543" t="s">
        <v>8219</v>
      </c>
      <c r="G1543" t="s">
        <v>8224</v>
      </c>
      <c r="H1543" t="s">
        <v>8246</v>
      </c>
      <c r="I1543">
        <v>1416964500</v>
      </c>
      <c r="J1543">
        <v>1414368616</v>
      </c>
      <c r="K1543" t="b">
        <v>1</v>
      </c>
      <c r="L1543">
        <v>98</v>
      </c>
      <c r="M1543" t="b">
        <v>1</v>
      </c>
      <c r="N1543" t="s">
        <v>8285</v>
      </c>
      <c r="O1543" s="5">
        <f t="shared" si="144"/>
        <v>117.86666666666667</v>
      </c>
      <c r="P1543">
        <f t="shared" si="147"/>
        <v>180.40816326530611</v>
      </c>
      <c r="Q1543" t="str">
        <f t="shared" si="148"/>
        <v>photography</v>
      </c>
      <c r="R1543" t="str">
        <f t="shared" si="149"/>
        <v>photobooks</v>
      </c>
      <c r="S1543" s="9">
        <f t="shared" si="145"/>
        <v>41939.00712962963</v>
      </c>
      <c r="T1543" s="9">
        <f t="shared" si="146"/>
        <v>41969.052083333328</v>
      </c>
    </row>
    <row r="1544" spans="1:20" ht="28.8" x14ac:dyDescent="0.3">
      <c r="A1544">
        <v>1541</v>
      </c>
      <c r="B1544" s="3" t="s">
        <v>1542</v>
      </c>
      <c r="C1544" s="3" t="s">
        <v>5651</v>
      </c>
      <c r="D1544">
        <v>18000</v>
      </c>
      <c r="E1544">
        <v>6</v>
      </c>
      <c r="F1544" t="s">
        <v>8221</v>
      </c>
      <c r="G1544" t="s">
        <v>8224</v>
      </c>
      <c r="H1544" t="s">
        <v>8246</v>
      </c>
      <c r="I1544">
        <v>1420045538</v>
      </c>
      <c r="J1544">
        <v>1417453538</v>
      </c>
      <c r="K1544" t="b">
        <v>0</v>
      </c>
      <c r="L1544">
        <v>2</v>
      </c>
      <c r="M1544" t="b">
        <v>0</v>
      </c>
      <c r="N1544" t="s">
        <v>8289</v>
      </c>
      <c r="O1544" s="5">
        <f t="shared" si="144"/>
        <v>3.3333333333333333E-2</v>
      </c>
      <c r="P1544">
        <f t="shared" si="147"/>
        <v>3</v>
      </c>
      <c r="Q1544" t="str">
        <f t="shared" si="148"/>
        <v>photography</v>
      </c>
      <c r="R1544" t="str">
        <f t="shared" si="149"/>
        <v>nature</v>
      </c>
      <c r="S1544" s="9">
        <f t="shared" si="145"/>
        <v>41974.712245370371</v>
      </c>
      <c r="T1544" s="9">
        <f t="shared" si="146"/>
        <v>42004.712245370371</v>
      </c>
    </row>
    <row r="1545" spans="1:20" ht="43.2" x14ac:dyDescent="0.3">
      <c r="A1545">
        <v>1542</v>
      </c>
      <c r="B1545" s="3" t="s">
        <v>1543</v>
      </c>
      <c r="C1545" s="3" t="s">
        <v>5652</v>
      </c>
      <c r="D1545">
        <v>500</v>
      </c>
      <c r="E1545">
        <v>20</v>
      </c>
      <c r="F1545" t="s">
        <v>8221</v>
      </c>
      <c r="G1545" t="s">
        <v>8229</v>
      </c>
      <c r="H1545" t="s">
        <v>8251</v>
      </c>
      <c r="I1545">
        <v>1435708500</v>
      </c>
      <c r="J1545">
        <v>1434412500</v>
      </c>
      <c r="K1545" t="b">
        <v>0</v>
      </c>
      <c r="L1545">
        <v>1</v>
      </c>
      <c r="M1545" t="b">
        <v>0</v>
      </c>
      <c r="N1545" t="s">
        <v>8289</v>
      </c>
      <c r="O1545" s="5">
        <f t="shared" si="144"/>
        <v>4</v>
      </c>
      <c r="P1545">
        <f t="shared" si="147"/>
        <v>20</v>
      </c>
      <c r="Q1545" t="str">
        <f t="shared" si="148"/>
        <v>photography</v>
      </c>
      <c r="R1545" t="str">
        <f t="shared" si="149"/>
        <v>nature</v>
      </c>
      <c r="S1545" s="9">
        <f t="shared" si="145"/>
        <v>42170.996527777781</v>
      </c>
      <c r="T1545" s="9">
        <f t="shared" si="146"/>
        <v>42185.996527777781</v>
      </c>
    </row>
    <row r="1546" spans="1:20" ht="43.2" x14ac:dyDescent="0.3">
      <c r="A1546">
        <v>1543</v>
      </c>
      <c r="B1546" s="3" t="s">
        <v>1544</v>
      </c>
      <c r="C1546" s="3" t="s">
        <v>5653</v>
      </c>
      <c r="D1546">
        <v>2250</v>
      </c>
      <c r="E1546">
        <v>10</v>
      </c>
      <c r="F1546" t="s">
        <v>8221</v>
      </c>
      <c r="G1546" t="s">
        <v>8224</v>
      </c>
      <c r="H1546" t="s">
        <v>8246</v>
      </c>
      <c r="I1546">
        <v>1416662034</v>
      </c>
      <c r="J1546">
        <v>1414066434</v>
      </c>
      <c r="K1546" t="b">
        <v>0</v>
      </c>
      <c r="L1546">
        <v>1</v>
      </c>
      <c r="M1546" t="b">
        <v>0</v>
      </c>
      <c r="N1546" t="s">
        <v>8289</v>
      </c>
      <c r="O1546" s="5">
        <f t="shared" si="144"/>
        <v>0.44444444444444442</v>
      </c>
      <c r="P1546">
        <f t="shared" si="147"/>
        <v>10</v>
      </c>
      <c r="Q1546" t="str">
        <f t="shared" si="148"/>
        <v>photography</v>
      </c>
      <c r="R1546" t="str">
        <f t="shared" si="149"/>
        <v>nature</v>
      </c>
      <c r="S1546" s="9">
        <f t="shared" si="145"/>
        <v>41935.509652777779</v>
      </c>
      <c r="T1546" s="9">
        <f t="shared" si="146"/>
        <v>41965.551319444443</v>
      </c>
    </row>
    <row r="1547" spans="1:20" ht="43.2" x14ac:dyDescent="0.3">
      <c r="A1547">
        <v>1544</v>
      </c>
      <c r="B1547" s="3" t="s">
        <v>1545</v>
      </c>
      <c r="C1547" s="3" t="s">
        <v>5654</v>
      </c>
      <c r="D1547">
        <v>1000</v>
      </c>
      <c r="E1547">
        <v>0</v>
      </c>
      <c r="F1547" t="s">
        <v>8221</v>
      </c>
      <c r="G1547" t="s">
        <v>8224</v>
      </c>
      <c r="H1547" t="s">
        <v>8246</v>
      </c>
      <c r="I1547">
        <v>1427847480</v>
      </c>
      <c r="J1547">
        <v>1424222024</v>
      </c>
      <c r="K1547" t="b">
        <v>0</v>
      </c>
      <c r="L1547">
        <v>0</v>
      </c>
      <c r="M1547" t="b">
        <v>0</v>
      </c>
      <c r="N1547" t="s">
        <v>8289</v>
      </c>
      <c r="O1547" s="5">
        <f t="shared" si="144"/>
        <v>0</v>
      </c>
      <c r="P1547" t="e">
        <f t="shared" si="147"/>
        <v>#DIV/0!</v>
      </c>
      <c r="Q1547" t="str">
        <f t="shared" si="148"/>
        <v>photography</v>
      </c>
      <c r="R1547" t="str">
        <f t="shared" si="149"/>
        <v>nature</v>
      </c>
      <c r="S1547" s="9">
        <f t="shared" si="145"/>
        <v>42053.051203703704</v>
      </c>
      <c r="T1547" s="9">
        <f t="shared" si="146"/>
        <v>42095.012499999997</v>
      </c>
    </row>
    <row r="1548" spans="1:20" ht="43.2" x14ac:dyDescent="0.3">
      <c r="A1548">
        <v>1545</v>
      </c>
      <c r="B1548" s="3" t="s">
        <v>1546</v>
      </c>
      <c r="C1548" s="3" t="s">
        <v>5655</v>
      </c>
      <c r="D1548">
        <v>3000</v>
      </c>
      <c r="E1548">
        <v>1</v>
      </c>
      <c r="F1548" t="s">
        <v>8221</v>
      </c>
      <c r="G1548" t="s">
        <v>8224</v>
      </c>
      <c r="H1548" t="s">
        <v>8246</v>
      </c>
      <c r="I1548">
        <v>1425330960</v>
      </c>
      <c r="J1548">
        <v>1422393234</v>
      </c>
      <c r="K1548" t="b">
        <v>0</v>
      </c>
      <c r="L1548">
        <v>1</v>
      </c>
      <c r="M1548" t="b">
        <v>0</v>
      </c>
      <c r="N1548" t="s">
        <v>8289</v>
      </c>
      <c r="O1548" s="5">
        <f t="shared" si="144"/>
        <v>3.3333333333333333E-2</v>
      </c>
      <c r="P1548">
        <f t="shared" si="147"/>
        <v>1</v>
      </c>
      <c r="Q1548" t="str">
        <f t="shared" si="148"/>
        <v>photography</v>
      </c>
      <c r="R1548" t="str">
        <f t="shared" si="149"/>
        <v>nature</v>
      </c>
      <c r="S1548" s="9">
        <f t="shared" si="145"/>
        <v>42031.884652777779</v>
      </c>
      <c r="T1548" s="9">
        <f t="shared" si="146"/>
        <v>42065.886111111111</v>
      </c>
    </row>
    <row r="1549" spans="1:20" ht="43.2" x14ac:dyDescent="0.3">
      <c r="A1549">
        <v>1546</v>
      </c>
      <c r="B1549" s="3" t="s">
        <v>1547</v>
      </c>
      <c r="C1549" s="3" t="s">
        <v>5656</v>
      </c>
      <c r="D1549">
        <v>1000</v>
      </c>
      <c r="E1549">
        <v>289</v>
      </c>
      <c r="F1549" t="s">
        <v>8221</v>
      </c>
      <c r="G1549" t="s">
        <v>8225</v>
      </c>
      <c r="H1549" t="s">
        <v>8247</v>
      </c>
      <c r="I1549">
        <v>1410930399</v>
      </c>
      <c r="J1549">
        <v>1405746399</v>
      </c>
      <c r="K1549" t="b">
        <v>0</v>
      </c>
      <c r="L1549">
        <v>11</v>
      </c>
      <c r="M1549" t="b">
        <v>0</v>
      </c>
      <c r="N1549" t="s">
        <v>8289</v>
      </c>
      <c r="O1549" s="5">
        <f t="shared" si="144"/>
        <v>28.9</v>
      </c>
      <c r="P1549">
        <f t="shared" si="147"/>
        <v>26.272727272727273</v>
      </c>
      <c r="Q1549" t="str">
        <f t="shared" si="148"/>
        <v>photography</v>
      </c>
      <c r="R1549" t="str">
        <f t="shared" si="149"/>
        <v>nature</v>
      </c>
      <c r="S1549" s="9">
        <f t="shared" si="145"/>
        <v>41839.212951388887</v>
      </c>
      <c r="T1549" s="9">
        <f t="shared" si="146"/>
        <v>41899.212951388887</v>
      </c>
    </row>
    <row r="1550" spans="1:20" ht="28.8" x14ac:dyDescent="0.3">
      <c r="A1550">
        <v>1547</v>
      </c>
      <c r="B1550" s="3" t="s">
        <v>1548</v>
      </c>
      <c r="C1550" s="3" t="s">
        <v>5657</v>
      </c>
      <c r="D1550">
        <v>20</v>
      </c>
      <c r="E1550">
        <v>0</v>
      </c>
      <c r="F1550" t="s">
        <v>8221</v>
      </c>
      <c r="G1550" t="s">
        <v>8224</v>
      </c>
      <c r="H1550" t="s">
        <v>8246</v>
      </c>
      <c r="I1550">
        <v>1487844882</v>
      </c>
      <c r="J1550">
        <v>1487240082</v>
      </c>
      <c r="K1550" t="b">
        <v>0</v>
      </c>
      <c r="L1550">
        <v>0</v>
      </c>
      <c r="M1550" t="b">
        <v>0</v>
      </c>
      <c r="N1550" t="s">
        <v>8289</v>
      </c>
      <c r="O1550" s="5">
        <f t="shared" si="144"/>
        <v>0</v>
      </c>
      <c r="P1550" t="e">
        <f t="shared" si="147"/>
        <v>#DIV/0!</v>
      </c>
      <c r="Q1550" t="str">
        <f t="shared" si="148"/>
        <v>photography</v>
      </c>
      <c r="R1550" t="str">
        <f t="shared" si="149"/>
        <v>nature</v>
      </c>
      <c r="S1550" s="9">
        <f t="shared" si="145"/>
        <v>42782.426875000005</v>
      </c>
      <c r="T1550" s="9">
        <f t="shared" si="146"/>
        <v>42789.426875000005</v>
      </c>
    </row>
    <row r="1551" spans="1:20" ht="28.8" x14ac:dyDescent="0.3">
      <c r="A1551">
        <v>1548</v>
      </c>
      <c r="B1551" s="3" t="s">
        <v>1549</v>
      </c>
      <c r="C1551" s="3" t="s">
        <v>5658</v>
      </c>
      <c r="D1551">
        <v>700</v>
      </c>
      <c r="E1551">
        <v>60</v>
      </c>
      <c r="F1551" t="s">
        <v>8221</v>
      </c>
      <c r="G1551" t="s">
        <v>8224</v>
      </c>
      <c r="H1551" t="s">
        <v>8246</v>
      </c>
      <c r="I1551">
        <v>1447020620</v>
      </c>
      <c r="J1551">
        <v>1444425020</v>
      </c>
      <c r="K1551" t="b">
        <v>0</v>
      </c>
      <c r="L1551">
        <v>1</v>
      </c>
      <c r="M1551" t="b">
        <v>0</v>
      </c>
      <c r="N1551" t="s">
        <v>8289</v>
      </c>
      <c r="O1551" s="5">
        <f t="shared" si="144"/>
        <v>8.5714285714285712</v>
      </c>
      <c r="P1551">
        <f t="shared" si="147"/>
        <v>60</v>
      </c>
      <c r="Q1551" t="str">
        <f t="shared" si="148"/>
        <v>photography</v>
      </c>
      <c r="R1551" t="str">
        <f t="shared" si="149"/>
        <v>nature</v>
      </c>
      <c r="S1551" s="9">
        <f t="shared" si="145"/>
        <v>42286.88217592593</v>
      </c>
      <c r="T1551" s="9">
        <f t="shared" si="146"/>
        <v>42316.923842592587</v>
      </c>
    </row>
    <row r="1552" spans="1:20" ht="43.2" x14ac:dyDescent="0.3">
      <c r="A1552">
        <v>1549</v>
      </c>
      <c r="B1552" s="3" t="s">
        <v>1550</v>
      </c>
      <c r="C1552" s="3" t="s">
        <v>5659</v>
      </c>
      <c r="D1552">
        <v>500</v>
      </c>
      <c r="E1552">
        <v>170</v>
      </c>
      <c r="F1552" t="s">
        <v>8221</v>
      </c>
      <c r="G1552" t="s">
        <v>8224</v>
      </c>
      <c r="H1552" t="s">
        <v>8246</v>
      </c>
      <c r="I1552">
        <v>1446524159</v>
      </c>
      <c r="J1552">
        <v>1443928559</v>
      </c>
      <c r="K1552" t="b">
        <v>0</v>
      </c>
      <c r="L1552">
        <v>6</v>
      </c>
      <c r="M1552" t="b">
        <v>0</v>
      </c>
      <c r="N1552" t="s">
        <v>8289</v>
      </c>
      <c r="O1552" s="5">
        <f t="shared" si="144"/>
        <v>34</v>
      </c>
      <c r="P1552">
        <f t="shared" si="147"/>
        <v>28.333333333333332</v>
      </c>
      <c r="Q1552" t="str">
        <f t="shared" si="148"/>
        <v>photography</v>
      </c>
      <c r="R1552" t="str">
        <f t="shared" si="149"/>
        <v>nature</v>
      </c>
      <c r="S1552" s="9">
        <f t="shared" si="145"/>
        <v>42281.136099537034</v>
      </c>
      <c r="T1552" s="9">
        <f t="shared" si="146"/>
        <v>42311.177766203706</v>
      </c>
    </row>
    <row r="1553" spans="1:20" ht="43.2" x14ac:dyDescent="0.3">
      <c r="A1553">
        <v>1550</v>
      </c>
      <c r="B1553" s="3" t="s">
        <v>1551</v>
      </c>
      <c r="C1553" s="3" t="s">
        <v>5660</v>
      </c>
      <c r="D1553">
        <v>750</v>
      </c>
      <c r="E1553">
        <v>101</v>
      </c>
      <c r="F1553" t="s">
        <v>8221</v>
      </c>
      <c r="G1553" t="s">
        <v>8225</v>
      </c>
      <c r="H1553" t="s">
        <v>8247</v>
      </c>
      <c r="I1553">
        <v>1463050034</v>
      </c>
      <c r="J1553">
        <v>1460458034</v>
      </c>
      <c r="K1553" t="b">
        <v>0</v>
      </c>
      <c r="L1553">
        <v>7</v>
      </c>
      <c r="M1553" t="b">
        <v>0</v>
      </c>
      <c r="N1553" t="s">
        <v>8289</v>
      </c>
      <c r="O1553" s="5">
        <f t="shared" si="144"/>
        <v>13.466666666666665</v>
      </c>
      <c r="P1553">
        <f t="shared" si="147"/>
        <v>14.428571428571429</v>
      </c>
      <c r="Q1553" t="str">
        <f t="shared" si="148"/>
        <v>photography</v>
      </c>
      <c r="R1553" t="str">
        <f t="shared" si="149"/>
        <v>nature</v>
      </c>
      <c r="S1553" s="9">
        <f t="shared" si="145"/>
        <v>42472.449467592596</v>
      </c>
      <c r="T1553" s="9">
        <f t="shared" si="146"/>
        <v>42502.449467592596</v>
      </c>
    </row>
    <row r="1554" spans="1:20" ht="43.2" x14ac:dyDescent="0.3">
      <c r="A1554">
        <v>1551</v>
      </c>
      <c r="B1554" s="3" t="s">
        <v>1552</v>
      </c>
      <c r="C1554" s="3" t="s">
        <v>5661</v>
      </c>
      <c r="D1554">
        <v>3500</v>
      </c>
      <c r="E1554">
        <v>0</v>
      </c>
      <c r="F1554" t="s">
        <v>8221</v>
      </c>
      <c r="G1554" t="s">
        <v>8224</v>
      </c>
      <c r="H1554" t="s">
        <v>8246</v>
      </c>
      <c r="I1554">
        <v>1432756039</v>
      </c>
      <c r="J1554">
        <v>1430164039</v>
      </c>
      <c r="K1554" t="b">
        <v>0</v>
      </c>
      <c r="L1554">
        <v>0</v>
      </c>
      <c r="M1554" t="b">
        <v>0</v>
      </c>
      <c r="N1554" t="s">
        <v>8289</v>
      </c>
      <c r="O1554" s="5">
        <f t="shared" si="144"/>
        <v>0</v>
      </c>
      <c r="P1554" t="e">
        <f t="shared" si="147"/>
        <v>#DIV/0!</v>
      </c>
      <c r="Q1554" t="str">
        <f t="shared" si="148"/>
        <v>photography</v>
      </c>
      <c r="R1554" t="str">
        <f t="shared" si="149"/>
        <v>nature</v>
      </c>
      <c r="S1554" s="9">
        <f t="shared" si="145"/>
        <v>42121.824525462958</v>
      </c>
      <c r="T1554" s="9">
        <f t="shared" si="146"/>
        <v>42151.824525462958</v>
      </c>
    </row>
    <row r="1555" spans="1:20" ht="43.2" x14ac:dyDescent="0.3">
      <c r="A1555">
        <v>1552</v>
      </c>
      <c r="B1555" s="3" t="s">
        <v>1553</v>
      </c>
      <c r="C1555" s="3" t="s">
        <v>5662</v>
      </c>
      <c r="D1555">
        <v>4300</v>
      </c>
      <c r="E1555">
        <v>2115</v>
      </c>
      <c r="F1555" t="s">
        <v>8221</v>
      </c>
      <c r="G1555" t="s">
        <v>8224</v>
      </c>
      <c r="H1555" t="s">
        <v>8246</v>
      </c>
      <c r="I1555">
        <v>1412135940</v>
      </c>
      <c r="J1555">
        <v>1410366708</v>
      </c>
      <c r="K1555" t="b">
        <v>0</v>
      </c>
      <c r="L1555">
        <v>16</v>
      </c>
      <c r="M1555" t="b">
        <v>0</v>
      </c>
      <c r="N1555" t="s">
        <v>8289</v>
      </c>
      <c r="O1555" s="5">
        <f t="shared" si="144"/>
        <v>49.186046511627907</v>
      </c>
      <c r="P1555">
        <f t="shared" si="147"/>
        <v>132.1875</v>
      </c>
      <c r="Q1555" t="str">
        <f t="shared" si="148"/>
        <v>photography</v>
      </c>
      <c r="R1555" t="str">
        <f t="shared" si="149"/>
        <v>nature</v>
      </c>
      <c r="S1555" s="9">
        <f t="shared" si="145"/>
        <v>41892.688750000001</v>
      </c>
      <c r="T1555" s="9">
        <f t="shared" si="146"/>
        <v>41913.165972222225</v>
      </c>
    </row>
    <row r="1556" spans="1:20" ht="43.2" x14ac:dyDescent="0.3">
      <c r="A1556">
        <v>1553</v>
      </c>
      <c r="B1556" s="3" t="s">
        <v>1554</v>
      </c>
      <c r="C1556" s="3" t="s">
        <v>5663</v>
      </c>
      <c r="D1556">
        <v>6000</v>
      </c>
      <c r="E1556">
        <v>0</v>
      </c>
      <c r="F1556" t="s">
        <v>8221</v>
      </c>
      <c r="G1556" t="s">
        <v>8224</v>
      </c>
      <c r="H1556" t="s">
        <v>8246</v>
      </c>
      <c r="I1556">
        <v>1441176447</v>
      </c>
      <c r="J1556">
        <v>1438584447</v>
      </c>
      <c r="K1556" t="b">
        <v>0</v>
      </c>
      <c r="L1556">
        <v>0</v>
      </c>
      <c r="M1556" t="b">
        <v>0</v>
      </c>
      <c r="N1556" t="s">
        <v>8289</v>
      </c>
      <c r="O1556" s="5">
        <f t="shared" si="144"/>
        <v>0</v>
      </c>
      <c r="P1556" t="e">
        <f t="shared" si="147"/>
        <v>#DIV/0!</v>
      </c>
      <c r="Q1556" t="str">
        <f t="shared" si="148"/>
        <v>photography</v>
      </c>
      <c r="R1556" t="str">
        <f t="shared" si="149"/>
        <v>nature</v>
      </c>
      <c r="S1556" s="9">
        <f t="shared" si="145"/>
        <v>42219.282951388886</v>
      </c>
      <c r="T1556" s="9">
        <f t="shared" si="146"/>
        <v>42249.282951388886</v>
      </c>
    </row>
    <row r="1557" spans="1:20" ht="43.2" x14ac:dyDescent="0.3">
      <c r="A1557">
        <v>1554</v>
      </c>
      <c r="B1557" s="3" t="s">
        <v>1555</v>
      </c>
      <c r="C1557" s="3" t="s">
        <v>5664</v>
      </c>
      <c r="D1557">
        <v>20000</v>
      </c>
      <c r="E1557">
        <v>0</v>
      </c>
      <c r="F1557" t="s">
        <v>8221</v>
      </c>
      <c r="G1557" t="s">
        <v>8226</v>
      </c>
      <c r="H1557" t="s">
        <v>8248</v>
      </c>
      <c r="I1557">
        <v>1438495390</v>
      </c>
      <c r="J1557">
        <v>1435903390</v>
      </c>
      <c r="K1557" t="b">
        <v>0</v>
      </c>
      <c r="L1557">
        <v>0</v>
      </c>
      <c r="M1557" t="b">
        <v>0</v>
      </c>
      <c r="N1557" t="s">
        <v>8289</v>
      </c>
      <c r="O1557" s="5">
        <f t="shared" si="144"/>
        <v>0</v>
      </c>
      <c r="P1557" t="e">
        <f t="shared" si="147"/>
        <v>#DIV/0!</v>
      </c>
      <c r="Q1557" t="str">
        <f t="shared" si="148"/>
        <v>photography</v>
      </c>
      <c r="R1557" t="str">
        <f t="shared" si="149"/>
        <v>nature</v>
      </c>
      <c r="S1557" s="9">
        <f t="shared" si="145"/>
        <v>42188.252199074079</v>
      </c>
      <c r="T1557" s="9">
        <f t="shared" si="146"/>
        <v>42218.252199074079</v>
      </c>
    </row>
    <row r="1558" spans="1:20" ht="28.8" x14ac:dyDescent="0.3">
      <c r="A1558">
        <v>1555</v>
      </c>
      <c r="B1558" s="3" t="s">
        <v>1556</v>
      </c>
      <c r="C1558" s="3" t="s">
        <v>5665</v>
      </c>
      <c r="D1558">
        <v>750</v>
      </c>
      <c r="E1558">
        <v>0</v>
      </c>
      <c r="F1558" t="s">
        <v>8221</v>
      </c>
      <c r="G1558" t="s">
        <v>8224</v>
      </c>
      <c r="H1558" t="s">
        <v>8246</v>
      </c>
      <c r="I1558">
        <v>1442509200</v>
      </c>
      <c r="J1558">
        <v>1440513832</v>
      </c>
      <c r="K1558" t="b">
        <v>0</v>
      </c>
      <c r="L1558">
        <v>0</v>
      </c>
      <c r="M1558" t="b">
        <v>0</v>
      </c>
      <c r="N1558" t="s">
        <v>8289</v>
      </c>
      <c r="O1558" s="5">
        <f t="shared" si="144"/>
        <v>0</v>
      </c>
      <c r="P1558" t="e">
        <f t="shared" si="147"/>
        <v>#DIV/0!</v>
      </c>
      <c r="Q1558" t="str">
        <f t="shared" si="148"/>
        <v>photography</v>
      </c>
      <c r="R1558" t="str">
        <f t="shared" si="149"/>
        <v>nature</v>
      </c>
      <c r="S1558" s="9">
        <f t="shared" si="145"/>
        <v>42241.613796296297</v>
      </c>
      <c r="T1558" s="9">
        <f t="shared" si="146"/>
        <v>42264.708333333328</v>
      </c>
    </row>
    <row r="1559" spans="1:20" ht="28.8" x14ac:dyDescent="0.3">
      <c r="A1559">
        <v>1556</v>
      </c>
      <c r="B1559" s="3" t="s">
        <v>1557</v>
      </c>
      <c r="C1559" s="3" t="s">
        <v>5666</v>
      </c>
      <c r="D1559">
        <v>1500</v>
      </c>
      <c r="E1559">
        <v>677</v>
      </c>
      <c r="F1559" t="s">
        <v>8221</v>
      </c>
      <c r="G1559" t="s">
        <v>8229</v>
      </c>
      <c r="H1559" t="s">
        <v>8251</v>
      </c>
      <c r="I1559">
        <v>1467603624</v>
      </c>
      <c r="J1559">
        <v>1465011624</v>
      </c>
      <c r="K1559" t="b">
        <v>0</v>
      </c>
      <c r="L1559">
        <v>12</v>
      </c>
      <c r="M1559" t="b">
        <v>0</v>
      </c>
      <c r="N1559" t="s">
        <v>8289</v>
      </c>
      <c r="O1559" s="5">
        <f t="shared" si="144"/>
        <v>45.133333333333333</v>
      </c>
      <c r="P1559">
        <f t="shared" si="147"/>
        <v>56.416666666666664</v>
      </c>
      <c r="Q1559" t="str">
        <f t="shared" si="148"/>
        <v>photography</v>
      </c>
      <c r="R1559" t="str">
        <f t="shared" si="149"/>
        <v>nature</v>
      </c>
      <c r="S1559" s="9">
        <f t="shared" si="145"/>
        <v>42525.153055555551</v>
      </c>
      <c r="T1559" s="9">
        <f t="shared" si="146"/>
        <v>42555.153055555551</v>
      </c>
    </row>
    <row r="1560" spans="1:20" ht="28.8" x14ac:dyDescent="0.3">
      <c r="A1560">
        <v>1557</v>
      </c>
      <c r="B1560" s="3" t="s">
        <v>1558</v>
      </c>
      <c r="C1560" s="3" t="s">
        <v>5667</v>
      </c>
      <c r="D1560">
        <v>2500</v>
      </c>
      <c r="E1560">
        <v>100</v>
      </c>
      <c r="F1560" t="s">
        <v>8221</v>
      </c>
      <c r="G1560" t="s">
        <v>8224</v>
      </c>
      <c r="H1560" t="s">
        <v>8246</v>
      </c>
      <c r="I1560">
        <v>1411227633</v>
      </c>
      <c r="J1560">
        <v>1408549233</v>
      </c>
      <c r="K1560" t="b">
        <v>0</v>
      </c>
      <c r="L1560">
        <v>1</v>
      </c>
      <c r="M1560" t="b">
        <v>0</v>
      </c>
      <c r="N1560" t="s">
        <v>8289</v>
      </c>
      <c r="O1560" s="5">
        <f t="shared" si="144"/>
        <v>4</v>
      </c>
      <c r="P1560">
        <f t="shared" si="147"/>
        <v>100</v>
      </c>
      <c r="Q1560" t="str">
        <f t="shared" si="148"/>
        <v>photography</v>
      </c>
      <c r="R1560" t="str">
        <f t="shared" si="149"/>
        <v>nature</v>
      </c>
      <c r="S1560" s="9">
        <f t="shared" si="145"/>
        <v>41871.65315972222</v>
      </c>
      <c r="T1560" s="9">
        <f t="shared" si="146"/>
        <v>41902.65315972222</v>
      </c>
    </row>
    <row r="1561" spans="1:20" ht="28.8" x14ac:dyDescent="0.3">
      <c r="A1561">
        <v>1558</v>
      </c>
      <c r="B1561" s="3" t="s">
        <v>1559</v>
      </c>
      <c r="C1561" s="3" t="s">
        <v>5668</v>
      </c>
      <c r="D1561">
        <v>750</v>
      </c>
      <c r="E1561">
        <v>35</v>
      </c>
      <c r="F1561" t="s">
        <v>8221</v>
      </c>
      <c r="G1561" t="s">
        <v>8225</v>
      </c>
      <c r="H1561" t="s">
        <v>8247</v>
      </c>
      <c r="I1561">
        <v>1440763920</v>
      </c>
      <c r="J1561">
        <v>1435656759</v>
      </c>
      <c r="K1561" t="b">
        <v>0</v>
      </c>
      <c r="L1561">
        <v>3</v>
      </c>
      <c r="M1561" t="b">
        <v>0</v>
      </c>
      <c r="N1561" t="s">
        <v>8289</v>
      </c>
      <c r="O1561" s="5">
        <f t="shared" si="144"/>
        <v>4.666666666666667</v>
      </c>
      <c r="P1561">
        <f t="shared" si="147"/>
        <v>11.666666666666666</v>
      </c>
      <c r="Q1561" t="str">
        <f t="shared" si="148"/>
        <v>photography</v>
      </c>
      <c r="R1561" t="str">
        <f t="shared" si="149"/>
        <v>nature</v>
      </c>
      <c r="S1561" s="9">
        <f t="shared" si="145"/>
        <v>42185.397673611107</v>
      </c>
      <c r="T1561" s="9">
        <f t="shared" si="146"/>
        <v>42244.508333333331</v>
      </c>
    </row>
    <row r="1562" spans="1:20" ht="28.8" x14ac:dyDescent="0.3">
      <c r="A1562">
        <v>1559</v>
      </c>
      <c r="B1562" s="3" t="s">
        <v>1560</v>
      </c>
      <c r="C1562" s="3" t="s">
        <v>5669</v>
      </c>
      <c r="D1562">
        <v>15000</v>
      </c>
      <c r="E1562">
        <v>50</v>
      </c>
      <c r="F1562" t="s">
        <v>8221</v>
      </c>
      <c r="G1562" t="s">
        <v>8224</v>
      </c>
      <c r="H1562" t="s">
        <v>8246</v>
      </c>
      <c r="I1562">
        <v>1430270199</v>
      </c>
      <c r="J1562">
        <v>1428974199</v>
      </c>
      <c r="K1562" t="b">
        <v>0</v>
      </c>
      <c r="L1562">
        <v>1</v>
      </c>
      <c r="M1562" t="b">
        <v>0</v>
      </c>
      <c r="N1562" t="s">
        <v>8289</v>
      </c>
      <c r="O1562" s="5">
        <f t="shared" si="144"/>
        <v>0.33333333333333337</v>
      </c>
      <c r="P1562">
        <f t="shared" si="147"/>
        <v>50</v>
      </c>
      <c r="Q1562" t="str">
        <f t="shared" si="148"/>
        <v>photography</v>
      </c>
      <c r="R1562" t="str">
        <f t="shared" si="149"/>
        <v>nature</v>
      </c>
      <c r="S1562" s="9">
        <f t="shared" si="145"/>
        <v>42108.05322916666</v>
      </c>
      <c r="T1562" s="9">
        <f t="shared" si="146"/>
        <v>42123.05322916666</v>
      </c>
    </row>
    <row r="1563" spans="1:20" ht="43.2" x14ac:dyDescent="0.3">
      <c r="A1563">
        <v>1560</v>
      </c>
      <c r="B1563" s="3" t="s">
        <v>1561</v>
      </c>
      <c r="C1563" s="3" t="s">
        <v>5670</v>
      </c>
      <c r="D1563">
        <v>2500</v>
      </c>
      <c r="E1563">
        <v>94</v>
      </c>
      <c r="F1563" t="s">
        <v>8221</v>
      </c>
      <c r="G1563" t="s">
        <v>8224</v>
      </c>
      <c r="H1563" t="s">
        <v>8246</v>
      </c>
      <c r="I1563">
        <v>1415842193</v>
      </c>
      <c r="J1563">
        <v>1414110593</v>
      </c>
      <c r="K1563" t="b">
        <v>0</v>
      </c>
      <c r="L1563">
        <v>4</v>
      </c>
      <c r="M1563" t="b">
        <v>0</v>
      </c>
      <c r="N1563" t="s">
        <v>8289</v>
      </c>
      <c r="O1563" s="5">
        <f t="shared" si="144"/>
        <v>3.7600000000000002</v>
      </c>
      <c r="P1563">
        <f t="shared" si="147"/>
        <v>23.5</v>
      </c>
      <c r="Q1563" t="str">
        <f t="shared" si="148"/>
        <v>photography</v>
      </c>
      <c r="R1563" t="str">
        <f t="shared" si="149"/>
        <v>nature</v>
      </c>
      <c r="S1563" s="9">
        <f t="shared" si="145"/>
        <v>41936.020752314813</v>
      </c>
      <c r="T1563" s="9">
        <f t="shared" si="146"/>
        <v>41956.062418981484</v>
      </c>
    </row>
    <row r="1564" spans="1:20" ht="43.2" x14ac:dyDescent="0.3">
      <c r="A1564">
        <v>1561</v>
      </c>
      <c r="B1564" s="3" t="s">
        <v>1562</v>
      </c>
      <c r="C1564" s="3" t="s">
        <v>5671</v>
      </c>
      <c r="D1564">
        <v>10000</v>
      </c>
      <c r="E1564">
        <v>67</v>
      </c>
      <c r="F1564" t="s">
        <v>8220</v>
      </c>
      <c r="G1564" t="s">
        <v>8224</v>
      </c>
      <c r="H1564" t="s">
        <v>8246</v>
      </c>
      <c r="I1564">
        <v>1383789603</v>
      </c>
      <c r="J1564">
        <v>1381194003</v>
      </c>
      <c r="K1564" t="b">
        <v>0</v>
      </c>
      <c r="L1564">
        <v>1</v>
      </c>
      <c r="M1564" t="b">
        <v>0</v>
      </c>
      <c r="N1564" t="s">
        <v>8290</v>
      </c>
      <c r="O1564" s="5">
        <f t="shared" si="144"/>
        <v>0.67</v>
      </c>
      <c r="P1564">
        <f t="shared" si="147"/>
        <v>67</v>
      </c>
      <c r="Q1564" t="str">
        <f t="shared" si="148"/>
        <v>publishing</v>
      </c>
      <c r="R1564" t="str">
        <f t="shared" si="149"/>
        <v>art books</v>
      </c>
      <c r="S1564" s="9">
        <f t="shared" si="145"/>
        <v>41555.041701388887</v>
      </c>
      <c r="T1564" s="9">
        <f t="shared" si="146"/>
        <v>41585.083368055559</v>
      </c>
    </row>
    <row r="1565" spans="1:20" ht="43.2" x14ac:dyDescent="0.3">
      <c r="A1565">
        <v>1562</v>
      </c>
      <c r="B1565" s="3" t="s">
        <v>1563</v>
      </c>
      <c r="C1565" s="3" t="s">
        <v>5672</v>
      </c>
      <c r="D1565">
        <v>4000</v>
      </c>
      <c r="E1565">
        <v>0</v>
      </c>
      <c r="F1565" t="s">
        <v>8220</v>
      </c>
      <c r="G1565" t="s">
        <v>8224</v>
      </c>
      <c r="H1565" t="s">
        <v>8246</v>
      </c>
      <c r="I1565">
        <v>1259715000</v>
      </c>
      <c r="J1565">
        <v>1253712916</v>
      </c>
      <c r="K1565" t="b">
        <v>0</v>
      </c>
      <c r="L1565">
        <v>0</v>
      </c>
      <c r="M1565" t="b">
        <v>0</v>
      </c>
      <c r="N1565" t="s">
        <v>8290</v>
      </c>
      <c r="O1565" s="5">
        <f t="shared" si="144"/>
        <v>0</v>
      </c>
      <c r="P1565" t="e">
        <f t="shared" si="147"/>
        <v>#DIV/0!</v>
      </c>
      <c r="Q1565" t="str">
        <f t="shared" si="148"/>
        <v>publishing</v>
      </c>
      <c r="R1565" t="str">
        <f t="shared" si="149"/>
        <v>art books</v>
      </c>
      <c r="S1565" s="9">
        <f t="shared" si="145"/>
        <v>40079.566157407404</v>
      </c>
      <c r="T1565" s="9">
        <f t="shared" si="146"/>
        <v>40149.034722222219</v>
      </c>
    </row>
    <row r="1566" spans="1:20" ht="43.2" x14ac:dyDescent="0.3">
      <c r="A1566">
        <v>1563</v>
      </c>
      <c r="B1566" s="3" t="s">
        <v>1564</v>
      </c>
      <c r="C1566" s="3" t="s">
        <v>5673</v>
      </c>
      <c r="D1566">
        <v>6000</v>
      </c>
      <c r="E1566">
        <v>85</v>
      </c>
      <c r="F1566" t="s">
        <v>8220</v>
      </c>
      <c r="G1566" t="s">
        <v>8225</v>
      </c>
      <c r="H1566" t="s">
        <v>8247</v>
      </c>
      <c r="I1566">
        <v>1394815751</v>
      </c>
      <c r="J1566">
        <v>1389635351</v>
      </c>
      <c r="K1566" t="b">
        <v>0</v>
      </c>
      <c r="L1566">
        <v>2</v>
      </c>
      <c r="M1566" t="b">
        <v>0</v>
      </c>
      <c r="N1566" t="s">
        <v>8290</v>
      </c>
      <c r="O1566" s="5">
        <f t="shared" si="144"/>
        <v>1.4166666666666665</v>
      </c>
      <c r="P1566">
        <f t="shared" si="147"/>
        <v>42.5</v>
      </c>
      <c r="Q1566" t="str">
        <f t="shared" si="148"/>
        <v>publishing</v>
      </c>
      <c r="R1566" t="str">
        <f t="shared" si="149"/>
        <v>art books</v>
      </c>
      <c r="S1566" s="9">
        <f t="shared" si="145"/>
        <v>41652.742488425924</v>
      </c>
      <c r="T1566" s="9">
        <f t="shared" si="146"/>
        <v>41712.700821759259</v>
      </c>
    </row>
    <row r="1567" spans="1:20" ht="43.2" x14ac:dyDescent="0.3">
      <c r="A1567">
        <v>1564</v>
      </c>
      <c r="B1567" s="3" t="s">
        <v>1565</v>
      </c>
      <c r="C1567" s="3" t="s">
        <v>5674</v>
      </c>
      <c r="D1567">
        <v>10000</v>
      </c>
      <c r="E1567">
        <v>10</v>
      </c>
      <c r="F1567" t="s">
        <v>8220</v>
      </c>
      <c r="G1567" t="s">
        <v>8224</v>
      </c>
      <c r="H1567" t="s">
        <v>8246</v>
      </c>
      <c r="I1567">
        <v>1432843500</v>
      </c>
      <c r="J1567">
        <v>1430124509</v>
      </c>
      <c r="K1567" t="b">
        <v>0</v>
      </c>
      <c r="L1567">
        <v>1</v>
      </c>
      <c r="M1567" t="b">
        <v>0</v>
      </c>
      <c r="N1567" t="s">
        <v>8290</v>
      </c>
      <c r="O1567" s="5">
        <f t="shared" si="144"/>
        <v>0.1</v>
      </c>
      <c r="P1567">
        <f t="shared" si="147"/>
        <v>10</v>
      </c>
      <c r="Q1567" t="str">
        <f t="shared" si="148"/>
        <v>publishing</v>
      </c>
      <c r="R1567" t="str">
        <f t="shared" si="149"/>
        <v>art books</v>
      </c>
      <c r="S1567" s="9">
        <f t="shared" si="145"/>
        <v>42121.367002314815</v>
      </c>
      <c r="T1567" s="9">
        <f t="shared" si="146"/>
        <v>42152.836805555555</v>
      </c>
    </row>
    <row r="1568" spans="1:20" ht="43.2" x14ac:dyDescent="0.3">
      <c r="A1568">
        <v>1565</v>
      </c>
      <c r="B1568" s="3" t="s">
        <v>1566</v>
      </c>
      <c r="C1568" s="3" t="s">
        <v>5675</v>
      </c>
      <c r="D1568">
        <v>4000</v>
      </c>
      <c r="E1568">
        <v>100</v>
      </c>
      <c r="F1568" t="s">
        <v>8220</v>
      </c>
      <c r="G1568" t="s">
        <v>8224</v>
      </c>
      <c r="H1568" t="s">
        <v>8246</v>
      </c>
      <c r="I1568">
        <v>1307554261</v>
      </c>
      <c r="J1568">
        <v>1304962261</v>
      </c>
      <c r="K1568" t="b">
        <v>0</v>
      </c>
      <c r="L1568">
        <v>1</v>
      </c>
      <c r="M1568" t="b">
        <v>0</v>
      </c>
      <c r="N1568" t="s">
        <v>8290</v>
      </c>
      <c r="O1568" s="5">
        <f t="shared" si="144"/>
        <v>2.5</v>
      </c>
      <c r="P1568">
        <f t="shared" si="147"/>
        <v>100</v>
      </c>
      <c r="Q1568" t="str">
        <f t="shared" si="148"/>
        <v>publishing</v>
      </c>
      <c r="R1568" t="str">
        <f t="shared" si="149"/>
        <v>art books</v>
      </c>
      <c r="S1568" s="9">
        <f t="shared" si="145"/>
        <v>40672.729872685188</v>
      </c>
      <c r="T1568" s="9">
        <f t="shared" si="146"/>
        <v>40702.729872685188</v>
      </c>
    </row>
    <row r="1569" spans="1:20" ht="28.8" x14ac:dyDescent="0.3">
      <c r="A1569">
        <v>1566</v>
      </c>
      <c r="B1569" s="3" t="s">
        <v>1567</v>
      </c>
      <c r="C1569" s="3" t="s">
        <v>5676</v>
      </c>
      <c r="D1569">
        <v>30000</v>
      </c>
      <c r="E1569">
        <v>6375</v>
      </c>
      <c r="F1569" t="s">
        <v>8220</v>
      </c>
      <c r="G1569" t="s">
        <v>8224</v>
      </c>
      <c r="H1569" t="s">
        <v>8246</v>
      </c>
      <c r="I1569">
        <v>1469656800</v>
      </c>
      <c r="J1569">
        <v>1467151204</v>
      </c>
      <c r="K1569" t="b">
        <v>0</v>
      </c>
      <c r="L1569">
        <v>59</v>
      </c>
      <c r="M1569" t="b">
        <v>0</v>
      </c>
      <c r="N1569" t="s">
        <v>8290</v>
      </c>
      <c r="O1569" s="5">
        <f t="shared" si="144"/>
        <v>21.25</v>
      </c>
      <c r="P1569">
        <f t="shared" si="147"/>
        <v>108.05084745762711</v>
      </c>
      <c r="Q1569" t="str">
        <f t="shared" si="148"/>
        <v>publishing</v>
      </c>
      <c r="R1569" t="str">
        <f t="shared" si="149"/>
        <v>art books</v>
      </c>
      <c r="S1569" s="9">
        <f t="shared" si="145"/>
        <v>42549.916712962964</v>
      </c>
      <c r="T1569" s="9">
        <f t="shared" si="146"/>
        <v>42578.916666666672</v>
      </c>
    </row>
    <row r="1570" spans="1:20" ht="43.2" x14ac:dyDescent="0.3">
      <c r="A1570">
        <v>1567</v>
      </c>
      <c r="B1570" s="3" t="s">
        <v>1568</v>
      </c>
      <c r="C1570" s="3" t="s">
        <v>5677</v>
      </c>
      <c r="D1570">
        <v>8500</v>
      </c>
      <c r="E1570">
        <v>350</v>
      </c>
      <c r="F1570" t="s">
        <v>8220</v>
      </c>
      <c r="G1570" t="s">
        <v>8224</v>
      </c>
      <c r="H1570" t="s">
        <v>8246</v>
      </c>
      <c r="I1570">
        <v>1392595200</v>
      </c>
      <c r="J1570">
        <v>1391293745</v>
      </c>
      <c r="K1570" t="b">
        <v>0</v>
      </c>
      <c r="L1570">
        <v>13</v>
      </c>
      <c r="M1570" t="b">
        <v>0</v>
      </c>
      <c r="N1570" t="s">
        <v>8290</v>
      </c>
      <c r="O1570" s="5">
        <f t="shared" si="144"/>
        <v>4.117647058823529</v>
      </c>
      <c r="P1570">
        <f t="shared" si="147"/>
        <v>26.923076923076923</v>
      </c>
      <c r="Q1570" t="str">
        <f t="shared" si="148"/>
        <v>publishing</v>
      </c>
      <c r="R1570" t="str">
        <f t="shared" si="149"/>
        <v>art books</v>
      </c>
      <c r="S1570" s="9">
        <f t="shared" si="145"/>
        <v>41671.936863425923</v>
      </c>
      <c r="T1570" s="9">
        <f t="shared" si="146"/>
        <v>41687</v>
      </c>
    </row>
    <row r="1571" spans="1:20" ht="43.2" x14ac:dyDescent="0.3">
      <c r="A1571">
        <v>1568</v>
      </c>
      <c r="B1571" s="3" t="s">
        <v>1569</v>
      </c>
      <c r="C1571" s="3" t="s">
        <v>5678</v>
      </c>
      <c r="D1571">
        <v>25000</v>
      </c>
      <c r="E1571">
        <v>3410</v>
      </c>
      <c r="F1571" t="s">
        <v>8220</v>
      </c>
      <c r="G1571" t="s">
        <v>8224</v>
      </c>
      <c r="H1571" t="s">
        <v>8246</v>
      </c>
      <c r="I1571">
        <v>1419384585</v>
      </c>
      <c r="J1571">
        <v>1416360585</v>
      </c>
      <c r="K1571" t="b">
        <v>0</v>
      </c>
      <c r="L1571">
        <v>22</v>
      </c>
      <c r="M1571" t="b">
        <v>0</v>
      </c>
      <c r="N1571" t="s">
        <v>8290</v>
      </c>
      <c r="O1571" s="5">
        <f t="shared" si="144"/>
        <v>13.639999999999999</v>
      </c>
      <c r="P1571">
        <f t="shared" si="147"/>
        <v>155</v>
      </c>
      <c r="Q1571" t="str">
        <f t="shared" si="148"/>
        <v>publishing</v>
      </c>
      <c r="R1571" t="str">
        <f t="shared" si="149"/>
        <v>art books</v>
      </c>
      <c r="S1571" s="9">
        <f t="shared" si="145"/>
        <v>41962.062326388885</v>
      </c>
      <c r="T1571" s="9">
        <f t="shared" si="146"/>
        <v>41997.062326388885</v>
      </c>
    </row>
    <row r="1572" spans="1:20" x14ac:dyDescent="0.3">
      <c r="A1572">
        <v>1569</v>
      </c>
      <c r="B1572" s="3" t="s">
        <v>1570</v>
      </c>
      <c r="C1572" s="3" t="s">
        <v>5679</v>
      </c>
      <c r="D1572">
        <v>30000</v>
      </c>
      <c r="E1572">
        <v>0</v>
      </c>
      <c r="F1572" t="s">
        <v>8220</v>
      </c>
      <c r="G1572" t="s">
        <v>8224</v>
      </c>
      <c r="H1572" t="s">
        <v>8246</v>
      </c>
      <c r="I1572">
        <v>1369498714</v>
      </c>
      <c r="J1572">
        <v>1366906714</v>
      </c>
      <c r="K1572" t="b">
        <v>0</v>
      </c>
      <c r="L1572">
        <v>0</v>
      </c>
      <c r="M1572" t="b">
        <v>0</v>
      </c>
      <c r="N1572" t="s">
        <v>8290</v>
      </c>
      <c r="O1572" s="5">
        <f t="shared" si="144"/>
        <v>0</v>
      </c>
      <c r="P1572" t="e">
        <f t="shared" si="147"/>
        <v>#DIV/0!</v>
      </c>
      <c r="Q1572" t="str">
        <f t="shared" si="148"/>
        <v>publishing</v>
      </c>
      <c r="R1572" t="str">
        <f t="shared" si="149"/>
        <v>art books</v>
      </c>
      <c r="S1572" s="9">
        <f t="shared" si="145"/>
        <v>41389.679560185185</v>
      </c>
      <c r="T1572" s="9">
        <f t="shared" si="146"/>
        <v>41419.679560185185</v>
      </c>
    </row>
    <row r="1573" spans="1:20" ht="28.8" x14ac:dyDescent="0.3">
      <c r="A1573">
        <v>1570</v>
      </c>
      <c r="B1573" s="3" t="s">
        <v>1571</v>
      </c>
      <c r="C1573" s="3" t="s">
        <v>5680</v>
      </c>
      <c r="D1573">
        <v>6000</v>
      </c>
      <c r="E1573">
        <v>2484</v>
      </c>
      <c r="F1573" t="s">
        <v>8220</v>
      </c>
      <c r="G1573" t="s">
        <v>8224</v>
      </c>
      <c r="H1573" t="s">
        <v>8246</v>
      </c>
      <c r="I1573">
        <v>1460140282</v>
      </c>
      <c r="J1573">
        <v>1457551882</v>
      </c>
      <c r="K1573" t="b">
        <v>0</v>
      </c>
      <c r="L1573">
        <v>52</v>
      </c>
      <c r="M1573" t="b">
        <v>0</v>
      </c>
      <c r="N1573" t="s">
        <v>8290</v>
      </c>
      <c r="O1573" s="5">
        <f t="shared" si="144"/>
        <v>41.4</v>
      </c>
      <c r="P1573">
        <f t="shared" si="147"/>
        <v>47.769230769230766</v>
      </c>
      <c r="Q1573" t="str">
        <f t="shared" si="148"/>
        <v>publishing</v>
      </c>
      <c r="R1573" t="str">
        <f t="shared" si="149"/>
        <v>art books</v>
      </c>
      <c r="S1573" s="9">
        <f t="shared" si="145"/>
        <v>42438.813449074078</v>
      </c>
      <c r="T1573" s="9">
        <f t="shared" si="146"/>
        <v>42468.771782407406</v>
      </c>
    </row>
    <row r="1574" spans="1:20" ht="43.2" x14ac:dyDescent="0.3">
      <c r="A1574">
        <v>1571</v>
      </c>
      <c r="B1574" s="3" t="s">
        <v>1572</v>
      </c>
      <c r="C1574" s="3" t="s">
        <v>5681</v>
      </c>
      <c r="D1574">
        <v>12100</v>
      </c>
      <c r="E1574">
        <v>80</v>
      </c>
      <c r="F1574" t="s">
        <v>8220</v>
      </c>
      <c r="G1574" t="s">
        <v>8225</v>
      </c>
      <c r="H1574" t="s">
        <v>8247</v>
      </c>
      <c r="I1574">
        <v>1434738483</v>
      </c>
      <c r="J1574">
        <v>1432146483</v>
      </c>
      <c r="K1574" t="b">
        <v>0</v>
      </c>
      <c r="L1574">
        <v>4</v>
      </c>
      <c r="M1574" t="b">
        <v>0</v>
      </c>
      <c r="N1574" t="s">
        <v>8290</v>
      </c>
      <c r="O1574" s="5">
        <f t="shared" si="144"/>
        <v>0.66115702479338845</v>
      </c>
      <c r="P1574">
        <f t="shared" si="147"/>
        <v>20</v>
      </c>
      <c r="Q1574" t="str">
        <f t="shared" si="148"/>
        <v>publishing</v>
      </c>
      <c r="R1574" t="str">
        <f t="shared" si="149"/>
        <v>art books</v>
      </c>
      <c r="S1574" s="9">
        <f t="shared" si="145"/>
        <v>42144.769479166673</v>
      </c>
      <c r="T1574" s="9">
        <f t="shared" si="146"/>
        <v>42174.769479166673</v>
      </c>
    </row>
    <row r="1575" spans="1:20" ht="43.2" x14ac:dyDescent="0.3">
      <c r="A1575">
        <v>1572</v>
      </c>
      <c r="B1575" s="3" t="s">
        <v>1573</v>
      </c>
      <c r="C1575" s="3" t="s">
        <v>5682</v>
      </c>
      <c r="D1575">
        <v>2500</v>
      </c>
      <c r="E1575">
        <v>125</v>
      </c>
      <c r="F1575" t="s">
        <v>8220</v>
      </c>
      <c r="G1575" t="s">
        <v>8225</v>
      </c>
      <c r="H1575" t="s">
        <v>8247</v>
      </c>
      <c r="I1575">
        <v>1456703940</v>
      </c>
      <c r="J1575">
        <v>1454546859</v>
      </c>
      <c r="K1575" t="b">
        <v>0</v>
      </c>
      <c r="L1575">
        <v>3</v>
      </c>
      <c r="M1575" t="b">
        <v>0</v>
      </c>
      <c r="N1575" t="s">
        <v>8290</v>
      </c>
      <c r="O1575" s="5">
        <f t="shared" si="144"/>
        <v>5</v>
      </c>
      <c r="P1575">
        <f t="shared" si="147"/>
        <v>41.666666666666664</v>
      </c>
      <c r="Q1575" t="str">
        <f t="shared" si="148"/>
        <v>publishing</v>
      </c>
      <c r="R1575" t="str">
        <f t="shared" si="149"/>
        <v>art books</v>
      </c>
      <c r="S1575" s="9">
        <f t="shared" si="145"/>
        <v>42404.033090277779</v>
      </c>
      <c r="T1575" s="9">
        <f t="shared" si="146"/>
        <v>42428.999305555553</v>
      </c>
    </row>
    <row r="1576" spans="1:20" ht="43.2" x14ac:dyDescent="0.3">
      <c r="A1576">
        <v>1573</v>
      </c>
      <c r="B1576" s="3" t="s">
        <v>1574</v>
      </c>
      <c r="C1576" s="3" t="s">
        <v>5683</v>
      </c>
      <c r="D1576">
        <v>9000</v>
      </c>
      <c r="E1576">
        <v>223</v>
      </c>
      <c r="F1576" t="s">
        <v>8220</v>
      </c>
      <c r="G1576" t="s">
        <v>8229</v>
      </c>
      <c r="H1576" t="s">
        <v>8251</v>
      </c>
      <c r="I1576">
        <v>1491019140</v>
      </c>
      <c r="J1576">
        <v>1487548802</v>
      </c>
      <c r="K1576" t="b">
        <v>0</v>
      </c>
      <c r="L1576">
        <v>3</v>
      </c>
      <c r="M1576" t="b">
        <v>0</v>
      </c>
      <c r="N1576" t="s">
        <v>8290</v>
      </c>
      <c r="O1576" s="5">
        <f t="shared" si="144"/>
        <v>2.4777777777777779</v>
      </c>
      <c r="P1576">
        <f t="shared" si="147"/>
        <v>74.333333333333329</v>
      </c>
      <c r="Q1576" t="str">
        <f t="shared" si="148"/>
        <v>publishing</v>
      </c>
      <c r="R1576" t="str">
        <f t="shared" si="149"/>
        <v>art books</v>
      </c>
      <c r="S1576" s="9">
        <f t="shared" si="145"/>
        <v>42786.000023148154</v>
      </c>
      <c r="T1576" s="9">
        <f t="shared" si="146"/>
        <v>42826.165972222225</v>
      </c>
    </row>
    <row r="1577" spans="1:20" ht="43.2" x14ac:dyDescent="0.3">
      <c r="A1577">
        <v>1574</v>
      </c>
      <c r="B1577" s="3" t="s">
        <v>1575</v>
      </c>
      <c r="C1577" s="3" t="s">
        <v>5684</v>
      </c>
      <c r="D1577">
        <v>10000</v>
      </c>
      <c r="E1577">
        <v>506</v>
      </c>
      <c r="F1577" t="s">
        <v>8220</v>
      </c>
      <c r="G1577" t="s">
        <v>8224</v>
      </c>
      <c r="H1577" t="s">
        <v>8246</v>
      </c>
      <c r="I1577">
        <v>1424211329</v>
      </c>
      <c r="J1577">
        <v>1421187329</v>
      </c>
      <c r="K1577" t="b">
        <v>0</v>
      </c>
      <c r="L1577">
        <v>6</v>
      </c>
      <c r="M1577" t="b">
        <v>0</v>
      </c>
      <c r="N1577" t="s">
        <v>8290</v>
      </c>
      <c r="O1577" s="5">
        <f t="shared" si="144"/>
        <v>5.0599999999999996</v>
      </c>
      <c r="P1577">
        <f t="shared" si="147"/>
        <v>84.333333333333329</v>
      </c>
      <c r="Q1577" t="str">
        <f t="shared" si="148"/>
        <v>publishing</v>
      </c>
      <c r="R1577" t="str">
        <f t="shared" si="149"/>
        <v>art books</v>
      </c>
      <c r="S1577" s="9">
        <f t="shared" si="145"/>
        <v>42017.927418981482</v>
      </c>
      <c r="T1577" s="9">
        <f t="shared" si="146"/>
        <v>42052.927418981482</v>
      </c>
    </row>
    <row r="1578" spans="1:20" ht="43.2" x14ac:dyDescent="0.3">
      <c r="A1578">
        <v>1575</v>
      </c>
      <c r="B1578" s="3" t="s">
        <v>1576</v>
      </c>
      <c r="C1578" s="3" t="s">
        <v>5685</v>
      </c>
      <c r="D1578">
        <v>10000</v>
      </c>
      <c r="E1578">
        <v>2291</v>
      </c>
      <c r="F1578" t="s">
        <v>8220</v>
      </c>
      <c r="G1578" t="s">
        <v>8224</v>
      </c>
      <c r="H1578" t="s">
        <v>8246</v>
      </c>
      <c r="I1578">
        <v>1404909296</v>
      </c>
      <c r="J1578">
        <v>1402317296</v>
      </c>
      <c r="K1578" t="b">
        <v>0</v>
      </c>
      <c r="L1578">
        <v>35</v>
      </c>
      <c r="M1578" t="b">
        <v>0</v>
      </c>
      <c r="N1578" t="s">
        <v>8290</v>
      </c>
      <c r="O1578" s="5">
        <f t="shared" si="144"/>
        <v>22.91</v>
      </c>
      <c r="P1578">
        <f t="shared" si="147"/>
        <v>65.457142857142856</v>
      </c>
      <c r="Q1578" t="str">
        <f t="shared" si="148"/>
        <v>publishing</v>
      </c>
      <c r="R1578" t="str">
        <f t="shared" si="149"/>
        <v>art books</v>
      </c>
      <c r="S1578" s="9">
        <f t="shared" si="145"/>
        <v>41799.524259259262</v>
      </c>
      <c r="T1578" s="9">
        <f t="shared" si="146"/>
        <v>41829.524259259262</v>
      </c>
    </row>
    <row r="1579" spans="1:20" ht="28.8" x14ac:dyDescent="0.3">
      <c r="A1579">
        <v>1576</v>
      </c>
      <c r="B1579" s="3" t="s">
        <v>1577</v>
      </c>
      <c r="C1579" s="3" t="s">
        <v>5686</v>
      </c>
      <c r="D1579">
        <v>5000</v>
      </c>
      <c r="E1579">
        <v>650</v>
      </c>
      <c r="F1579" t="s">
        <v>8220</v>
      </c>
      <c r="G1579" t="s">
        <v>8224</v>
      </c>
      <c r="H1579" t="s">
        <v>8246</v>
      </c>
      <c r="I1579">
        <v>1435698368</v>
      </c>
      <c r="J1579">
        <v>1431810368</v>
      </c>
      <c r="K1579" t="b">
        <v>0</v>
      </c>
      <c r="L1579">
        <v>10</v>
      </c>
      <c r="M1579" t="b">
        <v>0</v>
      </c>
      <c r="N1579" t="s">
        <v>8290</v>
      </c>
      <c r="O1579" s="5">
        <f t="shared" si="144"/>
        <v>13</v>
      </c>
      <c r="P1579">
        <f t="shared" si="147"/>
        <v>65</v>
      </c>
      <c r="Q1579" t="str">
        <f t="shared" si="148"/>
        <v>publishing</v>
      </c>
      <c r="R1579" t="str">
        <f t="shared" si="149"/>
        <v>art books</v>
      </c>
      <c r="S1579" s="9">
        <f t="shared" si="145"/>
        <v>42140.879259259258</v>
      </c>
      <c r="T1579" s="9">
        <f t="shared" si="146"/>
        <v>42185.879259259258</v>
      </c>
    </row>
    <row r="1580" spans="1:20" ht="43.2" x14ac:dyDescent="0.3">
      <c r="A1580">
        <v>1577</v>
      </c>
      <c r="B1580" s="3" t="s">
        <v>1578</v>
      </c>
      <c r="C1580" s="3" t="s">
        <v>5687</v>
      </c>
      <c r="D1580">
        <v>10000</v>
      </c>
      <c r="E1580">
        <v>55</v>
      </c>
      <c r="F1580" t="s">
        <v>8220</v>
      </c>
      <c r="G1580" t="s">
        <v>8224</v>
      </c>
      <c r="H1580" t="s">
        <v>8246</v>
      </c>
      <c r="I1580">
        <v>1343161248</v>
      </c>
      <c r="J1580">
        <v>1337977248</v>
      </c>
      <c r="K1580" t="b">
        <v>0</v>
      </c>
      <c r="L1580">
        <v>2</v>
      </c>
      <c r="M1580" t="b">
        <v>0</v>
      </c>
      <c r="N1580" t="s">
        <v>8290</v>
      </c>
      <c r="O1580" s="5">
        <f t="shared" si="144"/>
        <v>0.54999999999999993</v>
      </c>
      <c r="P1580">
        <f t="shared" si="147"/>
        <v>27.5</v>
      </c>
      <c r="Q1580" t="str">
        <f t="shared" si="148"/>
        <v>publishing</v>
      </c>
      <c r="R1580" t="str">
        <f t="shared" si="149"/>
        <v>art books</v>
      </c>
      <c r="S1580" s="9">
        <f t="shared" si="145"/>
        <v>41054.847777777781</v>
      </c>
      <c r="T1580" s="9">
        <f t="shared" si="146"/>
        <v>41114.847777777781</v>
      </c>
    </row>
    <row r="1581" spans="1:20" ht="43.2" x14ac:dyDescent="0.3">
      <c r="A1581">
        <v>1578</v>
      </c>
      <c r="B1581" s="3" t="s">
        <v>1579</v>
      </c>
      <c r="C1581" s="3" t="s">
        <v>5688</v>
      </c>
      <c r="D1581">
        <v>1897</v>
      </c>
      <c r="E1581">
        <v>205</v>
      </c>
      <c r="F1581" t="s">
        <v>8220</v>
      </c>
      <c r="G1581" t="s">
        <v>8224</v>
      </c>
      <c r="H1581" t="s">
        <v>8246</v>
      </c>
      <c r="I1581">
        <v>1283392800</v>
      </c>
      <c r="J1581">
        <v>1281317691</v>
      </c>
      <c r="K1581" t="b">
        <v>0</v>
      </c>
      <c r="L1581">
        <v>4</v>
      </c>
      <c r="M1581" t="b">
        <v>0</v>
      </c>
      <c r="N1581" t="s">
        <v>8290</v>
      </c>
      <c r="O1581" s="5">
        <f t="shared" si="144"/>
        <v>10.806536636794938</v>
      </c>
      <c r="P1581">
        <f t="shared" si="147"/>
        <v>51.25</v>
      </c>
      <c r="Q1581" t="str">
        <f t="shared" si="148"/>
        <v>publishing</v>
      </c>
      <c r="R1581" t="str">
        <f t="shared" si="149"/>
        <v>art books</v>
      </c>
      <c r="S1581" s="9">
        <f t="shared" si="145"/>
        <v>40399.065868055557</v>
      </c>
      <c r="T1581" s="9">
        <f t="shared" si="146"/>
        <v>40423.083333333336</v>
      </c>
    </row>
    <row r="1582" spans="1:20" ht="28.8" x14ac:dyDescent="0.3">
      <c r="A1582">
        <v>1579</v>
      </c>
      <c r="B1582" s="3" t="s">
        <v>1580</v>
      </c>
      <c r="C1582" s="3" t="s">
        <v>5689</v>
      </c>
      <c r="D1582">
        <v>3333</v>
      </c>
      <c r="E1582">
        <v>28</v>
      </c>
      <c r="F1582" t="s">
        <v>8220</v>
      </c>
      <c r="G1582" t="s">
        <v>8224</v>
      </c>
      <c r="H1582" t="s">
        <v>8246</v>
      </c>
      <c r="I1582">
        <v>1377734091</v>
      </c>
      <c r="J1582">
        <v>1374882891</v>
      </c>
      <c r="K1582" t="b">
        <v>0</v>
      </c>
      <c r="L1582">
        <v>2</v>
      </c>
      <c r="M1582" t="b">
        <v>0</v>
      </c>
      <c r="N1582" t="s">
        <v>8290</v>
      </c>
      <c r="O1582" s="5">
        <f t="shared" si="144"/>
        <v>0.84008400840084008</v>
      </c>
      <c r="P1582">
        <f t="shared" si="147"/>
        <v>14</v>
      </c>
      <c r="Q1582" t="str">
        <f t="shared" si="148"/>
        <v>publishing</v>
      </c>
      <c r="R1582" t="str">
        <f t="shared" si="149"/>
        <v>art books</v>
      </c>
      <c r="S1582" s="9">
        <f t="shared" si="145"/>
        <v>41481.996423611112</v>
      </c>
      <c r="T1582" s="9">
        <f t="shared" si="146"/>
        <v>41514.996423611112</v>
      </c>
    </row>
    <row r="1583" spans="1:20" ht="43.2" x14ac:dyDescent="0.3">
      <c r="A1583">
        <v>1580</v>
      </c>
      <c r="B1583" s="3" t="s">
        <v>1581</v>
      </c>
      <c r="C1583" s="3" t="s">
        <v>5690</v>
      </c>
      <c r="D1583">
        <v>1750</v>
      </c>
      <c r="E1583">
        <v>0</v>
      </c>
      <c r="F1583" t="s">
        <v>8220</v>
      </c>
      <c r="G1583" t="s">
        <v>8224</v>
      </c>
      <c r="H1583" t="s">
        <v>8246</v>
      </c>
      <c r="I1583">
        <v>1337562726</v>
      </c>
      <c r="J1583">
        <v>1332378726</v>
      </c>
      <c r="K1583" t="b">
        <v>0</v>
      </c>
      <c r="L1583">
        <v>0</v>
      </c>
      <c r="M1583" t="b">
        <v>0</v>
      </c>
      <c r="N1583" t="s">
        <v>8290</v>
      </c>
      <c r="O1583" s="5">
        <f t="shared" si="144"/>
        <v>0</v>
      </c>
      <c r="P1583" t="e">
        <f t="shared" si="147"/>
        <v>#DIV/0!</v>
      </c>
      <c r="Q1583" t="str">
        <f t="shared" si="148"/>
        <v>publishing</v>
      </c>
      <c r="R1583" t="str">
        <f t="shared" si="149"/>
        <v>art books</v>
      </c>
      <c r="S1583" s="9">
        <f t="shared" si="145"/>
        <v>40990.050069444449</v>
      </c>
      <c r="T1583" s="9">
        <f t="shared" si="146"/>
        <v>41050.050069444449</v>
      </c>
    </row>
    <row r="1584" spans="1:20" ht="43.2" x14ac:dyDescent="0.3">
      <c r="A1584">
        <v>1581</v>
      </c>
      <c r="B1584" s="3" t="s">
        <v>1582</v>
      </c>
      <c r="C1584" s="3" t="s">
        <v>5691</v>
      </c>
      <c r="D1584">
        <v>1000</v>
      </c>
      <c r="E1584">
        <v>5</v>
      </c>
      <c r="F1584" t="s">
        <v>8221</v>
      </c>
      <c r="G1584" t="s">
        <v>8225</v>
      </c>
      <c r="H1584" t="s">
        <v>8247</v>
      </c>
      <c r="I1584">
        <v>1450521990</v>
      </c>
      <c r="J1584">
        <v>1447757190</v>
      </c>
      <c r="K1584" t="b">
        <v>0</v>
      </c>
      <c r="L1584">
        <v>1</v>
      </c>
      <c r="M1584" t="b">
        <v>0</v>
      </c>
      <c r="N1584" t="s">
        <v>8291</v>
      </c>
      <c r="O1584" s="5">
        <f t="shared" si="144"/>
        <v>0.5</v>
      </c>
      <c r="P1584">
        <f t="shared" si="147"/>
        <v>5</v>
      </c>
      <c r="Q1584" t="str">
        <f t="shared" si="148"/>
        <v>photography</v>
      </c>
      <c r="R1584" t="str">
        <f t="shared" si="149"/>
        <v>places</v>
      </c>
      <c r="S1584" s="9">
        <f t="shared" si="145"/>
        <v>42325.448958333334</v>
      </c>
      <c r="T1584" s="9">
        <f t="shared" si="146"/>
        <v>42357.448958333334</v>
      </c>
    </row>
    <row r="1585" spans="1:20" ht="28.8" x14ac:dyDescent="0.3">
      <c r="A1585">
        <v>1582</v>
      </c>
      <c r="B1585" s="3" t="s">
        <v>1583</v>
      </c>
      <c r="C1585" s="3" t="s">
        <v>5692</v>
      </c>
      <c r="D1585">
        <v>1000</v>
      </c>
      <c r="E1585">
        <v>93</v>
      </c>
      <c r="F1585" t="s">
        <v>8221</v>
      </c>
      <c r="G1585" t="s">
        <v>8224</v>
      </c>
      <c r="H1585" t="s">
        <v>8246</v>
      </c>
      <c r="I1585">
        <v>1445894400</v>
      </c>
      <c r="J1585">
        <v>1440961053</v>
      </c>
      <c r="K1585" t="b">
        <v>0</v>
      </c>
      <c r="L1585">
        <v>3</v>
      </c>
      <c r="M1585" t="b">
        <v>0</v>
      </c>
      <c r="N1585" t="s">
        <v>8291</v>
      </c>
      <c r="O1585" s="5">
        <f t="shared" si="144"/>
        <v>9.3000000000000007</v>
      </c>
      <c r="P1585">
        <f t="shared" si="147"/>
        <v>31</v>
      </c>
      <c r="Q1585" t="str">
        <f t="shared" si="148"/>
        <v>photography</v>
      </c>
      <c r="R1585" t="str">
        <f t="shared" si="149"/>
        <v>places</v>
      </c>
      <c r="S1585" s="9">
        <f t="shared" si="145"/>
        <v>42246.789965277778</v>
      </c>
      <c r="T1585" s="9">
        <f t="shared" si="146"/>
        <v>42303.888888888891</v>
      </c>
    </row>
    <row r="1586" spans="1:20" ht="43.2" x14ac:dyDescent="0.3">
      <c r="A1586">
        <v>1583</v>
      </c>
      <c r="B1586" s="3" t="s">
        <v>1584</v>
      </c>
      <c r="C1586" s="3" t="s">
        <v>5693</v>
      </c>
      <c r="D1586">
        <v>20000</v>
      </c>
      <c r="E1586">
        <v>15</v>
      </c>
      <c r="F1586" t="s">
        <v>8221</v>
      </c>
      <c r="G1586" t="s">
        <v>8225</v>
      </c>
      <c r="H1586" t="s">
        <v>8247</v>
      </c>
      <c r="I1586">
        <v>1411681391</v>
      </c>
      <c r="J1586">
        <v>1409089391</v>
      </c>
      <c r="K1586" t="b">
        <v>0</v>
      </c>
      <c r="L1586">
        <v>1</v>
      </c>
      <c r="M1586" t="b">
        <v>0</v>
      </c>
      <c r="N1586" t="s">
        <v>8291</v>
      </c>
      <c r="O1586" s="5">
        <f t="shared" si="144"/>
        <v>7.4999999999999997E-2</v>
      </c>
      <c r="P1586">
        <f t="shared" si="147"/>
        <v>15</v>
      </c>
      <c r="Q1586" t="str">
        <f t="shared" si="148"/>
        <v>photography</v>
      </c>
      <c r="R1586" t="str">
        <f t="shared" si="149"/>
        <v>places</v>
      </c>
      <c r="S1586" s="9">
        <f t="shared" si="145"/>
        <v>41877.904988425929</v>
      </c>
      <c r="T1586" s="9">
        <f t="shared" si="146"/>
        <v>41907.904988425929</v>
      </c>
    </row>
    <row r="1587" spans="1:20" ht="43.2" x14ac:dyDescent="0.3">
      <c r="A1587">
        <v>1584</v>
      </c>
      <c r="B1587" s="3" t="s">
        <v>1585</v>
      </c>
      <c r="C1587" s="3" t="s">
        <v>5694</v>
      </c>
      <c r="D1587">
        <v>1200</v>
      </c>
      <c r="E1587">
        <v>0</v>
      </c>
      <c r="F1587" t="s">
        <v>8221</v>
      </c>
      <c r="G1587" t="s">
        <v>8224</v>
      </c>
      <c r="H1587" t="s">
        <v>8246</v>
      </c>
      <c r="I1587">
        <v>1401464101</v>
      </c>
      <c r="J1587">
        <v>1400600101</v>
      </c>
      <c r="K1587" t="b">
        <v>0</v>
      </c>
      <c r="L1587">
        <v>0</v>
      </c>
      <c r="M1587" t="b">
        <v>0</v>
      </c>
      <c r="N1587" t="s">
        <v>8291</v>
      </c>
      <c r="O1587" s="5">
        <f t="shared" si="144"/>
        <v>0</v>
      </c>
      <c r="P1587" t="e">
        <f t="shared" si="147"/>
        <v>#DIV/0!</v>
      </c>
      <c r="Q1587" t="str">
        <f t="shared" si="148"/>
        <v>photography</v>
      </c>
      <c r="R1587" t="str">
        <f t="shared" si="149"/>
        <v>places</v>
      </c>
      <c r="S1587" s="9">
        <f t="shared" si="145"/>
        <v>41779.649317129632</v>
      </c>
      <c r="T1587" s="9">
        <f t="shared" si="146"/>
        <v>41789.649317129632</v>
      </c>
    </row>
    <row r="1588" spans="1:20" ht="43.2" x14ac:dyDescent="0.3">
      <c r="A1588">
        <v>1585</v>
      </c>
      <c r="B1588" s="3" t="s">
        <v>1586</v>
      </c>
      <c r="C1588" s="3" t="s">
        <v>5695</v>
      </c>
      <c r="D1588">
        <v>2000</v>
      </c>
      <c r="E1588">
        <v>1580</v>
      </c>
      <c r="F1588" t="s">
        <v>8221</v>
      </c>
      <c r="G1588" t="s">
        <v>8229</v>
      </c>
      <c r="H1588" t="s">
        <v>8251</v>
      </c>
      <c r="I1588">
        <v>1482663600</v>
      </c>
      <c r="J1588">
        <v>1480800568</v>
      </c>
      <c r="K1588" t="b">
        <v>0</v>
      </c>
      <c r="L1588">
        <v>12</v>
      </c>
      <c r="M1588" t="b">
        <v>0</v>
      </c>
      <c r="N1588" t="s">
        <v>8291</v>
      </c>
      <c r="O1588" s="5">
        <f t="shared" si="144"/>
        <v>79</v>
      </c>
      <c r="P1588">
        <f t="shared" si="147"/>
        <v>131.66666666666666</v>
      </c>
      <c r="Q1588" t="str">
        <f t="shared" si="148"/>
        <v>photography</v>
      </c>
      <c r="R1588" t="str">
        <f t="shared" si="149"/>
        <v>places</v>
      </c>
      <c r="S1588" s="9">
        <f t="shared" si="145"/>
        <v>42707.895462962959</v>
      </c>
      <c r="T1588" s="9">
        <f t="shared" si="146"/>
        <v>42729.458333333328</v>
      </c>
    </row>
    <row r="1589" spans="1:20" x14ac:dyDescent="0.3">
      <c r="A1589">
        <v>1586</v>
      </c>
      <c r="B1589" s="3" t="s">
        <v>1587</v>
      </c>
      <c r="C1589" s="3" t="s">
        <v>5696</v>
      </c>
      <c r="D1589">
        <v>1500</v>
      </c>
      <c r="E1589">
        <v>0</v>
      </c>
      <c r="F1589" t="s">
        <v>8221</v>
      </c>
      <c r="G1589" t="s">
        <v>8224</v>
      </c>
      <c r="H1589" t="s">
        <v>8246</v>
      </c>
      <c r="I1589">
        <v>1428197422</v>
      </c>
      <c r="J1589">
        <v>1425609022</v>
      </c>
      <c r="K1589" t="b">
        <v>0</v>
      </c>
      <c r="L1589">
        <v>0</v>
      </c>
      <c r="M1589" t="b">
        <v>0</v>
      </c>
      <c r="N1589" t="s">
        <v>8291</v>
      </c>
      <c r="O1589" s="5">
        <f t="shared" si="144"/>
        <v>0</v>
      </c>
      <c r="P1589" t="e">
        <f t="shared" si="147"/>
        <v>#DIV/0!</v>
      </c>
      <c r="Q1589" t="str">
        <f t="shared" si="148"/>
        <v>photography</v>
      </c>
      <c r="R1589" t="str">
        <f t="shared" si="149"/>
        <v>places</v>
      </c>
      <c r="S1589" s="9">
        <f t="shared" si="145"/>
        <v>42069.104421296302</v>
      </c>
      <c r="T1589" s="9">
        <f t="shared" si="146"/>
        <v>42099.062754629631</v>
      </c>
    </row>
    <row r="1590" spans="1:20" ht="43.2" x14ac:dyDescent="0.3">
      <c r="A1590">
        <v>1587</v>
      </c>
      <c r="B1590" s="3" t="s">
        <v>1588</v>
      </c>
      <c r="C1590" s="3" t="s">
        <v>5697</v>
      </c>
      <c r="D1590">
        <v>7500</v>
      </c>
      <c r="E1590">
        <v>1</v>
      </c>
      <c r="F1590" t="s">
        <v>8221</v>
      </c>
      <c r="G1590" t="s">
        <v>8224</v>
      </c>
      <c r="H1590" t="s">
        <v>8246</v>
      </c>
      <c r="I1590">
        <v>1418510965</v>
      </c>
      <c r="J1590">
        <v>1415918965</v>
      </c>
      <c r="K1590" t="b">
        <v>0</v>
      </c>
      <c r="L1590">
        <v>1</v>
      </c>
      <c r="M1590" t="b">
        <v>0</v>
      </c>
      <c r="N1590" t="s">
        <v>8291</v>
      </c>
      <c r="O1590" s="5">
        <f t="shared" si="144"/>
        <v>1.3333333333333334E-2</v>
      </c>
      <c r="P1590">
        <f t="shared" si="147"/>
        <v>1</v>
      </c>
      <c r="Q1590" t="str">
        <f t="shared" si="148"/>
        <v>photography</v>
      </c>
      <c r="R1590" t="str">
        <f t="shared" si="149"/>
        <v>places</v>
      </c>
      <c r="S1590" s="9">
        <f t="shared" si="145"/>
        <v>41956.950983796298</v>
      </c>
      <c r="T1590" s="9">
        <f t="shared" si="146"/>
        <v>41986.950983796298</v>
      </c>
    </row>
    <row r="1591" spans="1:20" ht="28.8" x14ac:dyDescent="0.3">
      <c r="A1591">
        <v>1588</v>
      </c>
      <c r="B1591" s="3" t="s">
        <v>1589</v>
      </c>
      <c r="C1591" s="3" t="s">
        <v>5698</v>
      </c>
      <c r="D1591">
        <v>516</v>
      </c>
      <c r="E1591">
        <v>0</v>
      </c>
      <c r="F1591" t="s">
        <v>8221</v>
      </c>
      <c r="G1591" t="s">
        <v>8224</v>
      </c>
      <c r="H1591" t="s">
        <v>8246</v>
      </c>
      <c r="I1591">
        <v>1422735120</v>
      </c>
      <c r="J1591">
        <v>1420091999</v>
      </c>
      <c r="K1591" t="b">
        <v>0</v>
      </c>
      <c r="L1591">
        <v>0</v>
      </c>
      <c r="M1591" t="b">
        <v>0</v>
      </c>
      <c r="N1591" t="s">
        <v>8291</v>
      </c>
      <c r="O1591" s="5">
        <f t="shared" si="144"/>
        <v>0</v>
      </c>
      <c r="P1591" t="e">
        <f t="shared" si="147"/>
        <v>#DIV/0!</v>
      </c>
      <c r="Q1591" t="str">
        <f t="shared" si="148"/>
        <v>photography</v>
      </c>
      <c r="R1591" t="str">
        <f t="shared" si="149"/>
        <v>places</v>
      </c>
      <c r="S1591" s="9">
        <f t="shared" si="145"/>
        <v>42005.24998842593</v>
      </c>
      <c r="T1591" s="9">
        <f t="shared" si="146"/>
        <v>42035.841666666667</v>
      </c>
    </row>
    <row r="1592" spans="1:20" ht="28.8" x14ac:dyDescent="0.3">
      <c r="A1592">
        <v>1589</v>
      </c>
      <c r="B1592" s="3" t="s">
        <v>1590</v>
      </c>
      <c r="C1592" s="3" t="s">
        <v>5699</v>
      </c>
      <c r="D1592">
        <v>1200</v>
      </c>
      <c r="E1592">
        <v>0</v>
      </c>
      <c r="F1592" t="s">
        <v>8221</v>
      </c>
      <c r="G1592" t="s">
        <v>8224</v>
      </c>
      <c r="H1592" t="s">
        <v>8246</v>
      </c>
      <c r="I1592">
        <v>1444433886</v>
      </c>
      <c r="J1592">
        <v>1441841886</v>
      </c>
      <c r="K1592" t="b">
        <v>0</v>
      </c>
      <c r="L1592">
        <v>0</v>
      </c>
      <c r="M1592" t="b">
        <v>0</v>
      </c>
      <c r="N1592" t="s">
        <v>8291</v>
      </c>
      <c r="O1592" s="5">
        <f t="shared" si="144"/>
        <v>0</v>
      </c>
      <c r="P1592" t="e">
        <f t="shared" si="147"/>
        <v>#DIV/0!</v>
      </c>
      <c r="Q1592" t="str">
        <f t="shared" si="148"/>
        <v>photography</v>
      </c>
      <c r="R1592" t="str">
        <f t="shared" si="149"/>
        <v>places</v>
      </c>
      <c r="S1592" s="9">
        <f t="shared" si="145"/>
        <v>42256.984791666662</v>
      </c>
      <c r="T1592" s="9">
        <f t="shared" si="146"/>
        <v>42286.984791666662</v>
      </c>
    </row>
    <row r="1593" spans="1:20" x14ac:dyDescent="0.3">
      <c r="A1593">
        <v>1590</v>
      </c>
      <c r="B1593" s="3" t="s">
        <v>1591</v>
      </c>
      <c r="C1593" s="3" t="s">
        <v>5700</v>
      </c>
      <c r="D1593">
        <v>60000</v>
      </c>
      <c r="E1593">
        <v>1020</v>
      </c>
      <c r="F1593" t="s">
        <v>8221</v>
      </c>
      <c r="G1593" t="s">
        <v>8237</v>
      </c>
      <c r="H1593" t="s">
        <v>8249</v>
      </c>
      <c r="I1593">
        <v>1443040464</v>
      </c>
      <c r="J1593">
        <v>1440448464</v>
      </c>
      <c r="K1593" t="b">
        <v>0</v>
      </c>
      <c r="L1593">
        <v>2</v>
      </c>
      <c r="M1593" t="b">
        <v>0</v>
      </c>
      <c r="N1593" t="s">
        <v>8291</v>
      </c>
      <c r="O1593" s="5">
        <f t="shared" si="144"/>
        <v>1.7000000000000002</v>
      </c>
      <c r="P1593">
        <f t="shared" si="147"/>
        <v>510</v>
      </c>
      <c r="Q1593" t="str">
        <f t="shared" si="148"/>
        <v>photography</v>
      </c>
      <c r="R1593" t="str">
        <f t="shared" si="149"/>
        <v>places</v>
      </c>
      <c r="S1593" s="9">
        <f t="shared" si="145"/>
        <v>42240.857222222221</v>
      </c>
      <c r="T1593" s="9">
        <f t="shared" si="146"/>
        <v>42270.857222222221</v>
      </c>
    </row>
    <row r="1594" spans="1:20" ht="43.2" x14ac:dyDescent="0.3">
      <c r="A1594">
        <v>1591</v>
      </c>
      <c r="B1594" s="3" t="s">
        <v>1592</v>
      </c>
      <c r="C1594" s="3" t="s">
        <v>5701</v>
      </c>
      <c r="D1594">
        <v>14000</v>
      </c>
      <c r="E1594">
        <v>4092</v>
      </c>
      <c r="F1594" t="s">
        <v>8221</v>
      </c>
      <c r="G1594" t="s">
        <v>8225</v>
      </c>
      <c r="H1594" t="s">
        <v>8247</v>
      </c>
      <c r="I1594">
        <v>1459700741</v>
      </c>
      <c r="J1594">
        <v>1457112341</v>
      </c>
      <c r="K1594" t="b">
        <v>0</v>
      </c>
      <c r="L1594">
        <v>92</v>
      </c>
      <c r="M1594" t="b">
        <v>0</v>
      </c>
      <c r="N1594" t="s">
        <v>8291</v>
      </c>
      <c r="O1594" s="5">
        <f t="shared" si="144"/>
        <v>29.228571428571428</v>
      </c>
      <c r="P1594">
        <f t="shared" si="147"/>
        <v>44.478260869565219</v>
      </c>
      <c r="Q1594" t="str">
        <f t="shared" si="148"/>
        <v>photography</v>
      </c>
      <c r="R1594" t="str">
        <f t="shared" si="149"/>
        <v>places</v>
      </c>
      <c r="S1594" s="9">
        <f t="shared" si="145"/>
        <v>42433.726168981477</v>
      </c>
      <c r="T1594" s="9">
        <f t="shared" si="146"/>
        <v>42463.68450231482</v>
      </c>
    </row>
    <row r="1595" spans="1:20" ht="28.8" x14ac:dyDescent="0.3">
      <c r="A1595">
        <v>1592</v>
      </c>
      <c r="B1595" s="3" t="s">
        <v>1593</v>
      </c>
      <c r="C1595" s="3" t="s">
        <v>5702</v>
      </c>
      <c r="D1595">
        <v>25</v>
      </c>
      <c r="E1595">
        <v>0</v>
      </c>
      <c r="F1595" t="s">
        <v>8221</v>
      </c>
      <c r="G1595" t="s">
        <v>8224</v>
      </c>
      <c r="H1595" t="s">
        <v>8246</v>
      </c>
      <c r="I1595">
        <v>1427503485</v>
      </c>
      <c r="J1595">
        <v>1423619085</v>
      </c>
      <c r="K1595" t="b">
        <v>0</v>
      </c>
      <c r="L1595">
        <v>0</v>
      </c>
      <c r="M1595" t="b">
        <v>0</v>
      </c>
      <c r="N1595" t="s">
        <v>8291</v>
      </c>
      <c r="O1595" s="5">
        <f t="shared" si="144"/>
        <v>0</v>
      </c>
      <c r="P1595" t="e">
        <f t="shared" si="147"/>
        <v>#DIV/0!</v>
      </c>
      <c r="Q1595" t="str">
        <f t="shared" si="148"/>
        <v>photography</v>
      </c>
      <c r="R1595" t="str">
        <f t="shared" si="149"/>
        <v>places</v>
      </c>
      <c r="S1595" s="9">
        <f t="shared" si="145"/>
        <v>42046.072743055556</v>
      </c>
      <c r="T1595" s="9">
        <f t="shared" si="146"/>
        <v>42091.031076388885</v>
      </c>
    </row>
    <row r="1596" spans="1:20" ht="28.8" x14ac:dyDescent="0.3">
      <c r="A1596">
        <v>1593</v>
      </c>
      <c r="B1596" s="3" t="s">
        <v>1594</v>
      </c>
      <c r="C1596" s="3" t="s">
        <v>5703</v>
      </c>
      <c r="D1596">
        <v>22000</v>
      </c>
      <c r="E1596">
        <v>3</v>
      </c>
      <c r="F1596" t="s">
        <v>8221</v>
      </c>
      <c r="G1596" t="s">
        <v>8224</v>
      </c>
      <c r="H1596" t="s">
        <v>8246</v>
      </c>
      <c r="I1596">
        <v>1425154655</v>
      </c>
      <c r="J1596">
        <v>1422562655</v>
      </c>
      <c r="K1596" t="b">
        <v>0</v>
      </c>
      <c r="L1596">
        <v>3</v>
      </c>
      <c r="M1596" t="b">
        <v>0</v>
      </c>
      <c r="N1596" t="s">
        <v>8291</v>
      </c>
      <c r="O1596" s="5">
        <f t="shared" si="144"/>
        <v>1.3636363636363637E-2</v>
      </c>
      <c r="P1596">
        <f t="shared" si="147"/>
        <v>1</v>
      </c>
      <c r="Q1596" t="str">
        <f t="shared" si="148"/>
        <v>photography</v>
      </c>
      <c r="R1596" t="str">
        <f t="shared" si="149"/>
        <v>places</v>
      </c>
      <c r="S1596" s="9">
        <f t="shared" si="145"/>
        <v>42033.845543981486</v>
      </c>
      <c r="T1596" s="9">
        <f t="shared" si="146"/>
        <v>42063.845543981486</v>
      </c>
    </row>
    <row r="1597" spans="1:20" ht="28.8" x14ac:dyDescent="0.3">
      <c r="A1597">
        <v>1594</v>
      </c>
      <c r="B1597" s="3" t="s">
        <v>1595</v>
      </c>
      <c r="C1597" s="3" t="s">
        <v>5704</v>
      </c>
      <c r="D1597">
        <v>1000</v>
      </c>
      <c r="E1597">
        <v>205</v>
      </c>
      <c r="F1597" t="s">
        <v>8221</v>
      </c>
      <c r="G1597" t="s">
        <v>8224</v>
      </c>
      <c r="H1597" t="s">
        <v>8246</v>
      </c>
      <c r="I1597">
        <v>1463329260</v>
      </c>
      <c r="J1597">
        <v>1458147982</v>
      </c>
      <c r="K1597" t="b">
        <v>0</v>
      </c>
      <c r="L1597">
        <v>10</v>
      </c>
      <c r="M1597" t="b">
        <v>0</v>
      </c>
      <c r="N1597" t="s">
        <v>8291</v>
      </c>
      <c r="O1597" s="5">
        <f t="shared" si="144"/>
        <v>20.5</v>
      </c>
      <c r="P1597">
        <f t="shared" si="147"/>
        <v>20.5</v>
      </c>
      <c r="Q1597" t="str">
        <f t="shared" si="148"/>
        <v>photography</v>
      </c>
      <c r="R1597" t="str">
        <f t="shared" si="149"/>
        <v>places</v>
      </c>
      <c r="S1597" s="9">
        <f t="shared" si="145"/>
        <v>42445.712754629625</v>
      </c>
      <c r="T1597" s="9">
        <f t="shared" si="146"/>
        <v>42505.681249999994</v>
      </c>
    </row>
    <row r="1598" spans="1:20" ht="43.2" x14ac:dyDescent="0.3">
      <c r="A1598">
        <v>1595</v>
      </c>
      <c r="B1598" s="3" t="s">
        <v>1596</v>
      </c>
      <c r="C1598" s="3" t="s">
        <v>5705</v>
      </c>
      <c r="D1598">
        <v>100000</v>
      </c>
      <c r="E1598">
        <v>280</v>
      </c>
      <c r="F1598" t="s">
        <v>8221</v>
      </c>
      <c r="G1598" t="s">
        <v>8224</v>
      </c>
      <c r="H1598" t="s">
        <v>8246</v>
      </c>
      <c r="I1598">
        <v>1403122380</v>
      </c>
      <c r="J1598">
        <v>1400634728</v>
      </c>
      <c r="K1598" t="b">
        <v>0</v>
      </c>
      <c r="L1598">
        <v>7</v>
      </c>
      <c r="M1598" t="b">
        <v>0</v>
      </c>
      <c r="N1598" t="s">
        <v>8291</v>
      </c>
      <c r="O1598" s="5">
        <f t="shared" si="144"/>
        <v>0.27999999999999997</v>
      </c>
      <c r="P1598">
        <f t="shared" si="147"/>
        <v>40</v>
      </c>
      <c r="Q1598" t="str">
        <f t="shared" si="148"/>
        <v>photography</v>
      </c>
      <c r="R1598" t="str">
        <f t="shared" si="149"/>
        <v>places</v>
      </c>
      <c r="S1598" s="9">
        <f t="shared" si="145"/>
        <v>41780.050092592595</v>
      </c>
      <c r="T1598" s="9">
        <f t="shared" si="146"/>
        <v>41808.842361111114</v>
      </c>
    </row>
    <row r="1599" spans="1:20" ht="28.8" x14ac:dyDescent="0.3">
      <c r="A1599">
        <v>1596</v>
      </c>
      <c r="B1599" s="3" t="s">
        <v>1597</v>
      </c>
      <c r="C1599" s="3" t="s">
        <v>5706</v>
      </c>
      <c r="D1599">
        <v>3250</v>
      </c>
      <c r="E1599">
        <v>75</v>
      </c>
      <c r="F1599" t="s">
        <v>8221</v>
      </c>
      <c r="G1599" t="s">
        <v>8225</v>
      </c>
      <c r="H1599" t="s">
        <v>8247</v>
      </c>
      <c r="I1599">
        <v>1418469569</v>
      </c>
      <c r="J1599">
        <v>1414577969</v>
      </c>
      <c r="K1599" t="b">
        <v>0</v>
      </c>
      <c r="L1599">
        <v>3</v>
      </c>
      <c r="M1599" t="b">
        <v>0</v>
      </c>
      <c r="N1599" t="s">
        <v>8291</v>
      </c>
      <c r="O1599" s="5">
        <f t="shared" si="144"/>
        <v>2.3076923076923079</v>
      </c>
      <c r="P1599">
        <f t="shared" si="147"/>
        <v>25</v>
      </c>
      <c r="Q1599" t="str">
        <f t="shared" si="148"/>
        <v>photography</v>
      </c>
      <c r="R1599" t="str">
        <f t="shared" si="149"/>
        <v>places</v>
      </c>
      <c r="S1599" s="9">
        <f t="shared" si="145"/>
        <v>41941.430196759262</v>
      </c>
      <c r="T1599" s="9">
        <f t="shared" si="146"/>
        <v>41986.471863425926</v>
      </c>
    </row>
    <row r="1600" spans="1:20" ht="43.2" x14ac:dyDescent="0.3">
      <c r="A1600">
        <v>1597</v>
      </c>
      <c r="B1600" s="3" t="s">
        <v>1598</v>
      </c>
      <c r="C1600" s="3" t="s">
        <v>5707</v>
      </c>
      <c r="D1600">
        <v>15000</v>
      </c>
      <c r="E1600">
        <v>0</v>
      </c>
      <c r="F1600" t="s">
        <v>8221</v>
      </c>
      <c r="G1600" t="s">
        <v>8224</v>
      </c>
      <c r="H1600" t="s">
        <v>8246</v>
      </c>
      <c r="I1600">
        <v>1474360197</v>
      </c>
      <c r="J1600">
        <v>1471768197</v>
      </c>
      <c r="K1600" t="b">
        <v>0</v>
      </c>
      <c r="L1600">
        <v>0</v>
      </c>
      <c r="M1600" t="b">
        <v>0</v>
      </c>
      <c r="N1600" t="s">
        <v>8291</v>
      </c>
      <c r="O1600" s="5">
        <f t="shared" si="144"/>
        <v>0</v>
      </c>
      <c r="P1600" t="e">
        <f t="shared" si="147"/>
        <v>#DIV/0!</v>
      </c>
      <c r="Q1600" t="str">
        <f t="shared" si="148"/>
        <v>photography</v>
      </c>
      <c r="R1600" t="str">
        <f t="shared" si="149"/>
        <v>places</v>
      </c>
      <c r="S1600" s="9">
        <f t="shared" si="145"/>
        <v>42603.354131944448</v>
      </c>
      <c r="T1600" s="9">
        <f t="shared" si="146"/>
        <v>42633.354131944448</v>
      </c>
    </row>
    <row r="1601" spans="1:20" ht="43.2" x14ac:dyDescent="0.3">
      <c r="A1601">
        <v>1598</v>
      </c>
      <c r="B1601" s="3" t="s">
        <v>1599</v>
      </c>
      <c r="C1601" s="3" t="s">
        <v>5708</v>
      </c>
      <c r="D1601">
        <v>800</v>
      </c>
      <c r="E1601">
        <v>1</v>
      </c>
      <c r="F1601" t="s">
        <v>8221</v>
      </c>
      <c r="G1601" t="s">
        <v>8224</v>
      </c>
      <c r="H1601" t="s">
        <v>8246</v>
      </c>
      <c r="I1601">
        <v>1437926458</v>
      </c>
      <c r="J1601">
        <v>1432742458</v>
      </c>
      <c r="K1601" t="b">
        <v>0</v>
      </c>
      <c r="L1601">
        <v>1</v>
      </c>
      <c r="M1601" t="b">
        <v>0</v>
      </c>
      <c r="N1601" t="s">
        <v>8291</v>
      </c>
      <c r="O1601" s="5">
        <f t="shared" si="144"/>
        <v>0.125</v>
      </c>
      <c r="P1601">
        <f t="shared" si="147"/>
        <v>1</v>
      </c>
      <c r="Q1601" t="str">
        <f t="shared" si="148"/>
        <v>photography</v>
      </c>
      <c r="R1601" t="str">
        <f t="shared" si="149"/>
        <v>places</v>
      </c>
      <c r="S1601" s="9">
        <f t="shared" si="145"/>
        <v>42151.667337962965</v>
      </c>
      <c r="T1601" s="9">
        <f t="shared" si="146"/>
        <v>42211.667337962965</v>
      </c>
    </row>
    <row r="1602" spans="1:20" ht="28.8" x14ac:dyDescent="0.3">
      <c r="A1602">
        <v>1599</v>
      </c>
      <c r="B1602" s="3" t="s">
        <v>1600</v>
      </c>
      <c r="C1602" s="3" t="s">
        <v>5709</v>
      </c>
      <c r="D1602">
        <v>500</v>
      </c>
      <c r="E1602">
        <v>0</v>
      </c>
      <c r="F1602" t="s">
        <v>8221</v>
      </c>
      <c r="G1602" t="s">
        <v>8225</v>
      </c>
      <c r="H1602" t="s">
        <v>8247</v>
      </c>
      <c r="I1602">
        <v>1460116576</v>
      </c>
      <c r="J1602">
        <v>1457528176</v>
      </c>
      <c r="K1602" t="b">
        <v>0</v>
      </c>
      <c r="L1602">
        <v>0</v>
      </c>
      <c r="M1602" t="b">
        <v>0</v>
      </c>
      <c r="N1602" t="s">
        <v>8291</v>
      </c>
      <c r="O1602" s="5">
        <f t="shared" si="144"/>
        <v>0</v>
      </c>
      <c r="P1602" t="e">
        <f t="shared" si="147"/>
        <v>#DIV/0!</v>
      </c>
      <c r="Q1602" t="str">
        <f t="shared" si="148"/>
        <v>photography</v>
      </c>
      <c r="R1602" t="str">
        <f t="shared" si="149"/>
        <v>places</v>
      </c>
      <c r="S1602" s="9">
        <f t="shared" si="145"/>
        <v>42438.53907407407</v>
      </c>
      <c r="T1602" s="9">
        <f t="shared" si="146"/>
        <v>42468.497407407413</v>
      </c>
    </row>
    <row r="1603" spans="1:20" ht="43.2" x14ac:dyDescent="0.3">
      <c r="A1603">
        <v>1600</v>
      </c>
      <c r="B1603" s="3" t="s">
        <v>1601</v>
      </c>
      <c r="C1603" s="3" t="s">
        <v>5710</v>
      </c>
      <c r="D1603">
        <v>5000</v>
      </c>
      <c r="E1603">
        <v>367</v>
      </c>
      <c r="F1603" t="s">
        <v>8221</v>
      </c>
      <c r="G1603" t="s">
        <v>8224</v>
      </c>
      <c r="H1603" t="s">
        <v>8246</v>
      </c>
      <c r="I1603">
        <v>1405401060</v>
      </c>
      <c r="J1603">
        <v>1401585752</v>
      </c>
      <c r="K1603" t="b">
        <v>0</v>
      </c>
      <c r="L1603">
        <v>9</v>
      </c>
      <c r="M1603" t="b">
        <v>0</v>
      </c>
      <c r="N1603" t="s">
        <v>8291</v>
      </c>
      <c r="O1603" s="5">
        <f t="shared" ref="O1603:O1666" si="150">E1603/D1603*100</f>
        <v>7.3400000000000007</v>
      </c>
      <c r="P1603">
        <f t="shared" si="147"/>
        <v>40.777777777777779</v>
      </c>
      <c r="Q1603" t="str">
        <f t="shared" si="148"/>
        <v>photography</v>
      </c>
      <c r="R1603" t="str">
        <f t="shared" si="149"/>
        <v>places</v>
      </c>
      <c r="S1603" s="9">
        <f t="shared" ref="S1603:S1666" si="151">J1603/60/60/24+DATE(1970, 1, 1)</f>
        <v>41791.057314814818</v>
      </c>
      <c r="T1603" s="9">
        <f t="shared" ref="T1603:T1666" si="152">I1603/60/60/24+DATE(1970, 1, 1)</f>
        <v>41835.21597222222</v>
      </c>
    </row>
    <row r="1604" spans="1:20" ht="28.8" x14ac:dyDescent="0.3">
      <c r="A1604">
        <v>1601</v>
      </c>
      <c r="B1604" s="3" t="s">
        <v>1602</v>
      </c>
      <c r="C1604" s="3" t="s">
        <v>5711</v>
      </c>
      <c r="D1604">
        <v>2500</v>
      </c>
      <c r="E1604">
        <v>2706.23</v>
      </c>
      <c r="F1604" t="s">
        <v>8219</v>
      </c>
      <c r="G1604" t="s">
        <v>8224</v>
      </c>
      <c r="H1604" t="s">
        <v>8246</v>
      </c>
      <c r="I1604">
        <v>1304561633</v>
      </c>
      <c r="J1604">
        <v>1301969633</v>
      </c>
      <c r="K1604" t="b">
        <v>0</v>
      </c>
      <c r="L1604">
        <v>56</v>
      </c>
      <c r="M1604" t="b">
        <v>1</v>
      </c>
      <c r="N1604" t="s">
        <v>8276</v>
      </c>
      <c r="O1604" s="5">
        <f t="shared" si="150"/>
        <v>108.2492</v>
      </c>
      <c r="P1604">
        <f t="shared" ref="P1604:P1667" si="153">E1604/L1604</f>
        <v>48.325535714285714</v>
      </c>
      <c r="Q1604" t="str">
        <f t="shared" ref="Q1604:Q1667" si="154">LEFT(N1604, FIND("/", N1604)-1)</f>
        <v>music</v>
      </c>
      <c r="R1604" t="str">
        <f t="shared" ref="R1604:R1667" si="155">RIGHT(N1604, LEN(N1604)-FIND("/", N1604))</f>
        <v>rock</v>
      </c>
      <c r="S1604" s="9">
        <f t="shared" si="151"/>
        <v>40638.092974537038</v>
      </c>
      <c r="T1604" s="9">
        <f t="shared" si="152"/>
        <v>40668.092974537038</v>
      </c>
    </row>
    <row r="1605" spans="1:20" ht="28.8" x14ac:dyDescent="0.3">
      <c r="A1605">
        <v>1602</v>
      </c>
      <c r="B1605" s="3" t="s">
        <v>1603</v>
      </c>
      <c r="C1605" s="3" t="s">
        <v>5712</v>
      </c>
      <c r="D1605">
        <v>1500</v>
      </c>
      <c r="E1605">
        <v>1502.5</v>
      </c>
      <c r="F1605" t="s">
        <v>8219</v>
      </c>
      <c r="G1605" t="s">
        <v>8224</v>
      </c>
      <c r="H1605" t="s">
        <v>8246</v>
      </c>
      <c r="I1605">
        <v>1318633200</v>
      </c>
      <c r="J1605">
        <v>1314947317</v>
      </c>
      <c r="K1605" t="b">
        <v>0</v>
      </c>
      <c r="L1605">
        <v>32</v>
      </c>
      <c r="M1605" t="b">
        <v>1</v>
      </c>
      <c r="N1605" t="s">
        <v>8276</v>
      </c>
      <c r="O1605" s="5">
        <f t="shared" si="150"/>
        <v>100.16666666666667</v>
      </c>
      <c r="P1605">
        <f t="shared" si="153"/>
        <v>46.953125</v>
      </c>
      <c r="Q1605" t="str">
        <f t="shared" si="154"/>
        <v>music</v>
      </c>
      <c r="R1605" t="str">
        <f t="shared" si="155"/>
        <v>rock</v>
      </c>
      <c r="S1605" s="9">
        <f t="shared" si="151"/>
        <v>40788.297650462962</v>
      </c>
      <c r="T1605" s="9">
        <f t="shared" si="152"/>
        <v>40830.958333333336</v>
      </c>
    </row>
    <row r="1606" spans="1:20" ht="28.8" x14ac:dyDescent="0.3">
      <c r="A1606">
        <v>1603</v>
      </c>
      <c r="B1606" s="3" t="s">
        <v>1604</v>
      </c>
      <c r="C1606" s="3" t="s">
        <v>5713</v>
      </c>
      <c r="D1606">
        <v>2000</v>
      </c>
      <c r="E1606">
        <v>2000.66</v>
      </c>
      <c r="F1606" t="s">
        <v>8219</v>
      </c>
      <c r="G1606" t="s">
        <v>8224</v>
      </c>
      <c r="H1606" t="s">
        <v>8246</v>
      </c>
      <c r="I1606">
        <v>1327723459</v>
      </c>
      <c r="J1606">
        <v>1322539459</v>
      </c>
      <c r="K1606" t="b">
        <v>0</v>
      </c>
      <c r="L1606">
        <v>30</v>
      </c>
      <c r="M1606" t="b">
        <v>1</v>
      </c>
      <c r="N1606" t="s">
        <v>8276</v>
      </c>
      <c r="O1606" s="5">
        <f t="shared" si="150"/>
        <v>100.03299999999999</v>
      </c>
      <c r="P1606">
        <f t="shared" si="153"/>
        <v>66.688666666666663</v>
      </c>
      <c r="Q1606" t="str">
        <f t="shared" si="154"/>
        <v>music</v>
      </c>
      <c r="R1606" t="str">
        <f t="shared" si="155"/>
        <v>rock</v>
      </c>
      <c r="S1606" s="9">
        <f t="shared" si="151"/>
        <v>40876.169664351852</v>
      </c>
      <c r="T1606" s="9">
        <f t="shared" si="152"/>
        <v>40936.169664351852</v>
      </c>
    </row>
    <row r="1607" spans="1:20" ht="43.2" x14ac:dyDescent="0.3">
      <c r="A1607">
        <v>1604</v>
      </c>
      <c r="B1607" s="3" t="s">
        <v>1605</v>
      </c>
      <c r="C1607" s="3" t="s">
        <v>5714</v>
      </c>
      <c r="D1607">
        <v>2800</v>
      </c>
      <c r="E1607">
        <v>3419</v>
      </c>
      <c r="F1607" t="s">
        <v>8219</v>
      </c>
      <c r="G1607" t="s">
        <v>8224</v>
      </c>
      <c r="H1607" t="s">
        <v>8246</v>
      </c>
      <c r="I1607">
        <v>1332011835</v>
      </c>
      <c r="J1607">
        <v>1328559435</v>
      </c>
      <c r="K1607" t="b">
        <v>0</v>
      </c>
      <c r="L1607">
        <v>70</v>
      </c>
      <c r="M1607" t="b">
        <v>1</v>
      </c>
      <c r="N1607" t="s">
        <v>8276</v>
      </c>
      <c r="O1607" s="5">
        <f t="shared" si="150"/>
        <v>122.10714285714286</v>
      </c>
      <c r="P1607">
        <f t="shared" si="153"/>
        <v>48.842857142857142</v>
      </c>
      <c r="Q1607" t="str">
        <f t="shared" si="154"/>
        <v>music</v>
      </c>
      <c r="R1607" t="str">
        <f t="shared" si="155"/>
        <v>rock</v>
      </c>
      <c r="S1607" s="9">
        <f t="shared" si="151"/>
        <v>40945.845312500001</v>
      </c>
      <c r="T1607" s="9">
        <f t="shared" si="152"/>
        <v>40985.80364583333</v>
      </c>
    </row>
    <row r="1608" spans="1:20" ht="43.2" x14ac:dyDescent="0.3">
      <c r="A1608">
        <v>1605</v>
      </c>
      <c r="B1608" s="3" t="s">
        <v>1606</v>
      </c>
      <c r="C1608" s="3" t="s">
        <v>5715</v>
      </c>
      <c r="D1608">
        <v>6000</v>
      </c>
      <c r="E1608">
        <v>6041.6</v>
      </c>
      <c r="F1608" t="s">
        <v>8219</v>
      </c>
      <c r="G1608" t="s">
        <v>8224</v>
      </c>
      <c r="H1608" t="s">
        <v>8246</v>
      </c>
      <c r="I1608">
        <v>1312182000</v>
      </c>
      <c r="J1608">
        <v>1311380313</v>
      </c>
      <c r="K1608" t="b">
        <v>0</v>
      </c>
      <c r="L1608">
        <v>44</v>
      </c>
      <c r="M1608" t="b">
        <v>1</v>
      </c>
      <c r="N1608" t="s">
        <v>8276</v>
      </c>
      <c r="O1608" s="5">
        <f t="shared" si="150"/>
        <v>100.69333333333334</v>
      </c>
      <c r="P1608">
        <f t="shared" si="153"/>
        <v>137.30909090909091</v>
      </c>
      <c r="Q1608" t="str">
        <f t="shared" si="154"/>
        <v>music</v>
      </c>
      <c r="R1608" t="str">
        <f t="shared" si="155"/>
        <v>rock</v>
      </c>
      <c r="S1608" s="9">
        <f t="shared" si="151"/>
        <v>40747.012881944444</v>
      </c>
      <c r="T1608" s="9">
        <f t="shared" si="152"/>
        <v>40756.291666666664</v>
      </c>
    </row>
    <row r="1609" spans="1:20" ht="43.2" x14ac:dyDescent="0.3">
      <c r="A1609">
        <v>1606</v>
      </c>
      <c r="B1609" s="3" t="s">
        <v>1607</v>
      </c>
      <c r="C1609" s="3" t="s">
        <v>5716</v>
      </c>
      <c r="D1609">
        <v>8000</v>
      </c>
      <c r="E1609">
        <v>8080.33</v>
      </c>
      <c r="F1609" t="s">
        <v>8219</v>
      </c>
      <c r="G1609" t="s">
        <v>8224</v>
      </c>
      <c r="H1609" t="s">
        <v>8246</v>
      </c>
      <c r="I1609">
        <v>1300930838</v>
      </c>
      <c r="J1609">
        <v>1293158438</v>
      </c>
      <c r="K1609" t="b">
        <v>0</v>
      </c>
      <c r="L1609">
        <v>92</v>
      </c>
      <c r="M1609" t="b">
        <v>1</v>
      </c>
      <c r="N1609" t="s">
        <v>8276</v>
      </c>
      <c r="O1609" s="5">
        <f t="shared" si="150"/>
        <v>101.004125</v>
      </c>
      <c r="P1609">
        <f t="shared" si="153"/>
        <v>87.829673913043479</v>
      </c>
      <c r="Q1609" t="str">
        <f t="shared" si="154"/>
        <v>music</v>
      </c>
      <c r="R1609" t="str">
        <f t="shared" si="155"/>
        <v>rock</v>
      </c>
      <c r="S1609" s="9">
        <f t="shared" si="151"/>
        <v>40536.111550925925</v>
      </c>
      <c r="T1609" s="9">
        <f t="shared" si="152"/>
        <v>40626.069884259261</v>
      </c>
    </row>
    <row r="1610" spans="1:20" ht="28.8" x14ac:dyDescent="0.3">
      <c r="A1610">
        <v>1607</v>
      </c>
      <c r="B1610" s="3" t="s">
        <v>1608</v>
      </c>
      <c r="C1610" s="3" t="s">
        <v>5717</v>
      </c>
      <c r="D1610">
        <v>10000</v>
      </c>
      <c r="E1610">
        <v>14511</v>
      </c>
      <c r="F1610" t="s">
        <v>8219</v>
      </c>
      <c r="G1610" t="s">
        <v>8224</v>
      </c>
      <c r="H1610" t="s">
        <v>8246</v>
      </c>
      <c r="I1610">
        <v>1339701851</v>
      </c>
      <c r="J1610">
        <v>1337887451</v>
      </c>
      <c r="K1610" t="b">
        <v>0</v>
      </c>
      <c r="L1610">
        <v>205</v>
      </c>
      <c r="M1610" t="b">
        <v>1</v>
      </c>
      <c r="N1610" t="s">
        <v>8276</v>
      </c>
      <c r="O1610" s="5">
        <f t="shared" si="150"/>
        <v>145.11000000000001</v>
      </c>
      <c r="P1610">
        <f t="shared" si="153"/>
        <v>70.785365853658533</v>
      </c>
      <c r="Q1610" t="str">
        <f t="shared" si="154"/>
        <v>music</v>
      </c>
      <c r="R1610" t="str">
        <f t="shared" si="155"/>
        <v>rock</v>
      </c>
      <c r="S1610" s="9">
        <f t="shared" si="151"/>
        <v>41053.80846064815</v>
      </c>
      <c r="T1610" s="9">
        <f t="shared" si="152"/>
        <v>41074.80846064815</v>
      </c>
    </row>
    <row r="1611" spans="1:20" ht="28.8" x14ac:dyDescent="0.3">
      <c r="A1611">
        <v>1608</v>
      </c>
      <c r="B1611" s="3" t="s">
        <v>1609</v>
      </c>
      <c r="C1611" s="3" t="s">
        <v>5718</v>
      </c>
      <c r="D1611">
        <v>1200</v>
      </c>
      <c r="E1611">
        <v>1215</v>
      </c>
      <c r="F1611" t="s">
        <v>8219</v>
      </c>
      <c r="G1611" t="s">
        <v>8224</v>
      </c>
      <c r="H1611" t="s">
        <v>8246</v>
      </c>
      <c r="I1611">
        <v>1388553960</v>
      </c>
      <c r="J1611">
        <v>1385754986</v>
      </c>
      <c r="K1611" t="b">
        <v>0</v>
      </c>
      <c r="L1611">
        <v>23</v>
      </c>
      <c r="M1611" t="b">
        <v>1</v>
      </c>
      <c r="N1611" t="s">
        <v>8276</v>
      </c>
      <c r="O1611" s="5">
        <f t="shared" si="150"/>
        <v>101.25</v>
      </c>
      <c r="P1611">
        <f t="shared" si="153"/>
        <v>52.826086956521742</v>
      </c>
      <c r="Q1611" t="str">
        <f t="shared" si="154"/>
        <v>music</v>
      </c>
      <c r="R1611" t="str">
        <f t="shared" si="155"/>
        <v>rock</v>
      </c>
      <c r="S1611" s="9">
        <f t="shared" si="151"/>
        <v>41607.83085648148</v>
      </c>
      <c r="T1611" s="9">
        <f t="shared" si="152"/>
        <v>41640.226388888892</v>
      </c>
    </row>
    <row r="1612" spans="1:20" ht="28.8" x14ac:dyDescent="0.3">
      <c r="A1612">
        <v>1609</v>
      </c>
      <c r="B1612" s="3" t="s">
        <v>1610</v>
      </c>
      <c r="C1612" s="3" t="s">
        <v>5719</v>
      </c>
      <c r="D1612">
        <v>1500</v>
      </c>
      <c r="E1612">
        <v>1775</v>
      </c>
      <c r="F1612" t="s">
        <v>8219</v>
      </c>
      <c r="G1612" t="s">
        <v>8224</v>
      </c>
      <c r="H1612" t="s">
        <v>8246</v>
      </c>
      <c r="I1612">
        <v>1320220800</v>
      </c>
      <c r="J1612">
        <v>1315612909</v>
      </c>
      <c r="K1612" t="b">
        <v>0</v>
      </c>
      <c r="L1612">
        <v>4</v>
      </c>
      <c r="M1612" t="b">
        <v>1</v>
      </c>
      <c r="N1612" t="s">
        <v>8276</v>
      </c>
      <c r="O1612" s="5">
        <f t="shared" si="150"/>
        <v>118.33333333333333</v>
      </c>
      <c r="P1612">
        <f t="shared" si="153"/>
        <v>443.75</v>
      </c>
      <c r="Q1612" t="str">
        <f t="shared" si="154"/>
        <v>music</v>
      </c>
      <c r="R1612" t="str">
        <f t="shared" si="155"/>
        <v>rock</v>
      </c>
      <c r="S1612" s="9">
        <f t="shared" si="151"/>
        <v>40796.001261574071</v>
      </c>
      <c r="T1612" s="9">
        <f t="shared" si="152"/>
        <v>40849.333333333336</v>
      </c>
    </row>
    <row r="1613" spans="1:20" ht="28.8" x14ac:dyDescent="0.3">
      <c r="A1613">
        <v>1610</v>
      </c>
      <c r="B1613" s="3" t="s">
        <v>1611</v>
      </c>
      <c r="C1613" s="3" t="s">
        <v>5720</v>
      </c>
      <c r="D1613">
        <v>2000</v>
      </c>
      <c r="E1613">
        <v>5437</v>
      </c>
      <c r="F1613" t="s">
        <v>8219</v>
      </c>
      <c r="G1613" t="s">
        <v>8224</v>
      </c>
      <c r="H1613" t="s">
        <v>8246</v>
      </c>
      <c r="I1613">
        <v>1355609510</v>
      </c>
      <c r="J1613">
        <v>1353017510</v>
      </c>
      <c r="K1613" t="b">
        <v>0</v>
      </c>
      <c r="L1613">
        <v>112</v>
      </c>
      <c r="M1613" t="b">
        <v>1</v>
      </c>
      <c r="N1613" t="s">
        <v>8276</v>
      </c>
      <c r="O1613" s="5">
        <f t="shared" si="150"/>
        <v>271.85000000000002</v>
      </c>
      <c r="P1613">
        <f t="shared" si="153"/>
        <v>48.544642857142854</v>
      </c>
      <c r="Q1613" t="str">
        <f t="shared" si="154"/>
        <v>music</v>
      </c>
      <c r="R1613" t="str">
        <f t="shared" si="155"/>
        <v>rock</v>
      </c>
      <c r="S1613" s="9">
        <f t="shared" si="151"/>
        <v>41228.924884259257</v>
      </c>
      <c r="T1613" s="9">
        <f t="shared" si="152"/>
        <v>41258.924884259257</v>
      </c>
    </row>
    <row r="1614" spans="1:20" x14ac:dyDescent="0.3">
      <c r="A1614">
        <v>1611</v>
      </c>
      <c r="B1614" s="3" t="s">
        <v>1612</v>
      </c>
      <c r="C1614" s="3" t="s">
        <v>5721</v>
      </c>
      <c r="D1614">
        <v>800</v>
      </c>
      <c r="E1614">
        <v>1001</v>
      </c>
      <c r="F1614" t="s">
        <v>8219</v>
      </c>
      <c r="G1614" t="s">
        <v>8224</v>
      </c>
      <c r="H1614" t="s">
        <v>8246</v>
      </c>
      <c r="I1614">
        <v>1370390432</v>
      </c>
      <c r="J1614">
        <v>1368576032</v>
      </c>
      <c r="K1614" t="b">
        <v>0</v>
      </c>
      <c r="L1614">
        <v>27</v>
      </c>
      <c r="M1614" t="b">
        <v>1</v>
      </c>
      <c r="N1614" t="s">
        <v>8276</v>
      </c>
      <c r="O1614" s="5">
        <f t="shared" si="150"/>
        <v>125.125</v>
      </c>
      <c r="P1614">
        <f t="shared" si="153"/>
        <v>37.074074074074076</v>
      </c>
      <c r="Q1614" t="str">
        <f t="shared" si="154"/>
        <v>music</v>
      </c>
      <c r="R1614" t="str">
        <f t="shared" si="155"/>
        <v>rock</v>
      </c>
      <c r="S1614" s="9">
        <f t="shared" si="151"/>
        <v>41409.00037037037</v>
      </c>
      <c r="T1614" s="9">
        <f t="shared" si="152"/>
        <v>41430.00037037037</v>
      </c>
    </row>
    <row r="1615" spans="1:20" ht="28.8" x14ac:dyDescent="0.3">
      <c r="A1615">
        <v>1612</v>
      </c>
      <c r="B1615" s="3" t="s">
        <v>1613</v>
      </c>
      <c r="C1615" s="3" t="s">
        <v>5722</v>
      </c>
      <c r="D1615">
        <v>500</v>
      </c>
      <c r="E1615">
        <v>550</v>
      </c>
      <c r="F1615" t="s">
        <v>8219</v>
      </c>
      <c r="G1615" t="s">
        <v>8224</v>
      </c>
      <c r="H1615" t="s">
        <v>8246</v>
      </c>
      <c r="I1615">
        <v>1357160384</v>
      </c>
      <c r="J1615">
        <v>1354568384</v>
      </c>
      <c r="K1615" t="b">
        <v>0</v>
      </c>
      <c r="L1615">
        <v>11</v>
      </c>
      <c r="M1615" t="b">
        <v>1</v>
      </c>
      <c r="N1615" t="s">
        <v>8276</v>
      </c>
      <c r="O1615" s="5">
        <f t="shared" si="150"/>
        <v>110.00000000000001</v>
      </c>
      <c r="P1615">
        <f t="shared" si="153"/>
        <v>50</v>
      </c>
      <c r="Q1615" t="str">
        <f t="shared" si="154"/>
        <v>music</v>
      </c>
      <c r="R1615" t="str">
        <f t="shared" si="155"/>
        <v>rock</v>
      </c>
      <c r="S1615" s="9">
        <f t="shared" si="151"/>
        <v>41246.874814814815</v>
      </c>
      <c r="T1615" s="9">
        <f t="shared" si="152"/>
        <v>41276.874814814815</v>
      </c>
    </row>
    <row r="1616" spans="1:20" ht="43.2" x14ac:dyDescent="0.3">
      <c r="A1616">
        <v>1613</v>
      </c>
      <c r="B1616" s="3" t="s">
        <v>1614</v>
      </c>
      <c r="C1616" s="3" t="s">
        <v>5723</v>
      </c>
      <c r="D1616">
        <v>1000</v>
      </c>
      <c r="E1616">
        <v>1015</v>
      </c>
      <c r="F1616" t="s">
        <v>8219</v>
      </c>
      <c r="G1616" t="s">
        <v>8224</v>
      </c>
      <c r="H1616" t="s">
        <v>8246</v>
      </c>
      <c r="I1616">
        <v>1342921202</v>
      </c>
      <c r="J1616">
        <v>1340329202</v>
      </c>
      <c r="K1616" t="b">
        <v>0</v>
      </c>
      <c r="L1616">
        <v>26</v>
      </c>
      <c r="M1616" t="b">
        <v>1</v>
      </c>
      <c r="N1616" t="s">
        <v>8276</v>
      </c>
      <c r="O1616" s="5">
        <f t="shared" si="150"/>
        <v>101.49999999999999</v>
      </c>
      <c r="P1616">
        <f t="shared" si="153"/>
        <v>39.03846153846154</v>
      </c>
      <c r="Q1616" t="str">
        <f t="shared" si="154"/>
        <v>music</v>
      </c>
      <c r="R1616" t="str">
        <f t="shared" si="155"/>
        <v>rock</v>
      </c>
      <c r="S1616" s="9">
        <f t="shared" si="151"/>
        <v>41082.069467592592</v>
      </c>
      <c r="T1616" s="9">
        <f t="shared" si="152"/>
        <v>41112.069467592592</v>
      </c>
    </row>
    <row r="1617" spans="1:20" ht="43.2" x14ac:dyDescent="0.3">
      <c r="A1617">
        <v>1614</v>
      </c>
      <c r="B1617" s="3" t="s">
        <v>1615</v>
      </c>
      <c r="C1617" s="3" t="s">
        <v>5724</v>
      </c>
      <c r="D1617">
        <v>5000</v>
      </c>
      <c r="E1617">
        <v>5135</v>
      </c>
      <c r="F1617" t="s">
        <v>8219</v>
      </c>
      <c r="G1617" t="s">
        <v>8224</v>
      </c>
      <c r="H1617" t="s">
        <v>8246</v>
      </c>
      <c r="I1617">
        <v>1407085200</v>
      </c>
      <c r="J1617">
        <v>1401924769</v>
      </c>
      <c r="K1617" t="b">
        <v>0</v>
      </c>
      <c r="L1617">
        <v>77</v>
      </c>
      <c r="M1617" t="b">
        <v>1</v>
      </c>
      <c r="N1617" t="s">
        <v>8276</v>
      </c>
      <c r="O1617" s="5">
        <f t="shared" si="150"/>
        <v>102.69999999999999</v>
      </c>
      <c r="P1617">
        <f t="shared" si="153"/>
        <v>66.688311688311686</v>
      </c>
      <c r="Q1617" t="str">
        <f t="shared" si="154"/>
        <v>music</v>
      </c>
      <c r="R1617" t="str">
        <f t="shared" si="155"/>
        <v>rock</v>
      </c>
      <c r="S1617" s="9">
        <f t="shared" si="151"/>
        <v>41794.981122685182</v>
      </c>
      <c r="T1617" s="9">
        <f t="shared" si="152"/>
        <v>41854.708333333336</v>
      </c>
    </row>
    <row r="1618" spans="1:20" ht="28.8" x14ac:dyDescent="0.3">
      <c r="A1618">
        <v>1615</v>
      </c>
      <c r="B1618" s="3" t="s">
        <v>1616</v>
      </c>
      <c r="C1618" s="3" t="s">
        <v>5725</v>
      </c>
      <c r="D1618">
        <v>8000</v>
      </c>
      <c r="E1618">
        <v>9130</v>
      </c>
      <c r="F1618" t="s">
        <v>8219</v>
      </c>
      <c r="G1618" t="s">
        <v>8224</v>
      </c>
      <c r="H1618" t="s">
        <v>8246</v>
      </c>
      <c r="I1618">
        <v>1323742396</v>
      </c>
      <c r="J1618">
        <v>1319850796</v>
      </c>
      <c r="K1618" t="b">
        <v>0</v>
      </c>
      <c r="L1618">
        <v>136</v>
      </c>
      <c r="M1618" t="b">
        <v>1</v>
      </c>
      <c r="N1618" t="s">
        <v>8276</v>
      </c>
      <c r="O1618" s="5">
        <f t="shared" si="150"/>
        <v>114.12500000000001</v>
      </c>
      <c r="P1618">
        <f t="shared" si="153"/>
        <v>67.132352941176464</v>
      </c>
      <c r="Q1618" t="str">
        <f t="shared" si="154"/>
        <v>music</v>
      </c>
      <c r="R1618" t="str">
        <f t="shared" si="155"/>
        <v>rock</v>
      </c>
      <c r="S1618" s="9">
        <f t="shared" si="151"/>
        <v>40845.050879629627</v>
      </c>
      <c r="T1618" s="9">
        <f t="shared" si="152"/>
        <v>40890.092546296299</v>
      </c>
    </row>
    <row r="1619" spans="1:20" ht="28.8" x14ac:dyDescent="0.3">
      <c r="A1619">
        <v>1616</v>
      </c>
      <c r="B1619" s="3" t="s">
        <v>1617</v>
      </c>
      <c r="C1619" s="3" t="s">
        <v>5726</v>
      </c>
      <c r="D1619">
        <v>10000</v>
      </c>
      <c r="E1619">
        <v>10420</v>
      </c>
      <c r="F1619" t="s">
        <v>8219</v>
      </c>
      <c r="G1619" t="s">
        <v>8224</v>
      </c>
      <c r="H1619" t="s">
        <v>8246</v>
      </c>
      <c r="I1619">
        <v>1353621600</v>
      </c>
      <c r="J1619">
        <v>1350061821</v>
      </c>
      <c r="K1619" t="b">
        <v>0</v>
      </c>
      <c r="L1619">
        <v>157</v>
      </c>
      <c r="M1619" t="b">
        <v>1</v>
      </c>
      <c r="N1619" t="s">
        <v>8276</v>
      </c>
      <c r="O1619" s="5">
        <f t="shared" si="150"/>
        <v>104.2</v>
      </c>
      <c r="P1619">
        <f t="shared" si="153"/>
        <v>66.369426751592357</v>
      </c>
      <c r="Q1619" t="str">
        <f t="shared" si="154"/>
        <v>music</v>
      </c>
      <c r="R1619" t="str">
        <f t="shared" si="155"/>
        <v>rock</v>
      </c>
      <c r="S1619" s="9">
        <f t="shared" si="151"/>
        <v>41194.715520833335</v>
      </c>
      <c r="T1619" s="9">
        <f t="shared" si="152"/>
        <v>41235.916666666664</v>
      </c>
    </row>
    <row r="1620" spans="1:20" ht="28.8" x14ac:dyDescent="0.3">
      <c r="A1620">
        <v>1617</v>
      </c>
      <c r="B1620" s="3" t="s">
        <v>1618</v>
      </c>
      <c r="C1620" s="3" t="s">
        <v>5727</v>
      </c>
      <c r="D1620">
        <v>7000</v>
      </c>
      <c r="E1620">
        <v>10210</v>
      </c>
      <c r="F1620" t="s">
        <v>8219</v>
      </c>
      <c r="G1620" t="s">
        <v>8224</v>
      </c>
      <c r="H1620" t="s">
        <v>8246</v>
      </c>
      <c r="I1620">
        <v>1383332400</v>
      </c>
      <c r="J1620">
        <v>1380470188</v>
      </c>
      <c r="K1620" t="b">
        <v>0</v>
      </c>
      <c r="L1620">
        <v>158</v>
      </c>
      <c r="M1620" t="b">
        <v>1</v>
      </c>
      <c r="N1620" t="s">
        <v>8276</v>
      </c>
      <c r="O1620" s="5">
        <f t="shared" si="150"/>
        <v>145.85714285714286</v>
      </c>
      <c r="P1620">
        <f t="shared" si="153"/>
        <v>64.620253164556956</v>
      </c>
      <c r="Q1620" t="str">
        <f t="shared" si="154"/>
        <v>music</v>
      </c>
      <c r="R1620" t="str">
        <f t="shared" si="155"/>
        <v>rock</v>
      </c>
      <c r="S1620" s="9">
        <f t="shared" si="151"/>
        <v>41546.664212962962</v>
      </c>
      <c r="T1620" s="9">
        <f t="shared" si="152"/>
        <v>41579.791666666664</v>
      </c>
    </row>
    <row r="1621" spans="1:20" ht="28.8" x14ac:dyDescent="0.3">
      <c r="A1621">
        <v>1618</v>
      </c>
      <c r="B1621" s="3" t="s">
        <v>1619</v>
      </c>
      <c r="C1621" s="3" t="s">
        <v>5728</v>
      </c>
      <c r="D1621">
        <v>1500</v>
      </c>
      <c r="E1621">
        <v>1576</v>
      </c>
      <c r="F1621" t="s">
        <v>8219</v>
      </c>
      <c r="G1621" t="s">
        <v>8224</v>
      </c>
      <c r="H1621" t="s">
        <v>8246</v>
      </c>
      <c r="I1621">
        <v>1362757335</v>
      </c>
      <c r="J1621">
        <v>1359301335</v>
      </c>
      <c r="K1621" t="b">
        <v>0</v>
      </c>
      <c r="L1621">
        <v>27</v>
      </c>
      <c r="M1621" t="b">
        <v>1</v>
      </c>
      <c r="N1621" t="s">
        <v>8276</v>
      </c>
      <c r="O1621" s="5">
        <f t="shared" si="150"/>
        <v>105.06666666666666</v>
      </c>
      <c r="P1621">
        <f t="shared" si="153"/>
        <v>58.370370370370374</v>
      </c>
      <c r="Q1621" t="str">
        <f t="shared" si="154"/>
        <v>music</v>
      </c>
      <c r="R1621" t="str">
        <f t="shared" si="155"/>
        <v>rock</v>
      </c>
      <c r="S1621" s="9">
        <f t="shared" si="151"/>
        <v>41301.654340277775</v>
      </c>
      <c r="T1621" s="9">
        <f t="shared" si="152"/>
        <v>41341.654340277775</v>
      </c>
    </row>
    <row r="1622" spans="1:20" ht="43.2" x14ac:dyDescent="0.3">
      <c r="A1622">
        <v>1619</v>
      </c>
      <c r="B1622" s="3" t="s">
        <v>1620</v>
      </c>
      <c r="C1622" s="3" t="s">
        <v>5729</v>
      </c>
      <c r="D1622">
        <v>1500</v>
      </c>
      <c r="E1622">
        <v>2000</v>
      </c>
      <c r="F1622" t="s">
        <v>8219</v>
      </c>
      <c r="G1622" t="s">
        <v>8224</v>
      </c>
      <c r="H1622" t="s">
        <v>8246</v>
      </c>
      <c r="I1622">
        <v>1410755286</v>
      </c>
      <c r="J1622">
        <v>1408940886</v>
      </c>
      <c r="K1622" t="b">
        <v>0</v>
      </c>
      <c r="L1622">
        <v>23</v>
      </c>
      <c r="M1622" t="b">
        <v>1</v>
      </c>
      <c r="N1622" t="s">
        <v>8276</v>
      </c>
      <c r="O1622" s="5">
        <f t="shared" si="150"/>
        <v>133.33333333333331</v>
      </c>
      <c r="P1622">
        <f t="shared" si="153"/>
        <v>86.956521739130437</v>
      </c>
      <c r="Q1622" t="str">
        <f t="shared" si="154"/>
        <v>music</v>
      </c>
      <c r="R1622" t="str">
        <f t="shared" si="155"/>
        <v>rock</v>
      </c>
      <c r="S1622" s="9">
        <f t="shared" si="151"/>
        <v>41876.18618055556</v>
      </c>
      <c r="T1622" s="9">
        <f t="shared" si="152"/>
        <v>41897.18618055556</v>
      </c>
    </row>
    <row r="1623" spans="1:20" ht="28.8" x14ac:dyDescent="0.3">
      <c r="A1623">
        <v>1620</v>
      </c>
      <c r="B1623" s="3" t="s">
        <v>1621</v>
      </c>
      <c r="C1623" s="3" t="s">
        <v>5730</v>
      </c>
      <c r="D1623">
        <v>1000</v>
      </c>
      <c r="E1623">
        <v>1130</v>
      </c>
      <c r="F1623" t="s">
        <v>8219</v>
      </c>
      <c r="G1623" t="s">
        <v>8224</v>
      </c>
      <c r="H1623" t="s">
        <v>8246</v>
      </c>
      <c r="I1623">
        <v>1361606940</v>
      </c>
      <c r="J1623">
        <v>1361002140</v>
      </c>
      <c r="K1623" t="b">
        <v>0</v>
      </c>
      <c r="L1623">
        <v>17</v>
      </c>
      <c r="M1623" t="b">
        <v>1</v>
      </c>
      <c r="N1623" t="s">
        <v>8276</v>
      </c>
      <c r="O1623" s="5">
        <f t="shared" si="150"/>
        <v>112.99999999999999</v>
      </c>
      <c r="P1623">
        <f t="shared" si="153"/>
        <v>66.470588235294116</v>
      </c>
      <c r="Q1623" t="str">
        <f t="shared" si="154"/>
        <v>music</v>
      </c>
      <c r="R1623" t="str">
        <f t="shared" si="155"/>
        <v>rock</v>
      </c>
      <c r="S1623" s="9">
        <f t="shared" si="151"/>
        <v>41321.339583333334</v>
      </c>
      <c r="T1623" s="9">
        <f t="shared" si="152"/>
        <v>41328.339583333334</v>
      </c>
    </row>
    <row r="1624" spans="1:20" ht="28.8" x14ac:dyDescent="0.3">
      <c r="A1624">
        <v>1621</v>
      </c>
      <c r="B1624" s="3" t="s">
        <v>1622</v>
      </c>
      <c r="C1624" s="3" t="s">
        <v>5731</v>
      </c>
      <c r="D1624">
        <v>5000</v>
      </c>
      <c r="E1624">
        <v>6060</v>
      </c>
      <c r="F1624" t="s">
        <v>8219</v>
      </c>
      <c r="G1624" t="s">
        <v>8224</v>
      </c>
      <c r="H1624" t="s">
        <v>8246</v>
      </c>
      <c r="I1624">
        <v>1338177540</v>
      </c>
      <c r="J1624">
        <v>1333550015</v>
      </c>
      <c r="K1624" t="b">
        <v>0</v>
      </c>
      <c r="L1624">
        <v>37</v>
      </c>
      <c r="M1624" t="b">
        <v>1</v>
      </c>
      <c r="N1624" t="s">
        <v>8276</v>
      </c>
      <c r="O1624" s="5">
        <f t="shared" si="150"/>
        <v>121.2</v>
      </c>
      <c r="P1624">
        <f t="shared" si="153"/>
        <v>163.78378378378378</v>
      </c>
      <c r="Q1624" t="str">
        <f t="shared" si="154"/>
        <v>music</v>
      </c>
      <c r="R1624" t="str">
        <f t="shared" si="155"/>
        <v>rock</v>
      </c>
      <c r="S1624" s="9">
        <f t="shared" si="151"/>
        <v>41003.60665509259</v>
      </c>
      <c r="T1624" s="9">
        <f t="shared" si="152"/>
        <v>41057.165972222225</v>
      </c>
    </row>
    <row r="1625" spans="1:20" ht="28.8" x14ac:dyDescent="0.3">
      <c r="A1625">
        <v>1622</v>
      </c>
      <c r="B1625" s="3" t="s">
        <v>1623</v>
      </c>
      <c r="C1625" s="3" t="s">
        <v>5732</v>
      </c>
      <c r="D1625">
        <v>6900</v>
      </c>
      <c r="E1625">
        <v>7019</v>
      </c>
      <c r="F1625" t="s">
        <v>8219</v>
      </c>
      <c r="G1625" t="s">
        <v>8224</v>
      </c>
      <c r="H1625" t="s">
        <v>8246</v>
      </c>
      <c r="I1625">
        <v>1418803140</v>
      </c>
      <c r="J1625">
        <v>1415343874</v>
      </c>
      <c r="K1625" t="b">
        <v>0</v>
      </c>
      <c r="L1625">
        <v>65</v>
      </c>
      <c r="M1625" t="b">
        <v>1</v>
      </c>
      <c r="N1625" t="s">
        <v>8276</v>
      </c>
      <c r="O1625" s="5">
        <f t="shared" si="150"/>
        <v>101.72463768115942</v>
      </c>
      <c r="P1625">
        <f t="shared" si="153"/>
        <v>107.98461538461538</v>
      </c>
      <c r="Q1625" t="str">
        <f t="shared" si="154"/>
        <v>music</v>
      </c>
      <c r="R1625" t="str">
        <f t="shared" si="155"/>
        <v>rock</v>
      </c>
      <c r="S1625" s="9">
        <f t="shared" si="151"/>
        <v>41950.29483796296</v>
      </c>
      <c r="T1625" s="9">
        <f t="shared" si="152"/>
        <v>41990.332638888889</v>
      </c>
    </row>
    <row r="1626" spans="1:20" ht="43.2" x14ac:dyDescent="0.3">
      <c r="A1626">
        <v>1623</v>
      </c>
      <c r="B1626" s="3" t="s">
        <v>1624</v>
      </c>
      <c r="C1626" s="3" t="s">
        <v>5733</v>
      </c>
      <c r="D1626">
        <v>750</v>
      </c>
      <c r="E1626">
        <v>758</v>
      </c>
      <c r="F1626" t="s">
        <v>8219</v>
      </c>
      <c r="G1626" t="s">
        <v>8225</v>
      </c>
      <c r="H1626" t="s">
        <v>8247</v>
      </c>
      <c r="I1626">
        <v>1377621089</v>
      </c>
      <c r="J1626">
        <v>1372437089</v>
      </c>
      <c r="K1626" t="b">
        <v>0</v>
      </c>
      <c r="L1626">
        <v>18</v>
      </c>
      <c r="M1626" t="b">
        <v>1</v>
      </c>
      <c r="N1626" t="s">
        <v>8276</v>
      </c>
      <c r="O1626" s="5">
        <f t="shared" si="150"/>
        <v>101.06666666666666</v>
      </c>
      <c r="P1626">
        <f t="shared" si="153"/>
        <v>42.111111111111114</v>
      </c>
      <c r="Q1626" t="str">
        <f t="shared" si="154"/>
        <v>music</v>
      </c>
      <c r="R1626" t="str">
        <f t="shared" si="155"/>
        <v>rock</v>
      </c>
      <c r="S1626" s="9">
        <f t="shared" si="151"/>
        <v>41453.688530092593</v>
      </c>
      <c r="T1626" s="9">
        <f t="shared" si="152"/>
        <v>41513.688530092593</v>
      </c>
    </row>
    <row r="1627" spans="1:20" ht="28.8" x14ac:dyDescent="0.3">
      <c r="A1627">
        <v>1624</v>
      </c>
      <c r="B1627" s="3" t="s">
        <v>1625</v>
      </c>
      <c r="C1627" s="3" t="s">
        <v>5734</v>
      </c>
      <c r="D1627">
        <v>1000</v>
      </c>
      <c r="E1627">
        <v>1180</v>
      </c>
      <c r="F1627" t="s">
        <v>8219</v>
      </c>
      <c r="G1627" t="s">
        <v>8224</v>
      </c>
      <c r="H1627" t="s">
        <v>8246</v>
      </c>
      <c r="I1627">
        <v>1357721335</v>
      </c>
      <c r="J1627">
        <v>1354265335</v>
      </c>
      <c r="K1627" t="b">
        <v>0</v>
      </c>
      <c r="L1627">
        <v>25</v>
      </c>
      <c r="M1627" t="b">
        <v>1</v>
      </c>
      <c r="N1627" t="s">
        <v>8276</v>
      </c>
      <c r="O1627" s="5">
        <f t="shared" si="150"/>
        <v>118</v>
      </c>
      <c r="P1627">
        <f t="shared" si="153"/>
        <v>47.2</v>
      </c>
      <c r="Q1627" t="str">
        <f t="shared" si="154"/>
        <v>music</v>
      </c>
      <c r="R1627" t="str">
        <f t="shared" si="155"/>
        <v>rock</v>
      </c>
      <c r="S1627" s="9">
        <f t="shared" si="151"/>
        <v>41243.367303240739</v>
      </c>
      <c r="T1627" s="9">
        <f t="shared" si="152"/>
        <v>41283.367303240739</v>
      </c>
    </row>
    <row r="1628" spans="1:20" ht="43.2" x14ac:dyDescent="0.3">
      <c r="A1628">
        <v>1625</v>
      </c>
      <c r="B1628" s="3" t="s">
        <v>1626</v>
      </c>
      <c r="C1628" s="3" t="s">
        <v>5735</v>
      </c>
      <c r="D1628">
        <v>7500</v>
      </c>
      <c r="E1628">
        <v>11650</v>
      </c>
      <c r="F1628" t="s">
        <v>8219</v>
      </c>
      <c r="G1628" t="s">
        <v>8224</v>
      </c>
      <c r="H1628" t="s">
        <v>8246</v>
      </c>
      <c r="I1628">
        <v>1347382053</v>
      </c>
      <c r="J1628">
        <v>1344962853</v>
      </c>
      <c r="K1628" t="b">
        <v>0</v>
      </c>
      <c r="L1628">
        <v>104</v>
      </c>
      <c r="M1628" t="b">
        <v>1</v>
      </c>
      <c r="N1628" t="s">
        <v>8276</v>
      </c>
      <c r="O1628" s="5">
        <f t="shared" si="150"/>
        <v>155.33333333333331</v>
      </c>
      <c r="P1628">
        <f t="shared" si="153"/>
        <v>112.01923076923077</v>
      </c>
      <c r="Q1628" t="str">
        <f t="shared" si="154"/>
        <v>music</v>
      </c>
      <c r="R1628" t="str">
        <f t="shared" si="155"/>
        <v>rock</v>
      </c>
      <c r="S1628" s="9">
        <f t="shared" si="151"/>
        <v>41135.699687500004</v>
      </c>
      <c r="T1628" s="9">
        <f t="shared" si="152"/>
        <v>41163.699687500004</v>
      </c>
    </row>
    <row r="1629" spans="1:20" ht="28.8" x14ac:dyDescent="0.3">
      <c r="A1629">
        <v>1626</v>
      </c>
      <c r="B1629" s="3" t="s">
        <v>1627</v>
      </c>
      <c r="C1629" s="3" t="s">
        <v>5736</v>
      </c>
      <c r="D1629">
        <v>8000</v>
      </c>
      <c r="E1629">
        <v>8095</v>
      </c>
      <c r="F1629" t="s">
        <v>8219</v>
      </c>
      <c r="G1629" t="s">
        <v>8224</v>
      </c>
      <c r="H1629" t="s">
        <v>8246</v>
      </c>
      <c r="I1629">
        <v>1385932867</v>
      </c>
      <c r="J1629">
        <v>1383337267</v>
      </c>
      <c r="K1629" t="b">
        <v>0</v>
      </c>
      <c r="L1629">
        <v>108</v>
      </c>
      <c r="M1629" t="b">
        <v>1</v>
      </c>
      <c r="N1629" t="s">
        <v>8276</v>
      </c>
      <c r="O1629" s="5">
        <f t="shared" si="150"/>
        <v>101.18750000000001</v>
      </c>
      <c r="P1629">
        <f t="shared" si="153"/>
        <v>74.953703703703709</v>
      </c>
      <c r="Q1629" t="str">
        <f t="shared" si="154"/>
        <v>music</v>
      </c>
      <c r="R1629" t="str">
        <f t="shared" si="155"/>
        <v>rock</v>
      </c>
      <c r="S1629" s="9">
        <f t="shared" si="151"/>
        <v>41579.847997685189</v>
      </c>
      <c r="T1629" s="9">
        <f t="shared" si="152"/>
        <v>41609.889664351853</v>
      </c>
    </row>
    <row r="1630" spans="1:20" ht="43.2" x14ac:dyDescent="0.3">
      <c r="A1630">
        <v>1627</v>
      </c>
      <c r="B1630" s="3" t="s">
        <v>1628</v>
      </c>
      <c r="C1630" s="3" t="s">
        <v>5737</v>
      </c>
      <c r="D1630">
        <v>2000</v>
      </c>
      <c r="E1630">
        <v>2340</v>
      </c>
      <c r="F1630" t="s">
        <v>8219</v>
      </c>
      <c r="G1630" t="s">
        <v>8224</v>
      </c>
      <c r="H1630" t="s">
        <v>8246</v>
      </c>
      <c r="I1630">
        <v>1353905940</v>
      </c>
      <c r="J1630">
        <v>1351011489</v>
      </c>
      <c r="K1630" t="b">
        <v>0</v>
      </c>
      <c r="L1630">
        <v>38</v>
      </c>
      <c r="M1630" t="b">
        <v>1</v>
      </c>
      <c r="N1630" t="s">
        <v>8276</v>
      </c>
      <c r="O1630" s="5">
        <f t="shared" si="150"/>
        <v>117</v>
      </c>
      <c r="P1630">
        <f t="shared" si="153"/>
        <v>61.578947368421055</v>
      </c>
      <c r="Q1630" t="str">
        <f t="shared" si="154"/>
        <v>music</v>
      </c>
      <c r="R1630" t="str">
        <f t="shared" si="155"/>
        <v>rock</v>
      </c>
      <c r="S1630" s="9">
        <f t="shared" si="151"/>
        <v>41205.707048611112</v>
      </c>
      <c r="T1630" s="9">
        <f t="shared" si="152"/>
        <v>41239.207638888889</v>
      </c>
    </row>
    <row r="1631" spans="1:20" ht="28.8" x14ac:dyDescent="0.3">
      <c r="A1631">
        <v>1628</v>
      </c>
      <c r="B1631" s="3" t="s">
        <v>1629</v>
      </c>
      <c r="C1631" s="3" t="s">
        <v>5738</v>
      </c>
      <c r="D1631">
        <v>4000</v>
      </c>
      <c r="E1631">
        <v>4037</v>
      </c>
      <c r="F1631" t="s">
        <v>8219</v>
      </c>
      <c r="G1631" t="s">
        <v>8224</v>
      </c>
      <c r="H1631" t="s">
        <v>8246</v>
      </c>
      <c r="I1631">
        <v>1403026882</v>
      </c>
      <c r="J1631">
        <v>1400175682</v>
      </c>
      <c r="K1631" t="b">
        <v>0</v>
      </c>
      <c r="L1631">
        <v>88</v>
      </c>
      <c r="M1631" t="b">
        <v>1</v>
      </c>
      <c r="N1631" t="s">
        <v>8276</v>
      </c>
      <c r="O1631" s="5">
        <f t="shared" si="150"/>
        <v>100.925</v>
      </c>
      <c r="P1631">
        <f t="shared" si="153"/>
        <v>45.875</v>
      </c>
      <c r="Q1631" t="str">
        <f t="shared" si="154"/>
        <v>music</v>
      </c>
      <c r="R1631" t="str">
        <f t="shared" si="155"/>
        <v>rock</v>
      </c>
      <c r="S1631" s="9">
        <f t="shared" si="151"/>
        <v>41774.737060185187</v>
      </c>
      <c r="T1631" s="9">
        <f t="shared" si="152"/>
        <v>41807.737060185187</v>
      </c>
    </row>
    <row r="1632" spans="1:20" ht="28.8" x14ac:dyDescent="0.3">
      <c r="A1632">
        <v>1629</v>
      </c>
      <c r="B1632" s="3" t="s">
        <v>1630</v>
      </c>
      <c r="C1632" s="3" t="s">
        <v>5739</v>
      </c>
      <c r="D1632">
        <v>6000</v>
      </c>
      <c r="E1632">
        <v>6220</v>
      </c>
      <c r="F1632" t="s">
        <v>8219</v>
      </c>
      <c r="G1632" t="s">
        <v>8224</v>
      </c>
      <c r="H1632" t="s">
        <v>8246</v>
      </c>
      <c r="I1632">
        <v>1392929333</v>
      </c>
      <c r="J1632">
        <v>1389041333</v>
      </c>
      <c r="K1632" t="b">
        <v>0</v>
      </c>
      <c r="L1632">
        <v>82</v>
      </c>
      <c r="M1632" t="b">
        <v>1</v>
      </c>
      <c r="N1632" t="s">
        <v>8276</v>
      </c>
      <c r="O1632" s="5">
        <f t="shared" si="150"/>
        <v>103.66666666666666</v>
      </c>
      <c r="P1632">
        <f t="shared" si="153"/>
        <v>75.853658536585371</v>
      </c>
      <c r="Q1632" t="str">
        <f t="shared" si="154"/>
        <v>music</v>
      </c>
      <c r="R1632" t="str">
        <f t="shared" si="155"/>
        <v>rock</v>
      </c>
      <c r="S1632" s="9">
        <f t="shared" si="151"/>
        <v>41645.867280092592</v>
      </c>
      <c r="T1632" s="9">
        <f t="shared" si="152"/>
        <v>41690.867280092592</v>
      </c>
    </row>
    <row r="1633" spans="1:20" ht="43.2" x14ac:dyDescent="0.3">
      <c r="A1633">
        <v>1630</v>
      </c>
      <c r="B1633" s="3" t="s">
        <v>1631</v>
      </c>
      <c r="C1633" s="3" t="s">
        <v>5740</v>
      </c>
      <c r="D1633">
        <v>4000</v>
      </c>
      <c r="E1633">
        <v>10610</v>
      </c>
      <c r="F1633" t="s">
        <v>8219</v>
      </c>
      <c r="G1633" t="s">
        <v>8224</v>
      </c>
      <c r="H1633" t="s">
        <v>8246</v>
      </c>
      <c r="I1633">
        <v>1330671540</v>
      </c>
      <c r="J1633">
        <v>1328040375</v>
      </c>
      <c r="K1633" t="b">
        <v>0</v>
      </c>
      <c r="L1633">
        <v>126</v>
      </c>
      <c r="M1633" t="b">
        <v>1</v>
      </c>
      <c r="N1633" t="s">
        <v>8276</v>
      </c>
      <c r="O1633" s="5">
        <f t="shared" si="150"/>
        <v>265.25</v>
      </c>
      <c r="P1633">
        <f t="shared" si="153"/>
        <v>84.206349206349202</v>
      </c>
      <c r="Q1633" t="str">
        <f t="shared" si="154"/>
        <v>music</v>
      </c>
      <c r="R1633" t="str">
        <f t="shared" si="155"/>
        <v>rock</v>
      </c>
      <c r="S1633" s="9">
        <f t="shared" si="151"/>
        <v>40939.837673611109</v>
      </c>
      <c r="T1633" s="9">
        <f t="shared" si="152"/>
        <v>40970.290972222225</v>
      </c>
    </row>
    <row r="1634" spans="1:20" ht="43.2" x14ac:dyDescent="0.3">
      <c r="A1634">
        <v>1631</v>
      </c>
      <c r="B1634" s="3" t="s">
        <v>1632</v>
      </c>
      <c r="C1634" s="3" t="s">
        <v>5741</v>
      </c>
      <c r="D1634">
        <v>10000</v>
      </c>
      <c r="E1634">
        <v>15591</v>
      </c>
      <c r="F1634" t="s">
        <v>8219</v>
      </c>
      <c r="G1634" t="s">
        <v>8224</v>
      </c>
      <c r="H1634" t="s">
        <v>8246</v>
      </c>
      <c r="I1634">
        <v>1350074261</v>
      </c>
      <c r="J1634">
        <v>1347482261</v>
      </c>
      <c r="K1634" t="b">
        <v>0</v>
      </c>
      <c r="L1634">
        <v>133</v>
      </c>
      <c r="M1634" t="b">
        <v>1</v>
      </c>
      <c r="N1634" t="s">
        <v>8276</v>
      </c>
      <c r="O1634" s="5">
        <f t="shared" si="150"/>
        <v>155.91</v>
      </c>
      <c r="P1634">
        <f t="shared" si="153"/>
        <v>117.22556390977444</v>
      </c>
      <c r="Q1634" t="str">
        <f t="shared" si="154"/>
        <v>music</v>
      </c>
      <c r="R1634" t="str">
        <f t="shared" si="155"/>
        <v>rock</v>
      </c>
      <c r="S1634" s="9">
        <f t="shared" si="151"/>
        <v>41164.859502314815</v>
      </c>
      <c r="T1634" s="9">
        <f t="shared" si="152"/>
        <v>41194.859502314815</v>
      </c>
    </row>
    <row r="1635" spans="1:20" ht="43.2" x14ac:dyDescent="0.3">
      <c r="A1635">
        <v>1632</v>
      </c>
      <c r="B1635" s="3" t="s">
        <v>1633</v>
      </c>
      <c r="C1635" s="3" t="s">
        <v>5742</v>
      </c>
      <c r="D1635">
        <v>4000</v>
      </c>
      <c r="E1635">
        <v>4065</v>
      </c>
      <c r="F1635" t="s">
        <v>8219</v>
      </c>
      <c r="G1635" t="s">
        <v>8224</v>
      </c>
      <c r="H1635" t="s">
        <v>8246</v>
      </c>
      <c r="I1635">
        <v>1316851854</v>
      </c>
      <c r="J1635">
        <v>1311667854</v>
      </c>
      <c r="K1635" t="b">
        <v>0</v>
      </c>
      <c r="L1635">
        <v>47</v>
      </c>
      <c r="M1635" t="b">
        <v>1</v>
      </c>
      <c r="N1635" t="s">
        <v>8276</v>
      </c>
      <c r="O1635" s="5">
        <f t="shared" si="150"/>
        <v>101.62500000000001</v>
      </c>
      <c r="P1635">
        <f t="shared" si="153"/>
        <v>86.489361702127653</v>
      </c>
      <c r="Q1635" t="str">
        <f t="shared" si="154"/>
        <v>music</v>
      </c>
      <c r="R1635" t="str">
        <f t="shared" si="155"/>
        <v>rock</v>
      </c>
      <c r="S1635" s="9">
        <f t="shared" si="151"/>
        <v>40750.340902777774</v>
      </c>
      <c r="T1635" s="9">
        <f t="shared" si="152"/>
        <v>40810.340902777774</v>
      </c>
    </row>
    <row r="1636" spans="1:20" ht="43.2" x14ac:dyDescent="0.3">
      <c r="A1636">
        <v>1633</v>
      </c>
      <c r="B1636" s="3" t="s">
        <v>1634</v>
      </c>
      <c r="C1636" s="3" t="s">
        <v>5743</v>
      </c>
      <c r="D1636">
        <v>10000</v>
      </c>
      <c r="E1636">
        <v>10000</v>
      </c>
      <c r="F1636" t="s">
        <v>8219</v>
      </c>
      <c r="G1636" t="s">
        <v>8224</v>
      </c>
      <c r="H1636" t="s">
        <v>8246</v>
      </c>
      <c r="I1636">
        <v>1326690000</v>
      </c>
      <c r="J1636">
        <v>1324329156</v>
      </c>
      <c r="K1636" t="b">
        <v>0</v>
      </c>
      <c r="L1636">
        <v>58</v>
      </c>
      <c r="M1636" t="b">
        <v>1</v>
      </c>
      <c r="N1636" t="s">
        <v>8276</v>
      </c>
      <c r="O1636" s="5">
        <f t="shared" si="150"/>
        <v>100</v>
      </c>
      <c r="P1636">
        <f t="shared" si="153"/>
        <v>172.41379310344828</v>
      </c>
      <c r="Q1636" t="str">
        <f t="shared" si="154"/>
        <v>music</v>
      </c>
      <c r="R1636" t="str">
        <f t="shared" si="155"/>
        <v>rock</v>
      </c>
      <c r="S1636" s="9">
        <f t="shared" si="151"/>
        <v>40896.883750000001</v>
      </c>
      <c r="T1636" s="9">
        <f t="shared" si="152"/>
        <v>40924.208333333336</v>
      </c>
    </row>
    <row r="1637" spans="1:20" ht="28.8" x14ac:dyDescent="0.3">
      <c r="A1637">
        <v>1634</v>
      </c>
      <c r="B1637" s="3" t="s">
        <v>1635</v>
      </c>
      <c r="C1637" s="3" t="s">
        <v>5744</v>
      </c>
      <c r="D1637">
        <v>2000</v>
      </c>
      <c r="E1637">
        <v>2010</v>
      </c>
      <c r="F1637" t="s">
        <v>8219</v>
      </c>
      <c r="G1637" t="s">
        <v>8224</v>
      </c>
      <c r="H1637" t="s">
        <v>8246</v>
      </c>
      <c r="I1637">
        <v>1306994340</v>
      </c>
      <c r="J1637">
        <v>1303706001</v>
      </c>
      <c r="K1637" t="b">
        <v>0</v>
      </c>
      <c r="L1637">
        <v>32</v>
      </c>
      <c r="M1637" t="b">
        <v>1</v>
      </c>
      <c r="N1637" t="s">
        <v>8276</v>
      </c>
      <c r="O1637" s="5">
        <f t="shared" si="150"/>
        <v>100.49999999999999</v>
      </c>
      <c r="P1637">
        <f t="shared" si="153"/>
        <v>62.8125</v>
      </c>
      <c r="Q1637" t="str">
        <f t="shared" si="154"/>
        <v>music</v>
      </c>
      <c r="R1637" t="str">
        <f t="shared" si="155"/>
        <v>rock</v>
      </c>
      <c r="S1637" s="9">
        <f t="shared" si="151"/>
        <v>40658.189826388887</v>
      </c>
      <c r="T1637" s="9">
        <f t="shared" si="152"/>
        <v>40696.249305555553</v>
      </c>
    </row>
    <row r="1638" spans="1:20" ht="43.2" x14ac:dyDescent="0.3">
      <c r="A1638">
        <v>1635</v>
      </c>
      <c r="B1638" s="3" t="s">
        <v>1636</v>
      </c>
      <c r="C1638" s="3" t="s">
        <v>5745</v>
      </c>
      <c r="D1638">
        <v>2000</v>
      </c>
      <c r="E1638">
        <v>2506</v>
      </c>
      <c r="F1638" t="s">
        <v>8219</v>
      </c>
      <c r="G1638" t="s">
        <v>8224</v>
      </c>
      <c r="H1638" t="s">
        <v>8246</v>
      </c>
      <c r="I1638">
        <v>1468270261</v>
      </c>
      <c r="J1638">
        <v>1463086261</v>
      </c>
      <c r="K1638" t="b">
        <v>0</v>
      </c>
      <c r="L1638">
        <v>37</v>
      </c>
      <c r="M1638" t="b">
        <v>1</v>
      </c>
      <c r="N1638" t="s">
        <v>8276</v>
      </c>
      <c r="O1638" s="5">
        <f t="shared" si="150"/>
        <v>125.29999999999998</v>
      </c>
      <c r="P1638">
        <f t="shared" si="153"/>
        <v>67.729729729729726</v>
      </c>
      <c r="Q1638" t="str">
        <f t="shared" si="154"/>
        <v>music</v>
      </c>
      <c r="R1638" t="str">
        <f t="shared" si="155"/>
        <v>rock</v>
      </c>
      <c r="S1638" s="9">
        <f t="shared" si="151"/>
        <v>42502.868761574078</v>
      </c>
      <c r="T1638" s="9">
        <f t="shared" si="152"/>
        <v>42562.868761574078</v>
      </c>
    </row>
    <row r="1639" spans="1:20" ht="43.2" x14ac:dyDescent="0.3">
      <c r="A1639">
        <v>1636</v>
      </c>
      <c r="B1639" s="3" t="s">
        <v>1637</v>
      </c>
      <c r="C1639" s="3" t="s">
        <v>5746</v>
      </c>
      <c r="D1639">
        <v>4500</v>
      </c>
      <c r="E1639">
        <v>4660</v>
      </c>
      <c r="F1639" t="s">
        <v>8219</v>
      </c>
      <c r="G1639" t="s">
        <v>8224</v>
      </c>
      <c r="H1639" t="s">
        <v>8246</v>
      </c>
      <c r="I1639">
        <v>1307851200</v>
      </c>
      <c r="J1639">
        <v>1304129088</v>
      </c>
      <c r="K1639" t="b">
        <v>0</v>
      </c>
      <c r="L1639">
        <v>87</v>
      </c>
      <c r="M1639" t="b">
        <v>1</v>
      </c>
      <c r="N1639" t="s">
        <v>8276</v>
      </c>
      <c r="O1639" s="5">
        <f t="shared" si="150"/>
        <v>103.55555555555556</v>
      </c>
      <c r="P1639">
        <f t="shared" si="153"/>
        <v>53.5632183908046</v>
      </c>
      <c r="Q1639" t="str">
        <f t="shared" si="154"/>
        <v>music</v>
      </c>
      <c r="R1639" t="str">
        <f t="shared" si="155"/>
        <v>rock</v>
      </c>
      <c r="S1639" s="9">
        <f t="shared" si="151"/>
        <v>40663.08666666667</v>
      </c>
      <c r="T1639" s="9">
        <f t="shared" si="152"/>
        <v>40706.166666666664</v>
      </c>
    </row>
    <row r="1640" spans="1:20" ht="28.8" x14ac:dyDescent="0.3">
      <c r="A1640">
        <v>1637</v>
      </c>
      <c r="B1640" s="3" t="s">
        <v>1638</v>
      </c>
      <c r="C1640" s="3" t="s">
        <v>5747</v>
      </c>
      <c r="D1640">
        <v>500</v>
      </c>
      <c r="E1640">
        <v>519</v>
      </c>
      <c r="F1640" t="s">
        <v>8219</v>
      </c>
      <c r="G1640" t="s">
        <v>8224</v>
      </c>
      <c r="H1640" t="s">
        <v>8246</v>
      </c>
      <c r="I1640">
        <v>1262302740</v>
      </c>
      <c r="J1640">
        <v>1257444140</v>
      </c>
      <c r="K1640" t="b">
        <v>0</v>
      </c>
      <c r="L1640">
        <v>15</v>
      </c>
      <c r="M1640" t="b">
        <v>1</v>
      </c>
      <c r="N1640" t="s">
        <v>8276</v>
      </c>
      <c r="O1640" s="5">
        <f t="shared" si="150"/>
        <v>103.8</v>
      </c>
      <c r="P1640">
        <f t="shared" si="153"/>
        <v>34.6</v>
      </c>
      <c r="Q1640" t="str">
        <f t="shared" si="154"/>
        <v>music</v>
      </c>
      <c r="R1640" t="str">
        <f t="shared" si="155"/>
        <v>rock</v>
      </c>
      <c r="S1640" s="9">
        <f t="shared" si="151"/>
        <v>40122.751620370371</v>
      </c>
      <c r="T1640" s="9">
        <f t="shared" si="152"/>
        <v>40178.98541666667</v>
      </c>
    </row>
    <row r="1641" spans="1:20" ht="28.8" x14ac:dyDescent="0.3">
      <c r="A1641">
        <v>1638</v>
      </c>
      <c r="B1641" s="3" t="s">
        <v>1639</v>
      </c>
      <c r="C1641" s="3" t="s">
        <v>5748</v>
      </c>
      <c r="D1641">
        <v>1000</v>
      </c>
      <c r="E1641">
        <v>1050</v>
      </c>
      <c r="F1641" t="s">
        <v>8219</v>
      </c>
      <c r="G1641" t="s">
        <v>8224</v>
      </c>
      <c r="H1641" t="s">
        <v>8246</v>
      </c>
      <c r="I1641">
        <v>1362086700</v>
      </c>
      <c r="J1641">
        <v>1358180968</v>
      </c>
      <c r="K1641" t="b">
        <v>0</v>
      </c>
      <c r="L1641">
        <v>27</v>
      </c>
      <c r="M1641" t="b">
        <v>1</v>
      </c>
      <c r="N1641" t="s">
        <v>8276</v>
      </c>
      <c r="O1641" s="5">
        <f t="shared" si="150"/>
        <v>105</v>
      </c>
      <c r="P1641">
        <f t="shared" si="153"/>
        <v>38.888888888888886</v>
      </c>
      <c r="Q1641" t="str">
        <f t="shared" si="154"/>
        <v>music</v>
      </c>
      <c r="R1641" t="str">
        <f t="shared" si="155"/>
        <v>rock</v>
      </c>
      <c r="S1641" s="9">
        <f t="shared" si="151"/>
        <v>41288.68712962963</v>
      </c>
      <c r="T1641" s="9">
        <f t="shared" si="152"/>
        <v>41333.892361111109</v>
      </c>
    </row>
    <row r="1642" spans="1:20" ht="43.2" x14ac:dyDescent="0.3">
      <c r="A1642">
        <v>1639</v>
      </c>
      <c r="B1642" s="3" t="s">
        <v>1640</v>
      </c>
      <c r="C1642" s="3" t="s">
        <v>5749</v>
      </c>
      <c r="D1642">
        <v>1800</v>
      </c>
      <c r="E1642">
        <v>1800</v>
      </c>
      <c r="F1642" t="s">
        <v>8219</v>
      </c>
      <c r="G1642" t="s">
        <v>8224</v>
      </c>
      <c r="H1642" t="s">
        <v>8246</v>
      </c>
      <c r="I1642">
        <v>1330789165</v>
      </c>
      <c r="J1642">
        <v>1328197165</v>
      </c>
      <c r="K1642" t="b">
        <v>0</v>
      </c>
      <c r="L1642">
        <v>19</v>
      </c>
      <c r="M1642" t="b">
        <v>1</v>
      </c>
      <c r="N1642" t="s">
        <v>8276</v>
      </c>
      <c r="O1642" s="5">
        <f t="shared" si="150"/>
        <v>100</v>
      </c>
      <c r="P1642">
        <f t="shared" si="153"/>
        <v>94.736842105263165</v>
      </c>
      <c r="Q1642" t="str">
        <f t="shared" si="154"/>
        <v>music</v>
      </c>
      <c r="R1642" t="str">
        <f t="shared" si="155"/>
        <v>rock</v>
      </c>
      <c r="S1642" s="9">
        <f t="shared" si="151"/>
        <v>40941.652372685188</v>
      </c>
      <c r="T1642" s="9">
        <f t="shared" si="152"/>
        <v>40971.652372685188</v>
      </c>
    </row>
    <row r="1643" spans="1:20" ht="43.2" x14ac:dyDescent="0.3">
      <c r="A1643">
        <v>1640</v>
      </c>
      <c r="B1643" s="3" t="s">
        <v>1641</v>
      </c>
      <c r="C1643" s="3" t="s">
        <v>5750</v>
      </c>
      <c r="D1643">
        <v>400</v>
      </c>
      <c r="E1643">
        <v>679.44</v>
      </c>
      <c r="F1643" t="s">
        <v>8219</v>
      </c>
      <c r="G1643" t="s">
        <v>8224</v>
      </c>
      <c r="H1643" t="s">
        <v>8246</v>
      </c>
      <c r="I1643">
        <v>1280800740</v>
      </c>
      <c r="J1643">
        <v>1279603955</v>
      </c>
      <c r="K1643" t="b">
        <v>0</v>
      </c>
      <c r="L1643">
        <v>17</v>
      </c>
      <c r="M1643" t="b">
        <v>1</v>
      </c>
      <c r="N1643" t="s">
        <v>8276</v>
      </c>
      <c r="O1643" s="5">
        <f t="shared" si="150"/>
        <v>169.86</v>
      </c>
      <c r="P1643">
        <f t="shared" si="153"/>
        <v>39.967058823529413</v>
      </c>
      <c r="Q1643" t="str">
        <f t="shared" si="154"/>
        <v>music</v>
      </c>
      <c r="R1643" t="str">
        <f t="shared" si="155"/>
        <v>rock</v>
      </c>
      <c r="S1643" s="9">
        <f t="shared" si="151"/>
        <v>40379.23096064815</v>
      </c>
      <c r="T1643" s="9">
        <f t="shared" si="152"/>
        <v>40393.082638888889</v>
      </c>
    </row>
    <row r="1644" spans="1:20" ht="28.8" x14ac:dyDescent="0.3">
      <c r="A1644">
        <v>1641</v>
      </c>
      <c r="B1644" s="3" t="s">
        <v>1642</v>
      </c>
      <c r="C1644" s="3" t="s">
        <v>5751</v>
      </c>
      <c r="D1644">
        <v>2500</v>
      </c>
      <c r="E1644">
        <v>2535</v>
      </c>
      <c r="F1644" t="s">
        <v>8219</v>
      </c>
      <c r="G1644" t="s">
        <v>8224</v>
      </c>
      <c r="H1644" t="s">
        <v>8246</v>
      </c>
      <c r="I1644">
        <v>1418998744</v>
      </c>
      <c r="J1644">
        <v>1416406744</v>
      </c>
      <c r="K1644" t="b">
        <v>0</v>
      </c>
      <c r="L1644">
        <v>26</v>
      </c>
      <c r="M1644" t="b">
        <v>1</v>
      </c>
      <c r="N1644" t="s">
        <v>8292</v>
      </c>
      <c r="O1644" s="5">
        <f t="shared" si="150"/>
        <v>101.4</v>
      </c>
      <c r="P1644">
        <f t="shared" si="153"/>
        <v>97.5</v>
      </c>
      <c r="Q1644" t="str">
        <f t="shared" si="154"/>
        <v>music</v>
      </c>
      <c r="R1644" t="str">
        <f t="shared" si="155"/>
        <v>pop</v>
      </c>
      <c r="S1644" s="9">
        <f t="shared" si="151"/>
        <v>41962.596574074079</v>
      </c>
      <c r="T1644" s="9">
        <f t="shared" si="152"/>
        <v>41992.596574074079</v>
      </c>
    </row>
    <row r="1645" spans="1:20" ht="43.2" x14ac:dyDescent="0.3">
      <c r="A1645">
        <v>1642</v>
      </c>
      <c r="B1645" s="3" t="s">
        <v>1643</v>
      </c>
      <c r="C1645" s="3" t="s">
        <v>5752</v>
      </c>
      <c r="D1645">
        <v>1200</v>
      </c>
      <c r="E1645">
        <v>1200</v>
      </c>
      <c r="F1645" t="s">
        <v>8219</v>
      </c>
      <c r="G1645" t="s">
        <v>8224</v>
      </c>
      <c r="H1645" t="s">
        <v>8246</v>
      </c>
      <c r="I1645">
        <v>1308011727</v>
      </c>
      <c r="J1645">
        <v>1306283727</v>
      </c>
      <c r="K1645" t="b">
        <v>0</v>
      </c>
      <c r="L1645">
        <v>28</v>
      </c>
      <c r="M1645" t="b">
        <v>1</v>
      </c>
      <c r="N1645" t="s">
        <v>8292</v>
      </c>
      <c r="O1645" s="5">
        <f t="shared" si="150"/>
        <v>100</v>
      </c>
      <c r="P1645">
        <f t="shared" si="153"/>
        <v>42.857142857142854</v>
      </c>
      <c r="Q1645" t="str">
        <f t="shared" si="154"/>
        <v>music</v>
      </c>
      <c r="R1645" t="str">
        <f t="shared" si="155"/>
        <v>pop</v>
      </c>
      <c r="S1645" s="9">
        <f t="shared" si="151"/>
        <v>40688.024618055555</v>
      </c>
      <c r="T1645" s="9">
        <f t="shared" si="152"/>
        <v>40708.024618055555</v>
      </c>
    </row>
    <row r="1646" spans="1:20" ht="28.8" x14ac:dyDescent="0.3">
      <c r="A1646">
        <v>1643</v>
      </c>
      <c r="B1646" s="3" t="s">
        <v>1644</v>
      </c>
      <c r="C1646" s="3" t="s">
        <v>5753</v>
      </c>
      <c r="D1646">
        <v>5000</v>
      </c>
      <c r="E1646">
        <v>6235</v>
      </c>
      <c r="F1646" t="s">
        <v>8219</v>
      </c>
      <c r="G1646" t="s">
        <v>8224</v>
      </c>
      <c r="H1646" t="s">
        <v>8246</v>
      </c>
      <c r="I1646">
        <v>1348516012</v>
      </c>
      <c r="J1646">
        <v>1345924012</v>
      </c>
      <c r="K1646" t="b">
        <v>0</v>
      </c>
      <c r="L1646">
        <v>37</v>
      </c>
      <c r="M1646" t="b">
        <v>1</v>
      </c>
      <c r="N1646" t="s">
        <v>8292</v>
      </c>
      <c r="O1646" s="5">
        <f t="shared" si="150"/>
        <v>124.70000000000002</v>
      </c>
      <c r="P1646">
        <f t="shared" si="153"/>
        <v>168.51351351351352</v>
      </c>
      <c r="Q1646" t="str">
        <f t="shared" si="154"/>
        <v>music</v>
      </c>
      <c r="R1646" t="str">
        <f t="shared" si="155"/>
        <v>pop</v>
      </c>
      <c r="S1646" s="9">
        <f t="shared" si="151"/>
        <v>41146.824212962965</v>
      </c>
      <c r="T1646" s="9">
        <f t="shared" si="152"/>
        <v>41176.824212962965</v>
      </c>
    </row>
    <row r="1647" spans="1:20" ht="28.8" x14ac:dyDescent="0.3">
      <c r="A1647">
        <v>1644</v>
      </c>
      <c r="B1647" s="3" t="s">
        <v>1645</v>
      </c>
      <c r="C1647" s="3" t="s">
        <v>5754</v>
      </c>
      <c r="D1647">
        <v>10000</v>
      </c>
      <c r="E1647">
        <v>10950</v>
      </c>
      <c r="F1647" t="s">
        <v>8219</v>
      </c>
      <c r="G1647" t="s">
        <v>8224</v>
      </c>
      <c r="H1647" t="s">
        <v>8246</v>
      </c>
      <c r="I1647">
        <v>1353551160</v>
      </c>
      <c r="J1647">
        <v>1348363560</v>
      </c>
      <c r="K1647" t="b">
        <v>0</v>
      </c>
      <c r="L1647">
        <v>128</v>
      </c>
      <c r="M1647" t="b">
        <v>1</v>
      </c>
      <c r="N1647" t="s">
        <v>8292</v>
      </c>
      <c r="O1647" s="5">
        <f t="shared" si="150"/>
        <v>109.5</v>
      </c>
      <c r="P1647">
        <f t="shared" si="153"/>
        <v>85.546875</v>
      </c>
      <c r="Q1647" t="str">
        <f t="shared" si="154"/>
        <v>music</v>
      </c>
      <c r="R1647" t="str">
        <f t="shared" si="155"/>
        <v>pop</v>
      </c>
      <c r="S1647" s="9">
        <f t="shared" si="151"/>
        <v>41175.05972222222</v>
      </c>
      <c r="T1647" s="9">
        <f t="shared" si="152"/>
        <v>41235.101388888892</v>
      </c>
    </row>
    <row r="1648" spans="1:20" ht="28.8" x14ac:dyDescent="0.3">
      <c r="A1648">
        <v>1645</v>
      </c>
      <c r="B1648" s="3" t="s">
        <v>1646</v>
      </c>
      <c r="C1648" s="3" t="s">
        <v>5755</v>
      </c>
      <c r="D1648">
        <v>5000</v>
      </c>
      <c r="E1648">
        <v>5540</v>
      </c>
      <c r="F1648" t="s">
        <v>8219</v>
      </c>
      <c r="G1648" t="s">
        <v>8224</v>
      </c>
      <c r="H1648" t="s">
        <v>8246</v>
      </c>
      <c r="I1648">
        <v>1379515740</v>
      </c>
      <c r="J1648">
        <v>1378306140</v>
      </c>
      <c r="K1648" t="b">
        <v>0</v>
      </c>
      <c r="L1648">
        <v>10</v>
      </c>
      <c r="M1648" t="b">
        <v>1</v>
      </c>
      <c r="N1648" t="s">
        <v>8292</v>
      </c>
      <c r="O1648" s="5">
        <f t="shared" si="150"/>
        <v>110.80000000000001</v>
      </c>
      <c r="P1648">
        <f t="shared" si="153"/>
        <v>554</v>
      </c>
      <c r="Q1648" t="str">
        <f t="shared" si="154"/>
        <v>music</v>
      </c>
      <c r="R1648" t="str">
        <f t="shared" si="155"/>
        <v>pop</v>
      </c>
      <c r="S1648" s="9">
        <f t="shared" si="151"/>
        <v>41521.617361111108</v>
      </c>
      <c r="T1648" s="9">
        <f t="shared" si="152"/>
        <v>41535.617361111108</v>
      </c>
    </row>
    <row r="1649" spans="1:20" ht="43.2" x14ac:dyDescent="0.3">
      <c r="A1649">
        <v>1646</v>
      </c>
      <c r="B1649" s="3" t="s">
        <v>1647</v>
      </c>
      <c r="C1649" s="3" t="s">
        <v>5756</v>
      </c>
      <c r="D1649">
        <v>2000</v>
      </c>
      <c r="E1649">
        <v>2204</v>
      </c>
      <c r="F1649" t="s">
        <v>8219</v>
      </c>
      <c r="G1649" t="s">
        <v>8225</v>
      </c>
      <c r="H1649" t="s">
        <v>8247</v>
      </c>
      <c r="I1649">
        <v>1408039860</v>
      </c>
      <c r="J1649">
        <v>1405248503</v>
      </c>
      <c r="K1649" t="b">
        <v>0</v>
      </c>
      <c r="L1649">
        <v>83</v>
      </c>
      <c r="M1649" t="b">
        <v>1</v>
      </c>
      <c r="N1649" t="s">
        <v>8292</v>
      </c>
      <c r="O1649" s="5">
        <f t="shared" si="150"/>
        <v>110.2</v>
      </c>
      <c r="P1649">
        <f t="shared" si="153"/>
        <v>26.554216867469879</v>
      </c>
      <c r="Q1649" t="str">
        <f t="shared" si="154"/>
        <v>music</v>
      </c>
      <c r="R1649" t="str">
        <f t="shared" si="155"/>
        <v>pop</v>
      </c>
      <c r="S1649" s="9">
        <f t="shared" si="151"/>
        <v>41833.450266203705</v>
      </c>
      <c r="T1649" s="9">
        <f t="shared" si="152"/>
        <v>41865.757638888892</v>
      </c>
    </row>
    <row r="1650" spans="1:20" ht="28.8" x14ac:dyDescent="0.3">
      <c r="A1650">
        <v>1647</v>
      </c>
      <c r="B1650" s="3" t="s">
        <v>1648</v>
      </c>
      <c r="C1650" s="3" t="s">
        <v>5757</v>
      </c>
      <c r="D1650">
        <v>5000</v>
      </c>
      <c r="E1650">
        <v>5236</v>
      </c>
      <c r="F1650" t="s">
        <v>8219</v>
      </c>
      <c r="G1650" t="s">
        <v>8224</v>
      </c>
      <c r="H1650" t="s">
        <v>8246</v>
      </c>
      <c r="I1650">
        <v>1339235377</v>
      </c>
      <c r="J1650">
        <v>1336643377</v>
      </c>
      <c r="K1650" t="b">
        <v>0</v>
      </c>
      <c r="L1650">
        <v>46</v>
      </c>
      <c r="M1650" t="b">
        <v>1</v>
      </c>
      <c r="N1650" t="s">
        <v>8292</v>
      </c>
      <c r="O1650" s="5">
        <f t="shared" si="150"/>
        <v>104.71999999999998</v>
      </c>
      <c r="P1650">
        <f t="shared" si="153"/>
        <v>113.82608695652173</v>
      </c>
      <c r="Q1650" t="str">
        <f t="shared" si="154"/>
        <v>music</v>
      </c>
      <c r="R1650" t="str">
        <f t="shared" si="155"/>
        <v>pop</v>
      </c>
      <c r="S1650" s="9">
        <f t="shared" si="151"/>
        <v>41039.409456018519</v>
      </c>
      <c r="T1650" s="9">
        <f t="shared" si="152"/>
        <v>41069.409456018519</v>
      </c>
    </row>
    <row r="1651" spans="1:20" ht="28.8" x14ac:dyDescent="0.3">
      <c r="A1651">
        <v>1648</v>
      </c>
      <c r="B1651" s="3" t="s">
        <v>1649</v>
      </c>
      <c r="C1651" s="3" t="s">
        <v>5758</v>
      </c>
      <c r="D1651">
        <v>2300</v>
      </c>
      <c r="E1651">
        <v>2881</v>
      </c>
      <c r="F1651" t="s">
        <v>8219</v>
      </c>
      <c r="G1651" t="s">
        <v>8224</v>
      </c>
      <c r="H1651" t="s">
        <v>8246</v>
      </c>
      <c r="I1651">
        <v>1300636482</v>
      </c>
      <c r="J1651">
        <v>1298048082</v>
      </c>
      <c r="K1651" t="b">
        <v>0</v>
      </c>
      <c r="L1651">
        <v>90</v>
      </c>
      <c r="M1651" t="b">
        <v>1</v>
      </c>
      <c r="N1651" t="s">
        <v>8292</v>
      </c>
      <c r="O1651" s="5">
        <f t="shared" si="150"/>
        <v>125.26086956521738</v>
      </c>
      <c r="P1651">
        <f t="shared" si="153"/>
        <v>32.011111111111113</v>
      </c>
      <c r="Q1651" t="str">
        <f t="shared" si="154"/>
        <v>music</v>
      </c>
      <c r="R1651" t="str">
        <f t="shared" si="155"/>
        <v>pop</v>
      </c>
      <c r="S1651" s="9">
        <f t="shared" si="151"/>
        <v>40592.704652777778</v>
      </c>
      <c r="T1651" s="9">
        <f t="shared" si="152"/>
        <v>40622.662986111114</v>
      </c>
    </row>
    <row r="1652" spans="1:20" ht="43.2" x14ac:dyDescent="0.3">
      <c r="A1652">
        <v>1649</v>
      </c>
      <c r="B1652" s="3" t="s">
        <v>1650</v>
      </c>
      <c r="C1652" s="3" t="s">
        <v>5759</v>
      </c>
      <c r="D1652">
        <v>3800</v>
      </c>
      <c r="E1652">
        <v>3822.33</v>
      </c>
      <c r="F1652" t="s">
        <v>8219</v>
      </c>
      <c r="G1652" t="s">
        <v>8224</v>
      </c>
      <c r="H1652" t="s">
        <v>8246</v>
      </c>
      <c r="I1652">
        <v>1400862355</v>
      </c>
      <c r="J1652">
        <v>1396974355</v>
      </c>
      <c r="K1652" t="b">
        <v>0</v>
      </c>
      <c r="L1652">
        <v>81</v>
      </c>
      <c r="M1652" t="b">
        <v>1</v>
      </c>
      <c r="N1652" t="s">
        <v>8292</v>
      </c>
      <c r="O1652" s="5">
        <f t="shared" si="150"/>
        <v>100.58763157894737</v>
      </c>
      <c r="P1652">
        <f t="shared" si="153"/>
        <v>47.189259259259259</v>
      </c>
      <c r="Q1652" t="str">
        <f t="shared" si="154"/>
        <v>music</v>
      </c>
      <c r="R1652" t="str">
        <f t="shared" si="155"/>
        <v>pop</v>
      </c>
      <c r="S1652" s="9">
        <f t="shared" si="151"/>
        <v>41737.684664351851</v>
      </c>
      <c r="T1652" s="9">
        <f t="shared" si="152"/>
        <v>41782.684664351851</v>
      </c>
    </row>
    <row r="1653" spans="1:20" ht="28.8" x14ac:dyDescent="0.3">
      <c r="A1653">
        <v>1650</v>
      </c>
      <c r="B1653" s="3" t="s">
        <v>1651</v>
      </c>
      <c r="C1653" s="3" t="s">
        <v>5760</v>
      </c>
      <c r="D1653">
        <v>2000</v>
      </c>
      <c r="E1653">
        <v>2831</v>
      </c>
      <c r="F1653" t="s">
        <v>8219</v>
      </c>
      <c r="G1653" t="s">
        <v>8224</v>
      </c>
      <c r="H1653" t="s">
        <v>8246</v>
      </c>
      <c r="I1653">
        <v>1381314437</v>
      </c>
      <c r="J1653">
        <v>1378722437</v>
      </c>
      <c r="K1653" t="b">
        <v>0</v>
      </c>
      <c r="L1653">
        <v>32</v>
      </c>
      <c r="M1653" t="b">
        <v>1</v>
      </c>
      <c r="N1653" t="s">
        <v>8292</v>
      </c>
      <c r="O1653" s="5">
        <f t="shared" si="150"/>
        <v>141.55000000000001</v>
      </c>
      <c r="P1653">
        <f t="shared" si="153"/>
        <v>88.46875</v>
      </c>
      <c r="Q1653" t="str">
        <f t="shared" si="154"/>
        <v>music</v>
      </c>
      <c r="R1653" t="str">
        <f t="shared" si="155"/>
        <v>pop</v>
      </c>
      <c r="S1653" s="9">
        <f t="shared" si="151"/>
        <v>41526.435613425929</v>
      </c>
      <c r="T1653" s="9">
        <f t="shared" si="152"/>
        <v>41556.435613425929</v>
      </c>
    </row>
    <row r="1654" spans="1:20" ht="43.2" x14ac:dyDescent="0.3">
      <c r="A1654">
        <v>1651</v>
      </c>
      <c r="B1654" s="3" t="s">
        <v>1652</v>
      </c>
      <c r="C1654" s="3" t="s">
        <v>5761</v>
      </c>
      <c r="D1654">
        <v>2000</v>
      </c>
      <c r="E1654">
        <v>2015</v>
      </c>
      <c r="F1654" t="s">
        <v>8219</v>
      </c>
      <c r="G1654" t="s">
        <v>8224</v>
      </c>
      <c r="H1654" t="s">
        <v>8246</v>
      </c>
      <c r="I1654">
        <v>1303801140</v>
      </c>
      <c r="J1654">
        <v>1300916220</v>
      </c>
      <c r="K1654" t="b">
        <v>0</v>
      </c>
      <c r="L1654">
        <v>20</v>
      </c>
      <c r="M1654" t="b">
        <v>1</v>
      </c>
      <c r="N1654" t="s">
        <v>8292</v>
      </c>
      <c r="O1654" s="5">
        <f t="shared" si="150"/>
        <v>100.75</v>
      </c>
      <c r="P1654">
        <f t="shared" si="153"/>
        <v>100.75</v>
      </c>
      <c r="Q1654" t="str">
        <f t="shared" si="154"/>
        <v>music</v>
      </c>
      <c r="R1654" t="str">
        <f t="shared" si="155"/>
        <v>pop</v>
      </c>
      <c r="S1654" s="9">
        <f t="shared" si="151"/>
        <v>40625.900694444441</v>
      </c>
      <c r="T1654" s="9">
        <f t="shared" si="152"/>
        <v>40659.290972222225</v>
      </c>
    </row>
    <row r="1655" spans="1:20" ht="43.2" x14ac:dyDescent="0.3">
      <c r="A1655">
        <v>1652</v>
      </c>
      <c r="B1655" s="3" t="s">
        <v>1653</v>
      </c>
      <c r="C1655" s="3" t="s">
        <v>5762</v>
      </c>
      <c r="D1655">
        <v>4500</v>
      </c>
      <c r="E1655">
        <v>4530</v>
      </c>
      <c r="F1655" t="s">
        <v>8219</v>
      </c>
      <c r="G1655" t="s">
        <v>8224</v>
      </c>
      <c r="H1655" t="s">
        <v>8246</v>
      </c>
      <c r="I1655">
        <v>1385297393</v>
      </c>
      <c r="J1655">
        <v>1382701793</v>
      </c>
      <c r="K1655" t="b">
        <v>0</v>
      </c>
      <c r="L1655">
        <v>70</v>
      </c>
      <c r="M1655" t="b">
        <v>1</v>
      </c>
      <c r="N1655" t="s">
        <v>8292</v>
      </c>
      <c r="O1655" s="5">
        <f t="shared" si="150"/>
        <v>100.66666666666666</v>
      </c>
      <c r="P1655">
        <f t="shared" si="153"/>
        <v>64.714285714285708</v>
      </c>
      <c r="Q1655" t="str">
        <f t="shared" si="154"/>
        <v>music</v>
      </c>
      <c r="R1655" t="str">
        <f t="shared" si="155"/>
        <v>pop</v>
      </c>
      <c r="S1655" s="9">
        <f t="shared" si="151"/>
        <v>41572.492974537039</v>
      </c>
      <c r="T1655" s="9">
        <f t="shared" si="152"/>
        <v>41602.534641203703</v>
      </c>
    </row>
    <row r="1656" spans="1:20" ht="28.8" x14ac:dyDescent="0.3">
      <c r="A1656">
        <v>1653</v>
      </c>
      <c r="B1656" s="3" t="s">
        <v>1654</v>
      </c>
      <c r="C1656" s="3" t="s">
        <v>5763</v>
      </c>
      <c r="D1656">
        <v>5000</v>
      </c>
      <c r="E1656">
        <v>8711.52</v>
      </c>
      <c r="F1656" t="s">
        <v>8219</v>
      </c>
      <c r="G1656" t="s">
        <v>8224</v>
      </c>
      <c r="H1656" t="s">
        <v>8246</v>
      </c>
      <c r="I1656">
        <v>1303675296</v>
      </c>
      <c r="J1656">
        <v>1300996896</v>
      </c>
      <c r="K1656" t="b">
        <v>0</v>
      </c>
      <c r="L1656">
        <v>168</v>
      </c>
      <c r="M1656" t="b">
        <v>1</v>
      </c>
      <c r="N1656" t="s">
        <v>8292</v>
      </c>
      <c r="O1656" s="5">
        <f t="shared" si="150"/>
        <v>174.2304</v>
      </c>
      <c r="P1656">
        <f t="shared" si="153"/>
        <v>51.854285714285716</v>
      </c>
      <c r="Q1656" t="str">
        <f t="shared" si="154"/>
        <v>music</v>
      </c>
      <c r="R1656" t="str">
        <f t="shared" si="155"/>
        <v>pop</v>
      </c>
      <c r="S1656" s="9">
        <f t="shared" si="151"/>
        <v>40626.834444444445</v>
      </c>
      <c r="T1656" s="9">
        <f t="shared" si="152"/>
        <v>40657.834444444445</v>
      </c>
    </row>
    <row r="1657" spans="1:20" ht="43.2" x14ac:dyDescent="0.3">
      <c r="A1657">
        <v>1654</v>
      </c>
      <c r="B1657" s="3" t="s">
        <v>1655</v>
      </c>
      <c r="C1657" s="3" t="s">
        <v>5764</v>
      </c>
      <c r="D1657">
        <v>1100</v>
      </c>
      <c r="E1657">
        <v>1319</v>
      </c>
      <c r="F1657" t="s">
        <v>8219</v>
      </c>
      <c r="G1657" t="s">
        <v>8224</v>
      </c>
      <c r="H1657" t="s">
        <v>8246</v>
      </c>
      <c r="I1657">
        <v>1334784160</v>
      </c>
      <c r="J1657">
        <v>1332192160</v>
      </c>
      <c r="K1657" t="b">
        <v>0</v>
      </c>
      <c r="L1657">
        <v>34</v>
      </c>
      <c r="M1657" t="b">
        <v>1</v>
      </c>
      <c r="N1657" t="s">
        <v>8292</v>
      </c>
      <c r="O1657" s="5">
        <f t="shared" si="150"/>
        <v>119.90909090909089</v>
      </c>
      <c r="P1657">
        <f t="shared" si="153"/>
        <v>38.794117647058826</v>
      </c>
      <c r="Q1657" t="str">
        <f t="shared" si="154"/>
        <v>music</v>
      </c>
      <c r="R1657" t="str">
        <f t="shared" si="155"/>
        <v>pop</v>
      </c>
      <c r="S1657" s="9">
        <f t="shared" si="151"/>
        <v>40987.890740740739</v>
      </c>
      <c r="T1657" s="9">
        <f t="shared" si="152"/>
        <v>41017.890740740739</v>
      </c>
    </row>
    <row r="1658" spans="1:20" ht="28.8" x14ac:dyDescent="0.3">
      <c r="A1658">
        <v>1655</v>
      </c>
      <c r="B1658" s="3" t="s">
        <v>1656</v>
      </c>
      <c r="C1658" s="3" t="s">
        <v>5765</v>
      </c>
      <c r="D1658">
        <v>1500</v>
      </c>
      <c r="E1658">
        <v>2143</v>
      </c>
      <c r="F1658" t="s">
        <v>8219</v>
      </c>
      <c r="G1658" t="s">
        <v>8224</v>
      </c>
      <c r="H1658" t="s">
        <v>8246</v>
      </c>
      <c r="I1658">
        <v>1333648820</v>
      </c>
      <c r="J1658">
        <v>1331060420</v>
      </c>
      <c r="K1658" t="b">
        <v>0</v>
      </c>
      <c r="L1658">
        <v>48</v>
      </c>
      <c r="M1658" t="b">
        <v>1</v>
      </c>
      <c r="N1658" t="s">
        <v>8292</v>
      </c>
      <c r="O1658" s="5">
        <f t="shared" si="150"/>
        <v>142.86666666666667</v>
      </c>
      <c r="P1658">
        <f t="shared" si="153"/>
        <v>44.645833333333336</v>
      </c>
      <c r="Q1658" t="str">
        <f t="shared" si="154"/>
        <v>music</v>
      </c>
      <c r="R1658" t="str">
        <f t="shared" si="155"/>
        <v>pop</v>
      </c>
      <c r="S1658" s="9">
        <f t="shared" si="151"/>
        <v>40974.791898148149</v>
      </c>
      <c r="T1658" s="9">
        <f t="shared" si="152"/>
        <v>41004.750231481477</v>
      </c>
    </row>
    <row r="1659" spans="1:20" ht="43.2" x14ac:dyDescent="0.3">
      <c r="A1659">
        <v>1656</v>
      </c>
      <c r="B1659" s="3" t="s">
        <v>1657</v>
      </c>
      <c r="C1659" s="3" t="s">
        <v>5766</v>
      </c>
      <c r="D1659">
        <v>7500</v>
      </c>
      <c r="E1659">
        <v>7525.12</v>
      </c>
      <c r="F1659" t="s">
        <v>8219</v>
      </c>
      <c r="G1659" t="s">
        <v>8224</v>
      </c>
      <c r="H1659" t="s">
        <v>8246</v>
      </c>
      <c r="I1659">
        <v>1355437052</v>
      </c>
      <c r="J1659">
        <v>1352845052</v>
      </c>
      <c r="K1659" t="b">
        <v>0</v>
      </c>
      <c r="L1659">
        <v>48</v>
      </c>
      <c r="M1659" t="b">
        <v>1</v>
      </c>
      <c r="N1659" t="s">
        <v>8292</v>
      </c>
      <c r="O1659" s="5">
        <f t="shared" si="150"/>
        <v>100.33493333333334</v>
      </c>
      <c r="P1659">
        <f t="shared" si="153"/>
        <v>156.77333333333334</v>
      </c>
      <c r="Q1659" t="str">
        <f t="shared" si="154"/>
        <v>music</v>
      </c>
      <c r="R1659" t="str">
        <f t="shared" si="155"/>
        <v>pop</v>
      </c>
      <c r="S1659" s="9">
        <f t="shared" si="151"/>
        <v>41226.928842592592</v>
      </c>
      <c r="T1659" s="9">
        <f t="shared" si="152"/>
        <v>41256.928842592592</v>
      </c>
    </row>
    <row r="1660" spans="1:20" ht="43.2" x14ac:dyDescent="0.3">
      <c r="A1660">
        <v>1657</v>
      </c>
      <c r="B1660" s="3" t="s">
        <v>1658</v>
      </c>
      <c r="C1660" s="3" t="s">
        <v>5767</v>
      </c>
      <c r="D1660">
        <v>25000</v>
      </c>
      <c r="E1660">
        <v>26233.45</v>
      </c>
      <c r="F1660" t="s">
        <v>8219</v>
      </c>
      <c r="G1660" t="s">
        <v>8224</v>
      </c>
      <c r="H1660" t="s">
        <v>8246</v>
      </c>
      <c r="I1660">
        <v>1337885168</v>
      </c>
      <c r="J1660">
        <v>1335293168</v>
      </c>
      <c r="K1660" t="b">
        <v>0</v>
      </c>
      <c r="L1660">
        <v>221</v>
      </c>
      <c r="M1660" t="b">
        <v>1</v>
      </c>
      <c r="N1660" t="s">
        <v>8292</v>
      </c>
      <c r="O1660" s="5">
        <f t="shared" si="150"/>
        <v>104.93380000000001</v>
      </c>
      <c r="P1660">
        <f t="shared" si="153"/>
        <v>118.70339366515837</v>
      </c>
      <c r="Q1660" t="str">
        <f t="shared" si="154"/>
        <v>music</v>
      </c>
      <c r="R1660" t="str">
        <f t="shared" si="155"/>
        <v>pop</v>
      </c>
      <c r="S1660" s="9">
        <f t="shared" si="151"/>
        <v>41023.782037037039</v>
      </c>
      <c r="T1660" s="9">
        <f t="shared" si="152"/>
        <v>41053.782037037039</v>
      </c>
    </row>
    <row r="1661" spans="1:20" ht="43.2" x14ac:dyDescent="0.3">
      <c r="A1661">
        <v>1658</v>
      </c>
      <c r="B1661" s="3" t="s">
        <v>1659</v>
      </c>
      <c r="C1661" s="3" t="s">
        <v>5768</v>
      </c>
      <c r="D1661">
        <v>6000</v>
      </c>
      <c r="E1661">
        <v>7934</v>
      </c>
      <c r="F1661" t="s">
        <v>8219</v>
      </c>
      <c r="G1661" t="s">
        <v>8224</v>
      </c>
      <c r="H1661" t="s">
        <v>8246</v>
      </c>
      <c r="I1661">
        <v>1355840400</v>
      </c>
      <c r="J1661">
        <v>1352524767</v>
      </c>
      <c r="K1661" t="b">
        <v>0</v>
      </c>
      <c r="L1661">
        <v>107</v>
      </c>
      <c r="M1661" t="b">
        <v>1</v>
      </c>
      <c r="N1661" t="s">
        <v>8292</v>
      </c>
      <c r="O1661" s="5">
        <f t="shared" si="150"/>
        <v>132.23333333333335</v>
      </c>
      <c r="P1661">
        <f t="shared" si="153"/>
        <v>74.149532710280369</v>
      </c>
      <c r="Q1661" t="str">
        <f t="shared" si="154"/>
        <v>music</v>
      </c>
      <c r="R1661" t="str">
        <f t="shared" si="155"/>
        <v>pop</v>
      </c>
      <c r="S1661" s="9">
        <f t="shared" si="151"/>
        <v>41223.22184027778</v>
      </c>
      <c r="T1661" s="9">
        <f t="shared" si="152"/>
        <v>41261.597222222219</v>
      </c>
    </row>
    <row r="1662" spans="1:20" ht="43.2" x14ac:dyDescent="0.3">
      <c r="A1662">
        <v>1659</v>
      </c>
      <c r="B1662" s="3" t="s">
        <v>1660</v>
      </c>
      <c r="C1662" s="3" t="s">
        <v>5769</v>
      </c>
      <c r="D1662">
        <v>500</v>
      </c>
      <c r="E1662">
        <v>564</v>
      </c>
      <c r="F1662" t="s">
        <v>8219</v>
      </c>
      <c r="G1662" t="s">
        <v>8225</v>
      </c>
      <c r="H1662" t="s">
        <v>8247</v>
      </c>
      <c r="I1662">
        <v>1387281600</v>
      </c>
      <c r="J1662">
        <v>1384811721</v>
      </c>
      <c r="K1662" t="b">
        <v>0</v>
      </c>
      <c r="L1662">
        <v>45</v>
      </c>
      <c r="M1662" t="b">
        <v>1</v>
      </c>
      <c r="N1662" t="s">
        <v>8292</v>
      </c>
      <c r="O1662" s="5">
        <f t="shared" si="150"/>
        <v>112.79999999999998</v>
      </c>
      <c r="P1662">
        <f t="shared" si="153"/>
        <v>12.533333333333333</v>
      </c>
      <c r="Q1662" t="str">
        <f t="shared" si="154"/>
        <v>music</v>
      </c>
      <c r="R1662" t="str">
        <f t="shared" si="155"/>
        <v>pop</v>
      </c>
      <c r="S1662" s="9">
        <f t="shared" si="151"/>
        <v>41596.913437499999</v>
      </c>
      <c r="T1662" s="9">
        <f t="shared" si="152"/>
        <v>41625.5</v>
      </c>
    </row>
    <row r="1663" spans="1:20" ht="43.2" x14ac:dyDescent="0.3">
      <c r="A1663">
        <v>1660</v>
      </c>
      <c r="B1663" s="3" t="s">
        <v>1661</v>
      </c>
      <c r="C1663" s="3" t="s">
        <v>5770</v>
      </c>
      <c r="D1663">
        <v>80</v>
      </c>
      <c r="E1663">
        <v>1003</v>
      </c>
      <c r="F1663" t="s">
        <v>8219</v>
      </c>
      <c r="G1663" t="s">
        <v>8237</v>
      </c>
      <c r="H1663" t="s">
        <v>8249</v>
      </c>
      <c r="I1663">
        <v>1462053540</v>
      </c>
      <c r="J1663">
        <v>1459355950</v>
      </c>
      <c r="K1663" t="b">
        <v>0</v>
      </c>
      <c r="L1663">
        <v>36</v>
      </c>
      <c r="M1663" t="b">
        <v>1</v>
      </c>
      <c r="N1663" t="s">
        <v>8292</v>
      </c>
      <c r="O1663" s="5">
        <f t="shared" si="150"/>
        <v>1253.75</v>
      </c>
      <c r="P1663">
        <f t="shared" si="153"/>
        <v>27.861111111111111</v>
      </c>
      <c r="Q1663" t="str">
        <f t="shared" si="154"/>
        <v>music</v>
      </c>
      <c r="R1663" t="str">
        <f t="shared" si="155"/>
        <v>pop</v>
      </c>
      <c r="S1663" s="9">
        <f t="shared" si="151"/>
        <v>42459.693865740745</v>
      </c>
      <c r="T1663" s="9">
        <f t="shared" si="152"/>
        <v>42490.915972222225</v>
      </c>
    </row>
    <row r="1664" spans="1:20" ht="43.2" x14ac:dyDescent="0.3">
      <c r="A1664">
        <v>1661</v>
      </c>
      <c r="B1664" s="3" t="s">
        <v>1662</v>
      </c>
      <c r="C1664" s="3" t="s">
        <v>5771</v>
      </c>
      <c r="D1664">
        <v>7900</v>
      </c>
      <c r="E1664">
        <v>8098</v>
      </c>
      <c r="F1664" t="s">
        <v>8219</v>
      </c>
      <c r="G1664" t="s">
        <v>8239</v>
      </c>
      <c r="H1664" t="s">
        <v>8249</v>
      </c>
      <c r="I1664">
        <v>1453064400</v>
      </c>
      <c r="J1664">
        <v>1449359831</v>
      </c>
      <c r="K1664" t="b">
        <v>0</v>
      </c>
      <c r="L1664">
        <v>101</v>
      </c>
      <c r="M1664" t="b">
        <v>1</v>
      </c>
      <c r="N1664" t="s">
        <v>8292</v>
      </c>
      <c r="O1664" s="5">
        <f t="shared" si="150"/>
        <v>102.50632911392405</v>
      </c>
      <c r="P1664">
        <f t="shared" si="153"/>
        <v>80.178217821782184</v>
      </c>
      <c r="Q1664" t="str">
        <f t="shared" si="154"/>
        <v>music</v>
      </c>
      <c r="R1664" t="str">
        <f t="shared" si="155"/>
        <v>pop</v>
      </c>
      <c r="S1664" s="9">
        <f t="shared" si="151"/>
        <v>42343.998043981483</v>
      </c>
      <c r="T1664" s="9">
        <f t="shared" si="152"/>
        <v>42386.875</v>
      </c>
    </row>
    <row r="1665" spans="1:20" ht="43.2" x14ac:dyDescent="0.3">
      <c r="A1665">
        <v>1662</v>
      </c>
      <c r="B1665" s="3" t="s">
        <v>1663</v>
      </c>
      <c r="C1665" s="3" t="s">
        <v>5772</v>
      </c>
      <c r="D1665">
        <v>8000</v>
      </c>
      <c r="E1665">
        <v>8211</v>
      </c>
      <c r="F1665" t="s">
        <v>8219</v>
      </c>
      <c r="G1665" t="s">
        <v>8224</v>
      </c>
      <c r="H1665" t="s">
        <v>8246</v>
      </c>
      <c r="I1665">
        <v>1325310336</v>
      </c>
      <c r="J1665">
        <v>1320122736</v>
      </c>
      <c r="K1665" t="b">
        <v>0</v>
      </c>
      <c r="L1665">
        <v>62</v>
      </c>
      <c r="M1665" t="b">
        <v>1</v>
      </c>
      <c r="N1665" t="s">
        <v>8292</v>
      </c>
      <c r="O1665" s="5">
        <f t="shared" si="150"/>
        <v>102.6375</v>
      </c>
      <c r="P1665">
        <f t="shared" si="153"/>
        <v>132.43548387096774</v>
      </c>
      <c r="Q1665" t="str">
        <f t="shared" si="154"/>
        <v>music</v>
      </c>
      <c r="R1665" t="str">
        <f t="shared" si="155"/>
        <v>pop</v>
      </c>
      <c r="S1665" s="9">
        <f t="shared" si="151"/>
        <v>40848.198333333334</v>
      </c>
      <c r="T1665" s="9">
        <f t="shared" si="152"/>
        <v>40908.239999999998</v>
      </c>
    </row>
    <row r="1666" spans="1:20" ht="28.8" x14ac:dyDescent="0.3">
      <c r="A1666">
        <v>1663</v>
      </c>
      <c r="B1666" s="3" t="s">
        <v>1664</v>
      </c>
      <c r="C1666" s="3" t="s">
        <v>5773</v>
      </c>
      <c r="D1666">
        <v>1000</v>
      </c>
      <c r="E1666">
        <v>1080</v>
      </c>
      <c r="F1666" t="s">
        <v>8219</v>
      </c>
      <c r="G1666" t="s">
        <v>8224</v>
      </c>
      <c r="H1666" t="s">
        <v>8246</v>
      </c>
      <c r="I1666">
        <v>1422750707</v>
      </c>
      <c r="J1666">
        <v>1420158707</v>
      </c>
      <c r="K1666" t="b">
        <v>0</v>
      </c>
      <c r="L1666">
        <v>32</v>
      </c>
      <c r="M1666" t="b">
        <v>1</v>
      </c>
      <c r="N1666" t="s">
        <v>8292</v>
      </c>
      <c r="O1666" s="5">
        <f t="shared" si="150"/>
        <v>108</v>
      </c>
      <c r="P1666">
        <f t="shared" si="153"/>
        <v>33.75</v>
      </c>
      <c r="Q1666" t="str">
        <f t="shared" si="154"/>
        <v>music</v>
      </c>
      <c r="R1666" t="str">
        <f t="shared" si="155"/>
        <v>pop</v>
      </c>
      <c r="S1666" s="9">
        <f t="shared" si="151"/>
        <v>42006.02207175926</v>
      </c>
      <c r="T1666" s="9">
        <f t="shared" si="152"/>
        <v>42036.02207175926</v>
      </c>
    </row>
    <row r="1667" spans="1:20" ht="28.8" x14ac:dyDescent="0.3">
      <c r="A1667">
        <v>1664</v>
      </c>
      <c r="B1667" s="3" t="s">
        <v>1665</v>
      </c>
      <c r="C1667" s="3" t="s">
        <v>5774</v>
      </c>
      <c r="D1667">
        <v>2500</v>
      </c>
      <c r="E1667">
        <v>3060.22</v>
      </c>
      <c r="F1667" t="s">
        <v>8219</v>
      </c>
      <c r="G1667" t="s">
        <v>8224</v>
      </c>
      <c r="H1667" t="s">
        <v>8246</v>
      </c>
      <c r="I1667">
        <v>1331870340</v>
      </c>
      <c r="J1667">
        <v>1328033818</v>
      </c>
      <c r="K1667" t="b">
        <v>0</v>
      </c>
      <c r="L1667">
        <v>89</v>
      </c>
      <c r="M1667" t="b">
        <v>1</v>
      </c>
      <c r="N1667" t="s">
        <v>8292</v>
      </c>
      <c r="O1667" s="5">
        <f t="shared" ref="O1667:O1729" si="156">E1667/D1667*100</f>
        <v>122.40879999999999</v>
      </c>
      <c r="P1667">
        <f t="shared" si="153"/>
        <v>34.384494382022467</v>
      </c>
      <c r="Q1667" t="str">
        <f t="shared" si="154"/>
        <v>music</v>
      </c>
      <c r="R1667" t="str">
        <f t="shared" si="155"/>
        <v>pop</v>
      </c>
      <c r="S1667" s="9">
        <f t="shared" ref="S1667:S1730" si="157">J1667/60/60/24+DATE(1970, 1, 1)</f>
        <v>40939.761782407404</v>
      </c>
      <c r="T1667" s="9">
        <f t="shared" ref="T1667:T1730" si="158">I1667/60/60/24+DATE(1970, 1, 1)</f>
        <v>40984.165972222225</v>
      </c>
    </row>
    <row r="1668" spans="1:20" ht="43.2" x14ac:dyDescent="0.3">
      <c r="A1668">
        <v>1665</v>
      </c>
      <c r="B1668" s="3" t="s">
        <v>1666</v>
      </c>
      <c r="C1668" s="3" t="s">
        <v>5775</v>
      </c>
      <c r="D1668">
        <v>3500</v>
      </c>
      <c r="E1668">
        <v>4181</v>
      </c>
      <c r="F1668" t="s">
        <v>8219</v>
      </c>
      <c r="G1668" t="s">
        <v>8224</v>
      </c>
      <c r="H1668" t="s">
        <v>8246</v>
      </c>
      <c r="I1668">
        <v>1298343600</v>
      </c>
      <c r="J1668">
        <v>1295624113</v>
      </c>
      <c r="K1668" t="b">
        <v>0</v>
      </c>
      <c r="L1668">
        <v>93</v>
      </c>
      <c r="M1668" t="b">
        <v>1</v>
      </c>
      <c r="N1668" t="s">
        <v>8292</v>
      </c>
      <c r="O1668" s="5">
        <f t="shared" si="156"/>
        <v>119.45714285714286</v>
      </c>
      <c r="P1668">
        <f t="shared" ref="P1668:P1730" si="159">E1668/L1668</f>
        <v>44.956989247311824</v>
      </c>
      <c r="Q1668" t="str">
        <f t="shared" ref="Q1668:Q1730" si="160">LEFT(N1668, FIND("/", N1668)-1)</f>
        <v>music</v>
      </c>
      <c r="R1668" t="str">
        <f t="shared" ref="R1668:R1730" si="161">RIGHT(N1668, LEN(N1668)-FIND("/", N1668))</f>
        <v>pop</v>
      </c>
      <c r="S1668" s="9">
        <f t="shared" si="157"/>
        <v>40564.649456018517</v>
      </c>
      <c r="T1668" s="9">
        <f t="shared" si="158"/>
        <v>40596.125</v>
      </c>
    </row>
    <row r="1669" spans="1:20" ht="28.8" x14ac:dyDescent="0.3">
      <c r="A1669">
        <v>1666</v>
      </c>
      <c r="B1669" s="3" t="s">
        <v>1667</v>
      </c>
      <c r="C1669" s="3" t="s">
        <v>5776</v>
      </c>
      <c r="D1669">
        <v>2500</v>
      </c>
      <c r="E1669">
        <v>4022</v>
      </c>
      <c r="F1669" t="s">
        <v>8219</v>
      </c>
      <c r="G1669" t="s">
        <v>8224</v>
      </c>
      <c r="H1669" t="s">
        <v>8246</v>
      </c>
      <c r="I1669">
        <v>1364447073</v>
      </c>
      <c r="J1669">
        <v>1361858673</v>
      </c>
      <c r="K1669" t="b">
        <v>0</v>
      </c>
      <c r="L1669">
        <v>98</v>
      </c>
      <c r="M1669" t="b">
        <v>1</v>
      </c>
      <c r="N1669" t="s">
        <v>8292</v>
      </c>
      <c r="O1669" s="5">
        <f t="shared" si="156"/>
        <v>160.88</v>
      </c>
      <c r="P1669">
        <f t="shared" si="159"/>
        <v>41.04081632653061</v>
      </c>
      <c r="Q1669" t="str">
        <f t="shared" si="160"/>
        <v>music</v>
      </c>
      <c r="R1669" t="str">
        <f t="shared" si="161"/>
        <v>pop</v>
      </c>
      <c r="S1669" s="9">
        <f t="shared" si="157"/>
        <v>41331.253159722226</v>
      </c>
      <c r="T1669" s="9">
        <f t="shared" si="158"/>
        <v>41361.211493055554</v>
      </c>
    </row>
    <row r="1670" spans="1:20" ht="43.2" x14ac:dyDescent="0.3">
      <c r="A1670">
        <v>1667</v>
      </c>
      <c r="B1670" s="3" t="s">
        <v>1668</v>
      </c>
      <c r="C1670" s="3" t="s">
        <v>5777</v>
      </c>
      <c r="D1670">
        <v>3400</v>
      </c>
      <c r="E1670">
        <v>4313</v>
      </c>
      <c r="F1670" t="s">
        <v>8219</v>
      </c>
      <c r="G1670" t="s">
        <v>8224</v>
      </c>
      <c r="H1670" t="s">
        <v>8246</v>
      </c>
      <c r="I1670">
        <v>1394521140</v>
      </c>
      <c r="J1670">
        <v>1392169298</v>
      </c>
      <c r="K1670" t="b">
        <v>0</v>
      </c>
      <c r="L1670">
        <v>82</v>
      </c>
      <c r="M1670" t="b">
        <v>1</v>
      </c>
      <c r="N1670" t="s">
        <v>8292</v>
      </c>
      <c r="O1670" s="5">
        <f t="shared" si="156"/>
        <v>126.85294117647059</v>
      </c>
      <c r="P1670">
        <f t="shared" si="159"/>
        <v>52.597560975609753</v>
      </c>
      <c r="Q1670" t="str">
        <f t="shared" si="160"/>
        <v>music</v>
      </c>
      <c r="R1670" t="str">
        <f t="shared" si="161"/>
        <v>pop</v>
      </c>
      <c r="S1670" s="9">
        <f t="shared" si="157"/>
        <v>41682.0705787037</v>
      </c>
      <c r="T1670" s="9">
        <f t="shared" si="158"/>
        <v>41709.290972222225</v>
      </c>
    </row>
    <row r="1671" spans="1:20" ht="43.2" x14ac:dyDescent="0.3">
      <c r="A1671">
        <v>1668</v>
      </c>
      <c r="B1671" s="3" t="s">
        <v>1669</v>
      </c>
      <c r="C1671" s="3" t="s">
        <v>5778</v>
      </c>
      <c r="D1671">
        <v>8000</v>
      </c>
      <c r="E1671">
        <v>8211</v>
      </c>
      <c r="F1671" t="s">
        <v>8219</v>
      </c>
      <c r="G1671" t="s">
        <v>8224</v>
      </c>
      <c r="H1671" t="s">
        <v>8246</v>
      </c>
      <c r="I1671">
        <v>1322454939</v>
      </c>
      <c r="J1671">
        <v>1319859339</v>
      </c>
      <c r="K1671" t="b">
        <v>0</v>
      </c>
      <c r="L1671">
        <v>116</v>
      </c>
      <c r="M1671" t="b">
        <v>1</v>
      </c>
      <c r="N1671" t="s">
        <v>8292</v>
      </c>
      <c r="O1671" s="5">
        <f t="shared" si="156"/>
        <v>102.6375</v>
      </c>
      <c r="P1671">
        <f t="shared" si="159"/>
        <v>70.784482758620683</v>
      </c>
      <c r="Q1671" t="str">
        <f t="shared" si="160"/>
        <v>music</v>
      </c>
      <c r="R1671" t="str">
        <f t="shared" si="161"/>
        <v>pop</v>
      </c>
      <c r="S1671" s="9">
        <f t="shared" si="157"/>
        <v>40845.14975694444</v>
      </c>
      <c r="T1671" s="9">
        <f t="shared" si="158"/>
        <v>40875.191423611112</v>
      </c>
    </row>
    <row r="1672" spans="1:20" ht="43.2" x14ac:dyDescent="0.3">
      <c r="A1672">
        <v>1669</v>
      </c>
      <c r="B1672" s="3" t="s">
        <v>1670</v>
      </c>
      <c r="C1672" s="3" t="s">
        <v>5779</v>
      </c>
      <c r="D1672">
        <v>2000</v>
      </c>
      <c r="E1672">
        <v>2795</v>
      </c>
      <c r="F1672" t="s">
        <v>8219</v>
      </c>
      <c r="G1672" t="s">
        <v>8224</v>
      </c>
      <c r="H1672" t="s">
        <v>8246</v>
      </c>
      <c r="I1672">
        <v>1464729276</v>
      </c>
      <c r="J1672">
        <v>1459545276</v>
      </c>
      <c r="K1672" t="b">
        <v>0</v>
      </c>
      <c r="L1672">
        <v>52</v>
      </c>
      <c r="M1672" t="b">
        <v>1</v>
      </c>
      <c r="N1672" t="s">
        <v>8292</v>
      </c>
      <c r="O1672" s="5">
        <f t="shared" si="156"/>
        <v>139.75</v>
      </c>
      <c r="P1672">
        <f t="shared" si="159"/>
        <v>53.75</v>
      </c>
      <c r="Q1672" t="str">
        <f t="shared" si="160"/>
        <v>music</v>
      </c>
      <c r="R1672" t="str">
        <f t="shared" si="161"/>
        <v>pop</v>
      </c>
      <c r="S1672" s="9">
        <f t="shared" si="157"/>
        <v>42461.885138888887</v>
      </c>
      <c r="T1672" s="9">
        <f t="shared" si="158"/>
        <v>42521.885138888887</v>
      </c>
    </row>
    <row r="1673" spans="1:20" ht="43.2" x14ac:dyDescent="0.3">
      <c r="A1673">
        <v>1670</v>
      </c>
      <c r="B1673" s="3" t="s">
        <v>1671</v>
      </c>
      <c r="C1673" s="3" t="s">
        <v>5780</v>
      </c>
      <c r="D1673">
        <v>1000</v>
      </c>
      <c r="E1673">
        <v>1026</v>
      </c>
      <c r="F1673" t="s">
        <v>8219</v>
      </c>
      <c r="G1673" t="s">
        <v>8224</v>
      </c>
      <c r="H1673" t="s">
        <v>8246</v>
      </c>
      <c r="I1673">
        <v>1278302400</v>
      </c>
      <c r="J1673">
        <v>1273961999</v>
      </c>
      <c r="K1673" t="b">
        <v>0</v>
      </c>
      <c r="L1673">
        <v>23</v>
      </c>
      <c r="M1673" t="b">
        <v>1</v>
      </c>
      <c r="N1673" t="s">
        <v>8292</v>
      </c>
      <c r="O1673" s="5">
        <f t="shared" si="156"/>
        <v>102.60000000000001</v>
      </c>
      <c r="P1673">
        <f t="shared" si="159"/>
        <v>44.608695652173914</v>
      </c>
      <c r="Q1673" t="str">
        <f t="shared" si="160"/>
        <v>music</v>
      </c>
      <c r="R1673" t="str">
        <f t="shared" si="161"/>
        <v>pop</v>
      </c>
      <c r="S1673" s="9">
        <f t="shared" si="157"/>
        <v>40313.930543981485</v>
      </c>
      <c r="T1673" s="9">
        <f t="shared" si="158"/>
        <v>40364.166666666664</v>
      </c>
    </row>
    <row r="1674" spans="1:20" ht="28.8" x14ac:dyDescent="0.3">
      <c r="A1674">
        <v>1671</v>
      </c>
      <c r="B1674" s="3" t="s">
        <v>1672</v>
      </c>
      <c r="C1674" s="3" t="s">
        <v>5781</v>
      </c>
      <c r="D1674">
        <v>2000</v>
      </c>
      <c r="E1674">
        <v>2013.47</v>
      </c>
      <c r="F1674" t="s">
        <v>8219</v>
      </c>
      <c r="G1674" t="s">
        <v>8224</v>
      </c>
      <c r="H1674" t="s">
        <v>8246</v>
      </c>
      <c r="I1674">
        <v>1470056614</v>
      </c>
      <c r="J1674">
        <v>1467464614</v>
      </c>
      <c r="K1674" t="b">
        <v>0</v>
      </c>
      <c r="L1674">
        <v>77</v>
      </c>
      <c r="M1674" t="b">
        <v>1</v>
      </c>
      <c r="N1674" t="s">
        <v>8292</v>
      </c>
      <c r="O1674" s="5">
        <f t="shared" si="156"/>
        <v>100.67349999999999</v>
      </c>
      <c r="P1674">
        <f t="shared" si="159"/>
        <v>26.148961038961041</v>
      </c>
      <c r="Q1674" t="str">
        <f t="shared" si="160"/>
        <v>music</v>
      </c>
      <c r="R1674" t="str">
        <f t="shared" si="161"/>
        <v>pop</v>
      </c>
      <c r="S1674" s="9">
        <f t="shared" si="157"/>
        <v>42553.54414351852</v>
      </c>
      <c r="T1674" s="9">
        <f t="shared" si="158"/>
        <v>42583.54414351852</v>
      </c>
    </row>
    <row r="1675" spans="1:20" ht="28.8" x14ac:dyDescent="0.3">
      <c r="A1675">
        <v>1672</v>
      </c>
      <c r="B1675" s="3" t="s">
        <v>1673</v>
      </c>
      <c r="C1675" s="3" t="s">
        <v>5782</v>
      </c>
      <c r="D1675">
        <v>1700</v>
      </c>
      <c r="E1675">
        <v>1920</v>
      </c>
      <c r="F1675" t="s">
        <v>8219</v>
      </c>
      <c r="G1675" t="s">
        <v>8224</v>
      </c>
      <c r="H1675" t="s">
        <v>8246</v>
      </c>
      <c r="I1675">
        <v>1338824730</v>
      </c>
      <c r="J1675">
        <v>1336232730</v>
      </c>
      <c r="K1675" t="b">
        <v>0</v>
      </c>
      <c r="L1675">
        <v>49</v>
      </c>
      <c r="M1675" t="b">
        <v>1</v>
      </c>
      <c r="N1675" t="s">
        <v>8292</v>
      </c>
      <c r="O1675" s="5">
        <f t="shared" si="156"/>
        <v>112.94117647058823</v>
      </c>
      <c r="P1675">
        <f t="shared" si="159"/>
        <v>39.183673469387756</v>
      </c>
      <c r="Q1675" t="str">
        <f t="shared" si="160"/>
        <v>music</v>
      </c>
      <c r="R1675" t="str">
        <f t="shared" si="161"/>
        <v>pop</v>
      </c>
      <c r="S1675" s="9">
        <f t="shared" si="157"/>
        <v>41034.656597222223</v>
      </c>
      <c r="T1675" s="9">
        <f t="shared" si="158"/>
        <v>41064.656597222223</v>
      </c>
    </row>
    <row r="1676" spans="1:20" ht="43.2" x14ac:dyDescent="0.3">
      <c r="A1676">
        <v>1673</v>
      </c>
      <c r="B1676" s="3" t="s">
        <v>1674</v>
      </c>
      <c r="C1676" s="3" t="s">
        <v>5783</v>
      </c>
      <c r="D1676">
        <v>2100</v>
      </c>
      <c r="E1676">
        <v>2690</v>
      </c>
      <c r="F1676" t="s">
        <v>8219</v>
      </c>
      <c r="G1676" t="s">
        <v>8224</v>
      </c>
      <c r="H1676" t="s">
        <v>8246</v>
      </c>
      <c r="I1676">
        <v>1425675892</v>
      </c>
      <c r="J1676">
        <v>1423083892</v>
      </c>
      <c r="K1676" t="b">
        <v>0</v>
      </c>
      <c r="L1676">
        <v>59</v>
      </c>
      <c r="M1676" t="b">
        <v>1</v>
      </c>
      <c r="N1676" t="s">
        <v>8292</v>
      </c>
      <c r="O1676" s="5">
        <f t="shared" si="156"/>
        <v>128.09523809523807</v>
      </c>
      <c r="P1676">
        <f t="shared" si="159"/>
        <v>45.593220338983052</v>
      </c>
      <c r="Q1676" t="str">
        <f t="shared" si="160"/>
        <v>music</v>
      </c>
      <c r="R1676" t="str">
        <f t="shared" si="161"/>
        <v>pop</v>
      </c>
      <c r="S1676" s="9">
        <f t="shared" si="157"/>
        <v>42039.878379629634</v>
      </c>
      <c r="T1676" s="9">
        <f t="shared" si="158"/>
        <v>42069.878379629634</v>
      </c>
    </row>
    <row r="1677" spans="1:20" ht="43.2" x14ac:dyDescent="0.3">
      <c r="A1677">
        <v>1674</v>
      </c>
      <c r="B1677" s="3" t="s">
        <v>1675</v>
      </c>
      <c r="C1677" s="3" t="s">
        <v>5784</v>
      </c>
      <c r="D1677">
        <v>5000</v>
      </c>
      <c r="E1677">
        <v>10085</v>
      </c>
      <c r="F1677" t="s">
        <v>8219</v>
      </c>
      <c r="G1677" t="s">
        <v>8224</v>
      </c>
      <c r="H1677" t="s">
        <v>8246</v>
      </c>
      <c r="I1677">
        <v>1471503540</v>
      </c>
      <c r="J1677">
        <v>1468852306</v>
      </c>
      <c r="K1677" t="b">
        <v>0</v>
      </c>
      <c r="L1677">
        <v>113</v>
      </c>
      <c r="M1677" t="b">
        <v>1</v>
      </c>
      <c r="N1677" t="s">
        <v>8292</v>
      </c>
      <c r="O1677" s="5">
        <f t="shared" si="156"/>
        <v>201.7</v>
      </c>
      <c r="P1677">
        <f t="shared" si="159"/>
        <v>89.247787610619469</v>
      </c>
      <c r="Q1677" t="str">
        <f t="shared" si="160"/>
        <v>music</v>
      </c>
      <c r="R1677" t="str">
        <f t="shared" si="161"/>
        <v>pop</v>
      </c>
      <c r="S1677" s="9">
        <f t="shared" si="157"/>
        <v>42569.605393518519</v>
      </c>
      <c r="T1677" s="9">
        <f t="shared" si="158"/>
        <v>42600.290972222225</v>
      </c>
    </row>
    <row r="1678" spans="1:20" ht="28.8" x14ac:dyDescent="0.3">
      <c r="A1678">
        <v>1675</v>
      </c>
      <c r="B1678" s="3" t="s">
        <v>1676</v>
      </c>
      <c r="C1678" s="3" t="s">
        <v>5785</v>
      </c>
      <c r="D1678">
        <v>1000</v>
      </c>
      <c r="E1678">
        <v>1374.16</v>
      </c>
      <c r="F1678" t="s">
        <v>8219</v>
      </c>
      <c r="G1678" t="s">
        <v>8224</v>
      </c>
      <c r="H1678" t="s">
        <v>8246</v>
      </c>
      <c r="I1678">
        <v>1318802580</v>
      </c>
      <c r="J1678">
        <v>1316194540</v>
      </c>
      <c r="K1678" t="b">
        <v>0</v>
      </c>
      <c r="L1678">
        <v>34</v>
      </c>
      <c r="M1678" t="b">
        <v>1</v>
      </c>
      <c r="N1678" t="s">
        <v>8292</v>
      </c>
      <c r="O1678" s="5">
        <f t="shared" si="156"/>
        <v>137.416</v>
      </c>
      <c r="P1678">
        <f t="shared" si="159"/>
        <v>40.416470588235299</v>
      </c>
      <c r="Q1678" t="str">
        <f t="shared" si="160"/>
        <v>music</v>
      </c>
      <c r="R1678" t="str">
        <f t="shared" si="161"/>
        <v>pop</v>
      </c>
      <c r="S1678" s="9">
        <f t="shared" si="157"/>
        <v>40802.733101851853</v>
      </c>
      <c r="T1678" s="9">
        <f t="shared" si="158"/>
        <v>40832.918749999997</v>
      </c>
    </row>
    <row r="1679" spans="1:20" ht="28.8" x14ac:dyDescent="0.3">
      <c r="A1679">
        <v>1676</v>
      </c>
      <c r="B1679" s="3" t="s">
        <v>1677</v>
      </c>
      <c r="C1679" s="3" t="s">
        <v>5786</v>
      </c>
      <c r="D1679">
        <v>3000</v>
      </c>
      <c r="E1679">
        <v>3460</v>
      </c>
      <c r="F1679" t="s">
        <v>8219</v>
      </c>
      <c r="G1679" t="s">
        <v>8224</v>
      </c>
      <c r="H1679" t="s">
        <v>8246</v>
      </c>
      <c r="I1679">
        <v>1334980740</v>
      </c>
      <c r="J1679">
        <v>1330968347</v>
      </c>
      <c r="K1679" t="b">
        <v>0</v>
      </c>
      <c r="L1679">
        <v>42</v>
      </c>
      <c r="M1679" t="b">
        <v>1</v>
      </c>
      <c r="N1679" t="s">
        <v>8292</v>
      </c>
      <c r="O1679" s="5">
        <f t="shared" si="156"/>
        <v>115.33333333333333</v>
      </c>
      <c r="P1679">
        <f t="shared" si="159"/>
        <v>82.38095238095238</v>
      </c>
      <c r="Q1679" t="str">
        <f t="shared" si="160"/>
        <v>music</v>
      </c>
      <c r="R1679" t="str">
        <f t="shared" si="161"/>
        <v>pop</v>
      </c>
      <c r="S1679" s="9">
        <f t="shared" si="157"/>
        <v>40973.72623842593</v>
      </c>
      <c r="T1679" s="9">
        <f t="shared" si="158"/>
        <v>41020.165972222225</v>
      </c>
    </row>
    <row r="1680" spans="1:20" ht="28.8" x14ac:dyDescent="0.3">
      <c r="A1680">
        <v>1677</v>
      </c>
      <c r="B1680" s="3" t="s">
        <v>1678</v>
      </c>
      <c r="C1680" s="3" t="s">
        <v>5787</v>
      </c>
      <c r="D1680">
        <v>6000</v>
      </c>
      <c r="E1680">
        <v>6700</v>
      </c>
      <c r="F1680" t="s">
        <v>8219</v>
      </c>
      <c r="G1680" t="s">
        <v>8227</v>
      </c>
      <c r="H1680" t="s">
        <v>8249</v>
      </c>
      <c r="I1680">
        <v>1460786340</v>
      </c>
      <c r="J1680">
        <v>1455615976</v>
      </c>
      <c r="K1680" t="b">
        <v>0</v>
      </c>
      <c r="L1680">
        <v>42</v>
      </c>
      <c r="M1680" t="b">
        <v>1</v>
      </c>
      <c r="N1680" t="s">
        <v>8292</v>
      </c>
      <c r="O1680" s="5">
        <f t="shared" si="156"/>
        <v>111.66666666666667</v>
      </c>
      <c r="P1680">
        <f t="shared" si="159"/>
        <v>159.52380952380952</v>
      </c>
      <c r="Q1680" t="str">
        <f t="shared" si="160"/>
        <v>music</v>
      </c>
      <c r="R1680" t="str">
        <f t="shared" si="161"/>
        <v>pop</v>
      </c>
      <c r="S1680" s="9">
        <f t="shared" si="157"/>
        <v>42416.407129629632</v>
      </c>
      <c r="T1680" s="9">
        <f t="shared" si="158"/>
        <v>42476.249305555553</v>
      </c>
    </row>
    <row r="1681" spans="1:20" ht="28.8" x14ac:dyDescent="0.3">
      <c r="A1681">
        <v>1678</v>
      </c>
      <c r="B1681" s="3" t="s">
        <v>1679</v>
      </c>
      <c r="C1681" s="3" t="s">
        <v>5788</v>
      </c>
      <c r="D1681">
        <v>1500</v>
      </c>
      <c r="E1681">
        <v>1776</v>
      </c>
      <c r="F1681" t="s">
        <v>8219</v>
      </c>
      <c r="G1681" t="s">
        <v>8224</v>
      </c>
      <c r="H1681" t="s">
        <v>8246</v>
      </c>
      <c r="I1681">
        <v>1391718671</v>
      </c>
      <c r="J1681">
        <v>1390509071</v>
      </c>
      <c r="K1681" t="b">
        <v>0</v>
      </c>
      <c r="L1681">
        <v>49</v>
      </c>
      <c r="M1681" t="b">
        <v>1</v>
      </c>
      <c r="N1681" t="s">
        <v>8292</v>
      </c>
      <c r="O1681" s="5">
        <f t="shared" si="156"/>
        <v>118.39999999999999</v>
      </c>
      <c r="P1681">
        <f t="shared" si="159"/>
        <v>36.244897959183675</v>
      </c>
      <c r="Q1681" t="str">
        <f t="shared" si="160"/>
        <v>music</v>
      </c>
      <c r="R1681" t="str">
        <f t="shared" si="161"/>
        <v>pop</v>
      </c>
      <c r="S1681" s="9">
        <f t="shared" si="157"/>
        <v>41662.854988425926</v>
      </c>
      <c r="T1681" s="9">
        <f t="shared" si="158"/>
        <v>41676.854988425926</v>
      </c>
    </row>
    <row r="1682" spans="1:20" ht="57.6" x14ac:dyDescent="0.3">
      <c r="A1682">
        <v>1679</v>
      </c>
      <c r="B1682" s="3" t="s">
        <v>1680</v>
      </c>
      <c r="C1682" s="3" t="s">
        <v>5789</v>
      </c>
      <c r="D1682">
        <v>2000</v>
      </c>
      <c r="E1682">
        <v>3500</v>
      </c>
      <c r="F1682" t="s">
        <v>8219</v>
      </c>
      <c r="G1682" t="s">
        <v>8224</v>
      </c>
      <c r="H1682" t="s">
        <v>8246</v>
      </c>
      <c r="I1682">
        <v>1311298745</v>
      </c>
      <c r="J1682">
        <v>1309311545</v>
      </c>
      <c r="K1682" t="b">
        <v>0</v>
      </c>
      <c r="L1682">
        <v>56</v>
      </c>
      <c r="M1682" t="b">
        <v>1</v>
      </c>
      <c r="N1682" t="s">
        <v>8292</v>
      </c>
      <c r="O1682" s="5">
        <f t="shared" si="156"/>
        <v>175</v>
      </c>
      <c r="P1682">
        <f t="shared" si="159"/>
        <v>62.5</v>
      </c>
      <c r="Q1682" t="str">
        <f t="shared" si="160"/>
        <v>music</v>
      </c>
      <c r="R1682" t="str">
        <f t="shared" si="161"/>
        <v>pop</v>
      </c>
      <c r="S1682" s="9">
        <f t="shared" si="157"/>
        <v>40723.068807870368</v>
      </c>
      <c r="T1682" s="9">
        <f t="shared" si="158"/>
        <v>40746.068807870368</v>
      </c>
    </row>
    <row r="1683" spans="1:20" ht="28.8" x14ac:dyDescent="0.3">
      <c r="A1683">
        <v>1680</v>
      </c>
      <c r="B1683" s="3" t="s">
        <v>1681</v>
      </c>
      <c r="C1683" s="3" t="s">
        <v>5790</v>
      </c>
      <c r="D1683">
        <v>1000</v>
      </c>
      <c r="E1683">
        <v>1175</v>
      </c>
      <c r="F1683" t="s">
        <v>8219</v>
      </c>
      <c r="G1683" t="s">
        <v>8224</v>
      </c>
      <c r="H1683" t="s">
        <v>8246</v>
      </c>
      <c r="I1683">
        <v>1405188667</v>
      </c>
      <c r="J1683">
        <v>1402596667</v>
      </c>
      <c r="K1683" t="b">
        <v>0</v>
      </c>
      <c r="L1683">
        <v>25</v>
      </c>
      <c r="M1683" t="b">
        <v>1</v>
      </c>
      <c r="N1683" t="s">
        <v>8292</v>
      </c>
      <c r="O1683" s="5">
        <f t="shared" si="156"/>
        <v>117.5</v>
      </c>
      <c r="P1683">
        <f t="shared" si="159"/>
        <v>47</v>
      </c>
      <c r="Q1683" t="str">
        <f t="shared" si="160"/>
        <v>music</v>
      </c>
      <c r="R1683" t="str">
        <f t="shared" si="161"/>
        <v>pop</v>
      </c>
      <c r="S1683" s="9">
        <f t="shared" si="157"/>
        <v>41802.757719907408</v>
      </c>
      <c r="T1683" s="9">
        <f t="shared" si="158"/>
        <v>41832.757719907408</v>
      </c>
    </row>
    <row r="1684" spans="1:20" ht="43.2" x14ac:dyDescent="0.3">
      <c r="A1684">
        <v>1681</v>
      </c>
      <c r="B1684" s="3" t="s">
        <v>1682</v>
      </c>
      <c r="C1684" s="3" t="s">
        <v>5791</v>
      </c>
      <c r="D1684">
        <v>65000</v>
      </c>
      <c r="E1684">
        <v>65924.38</v>
      </c>
      <c r="F1684" t="s">
        <v>8222</v>
      </c>
      <c r="G1684" t="s">
        <v>8224</v>
      </c>
      <c r="H1684" t="s">
        <v>8246</v>
      </c>
      <c r="I1684">
        <v>1490752800</v>
      </c>
      <c r="J1684">
        <v>1486522484</v>
      </c>
      <c r="K1684" t="b">
        <v>0</v>
      </c>
      <c r="L1684">
        <v>884</v>
      </c>
      <c r="M1684" t="b">
        <v>0</v>
      </c>
      <c r="N1684" t="s">
        <v>8293</v>
      </c>
      <c r="O1684" s="5">
        <f t="shared" si="156"/>
        <v>101.42212307692309</v>
      </c>
      <c r="P1684">
        <f t="shared" si="159"/>
        <v>74.575090497737563</v>
      </c>
      <c r="Q1684" t="str">
        <f t="shared" si="160"/>
        <v>music</v>
      </c>
      <c r="R1684" t="str">
        <f t="shared" si="161"/>
        <v>faith</v>
      </c>
      <c r="S1684" s="9">
        <f t="shared" si="157"/>
        <v>42774.121342592596</v>
      </c>
      <c r="T1684" s="9">
        <f t="shared" si="158"/>
        <v>42823.083333333328</v>
      </c>
    </row>
    <row r="1685" spans="1:20" ht="28.8" x14ac:dyDescent="0.3">
      <c r="A1685">
        <v>1682</v>
      </c>
      <c r="B1685" s="3" t="s">
        <v>1683</v>
      </c>
      <c r="C1685" s="3" t="s">
        <v>5792</v>
      </c>
      <c r="D1685">
        <v>6000</v>
      </c>
      <c r="E1685">
        <v>0</v>
      </c>
      <c r="F1685" t="s">
        <v>8222</v>
      </c>
      <c r="G1685" t="s">
        <v>8224</v>
      </c>
      <c r="H1685" t="s">
        <v>8246</v>
      </c>
      <c r="I1685">
        <v>1492142860</v>
      </c>
      <c r="J1685">
        <v>1486962460</v>
      </c>
      <c r="K1685" t="b">
        <v>0</v>
      </c>
      <c r="L1685">
        <v>0</v>
      </c>
      <c r="M1685" t="b">
        <v>0</v>
      </c>
      <c r="N1685" t="s">
        <v>8293</v>
      </c>
      <c r="O1685" s="5">
        <f t="shared" si="156"/>
        <v>0</v>
      </c>
      <c r="P1685" t="e">
        <f t="shared" si="159"/>
        <v>#DIV/0!</v>
      </c>
      <c r="Q1685" t="str">
        <f t="shared" si="160"/>
        <v>music</v>
      </c>
      <c r="R1685" t="str">
        <f t="shared" si="161"/>
        <v>faith</v>
      </c>
      <c r="S1685" s="9">
        <f t="shared" si="157"/>
        <v>42779.21365740741</v>
      </c>
      <c r="T1685" s="9">
        <f t="shared" si="158"/>
        <v>42839.171990740739</v>
      </c>
    </row>
    <row r="1686" spans="1:20" ht="28.8" x14ac:dyDescent="0.3">
      <c r="A1686">
        <v>1683</v>
      </c>
      <c r="B1686" s="3" t="s">
        <v>1684</v>
      </c>
      <c r="C1686" s="3" t="s">
        <v>5793</v>
      </c>
      <c r="D1686">
        <v>3500</v>
      </c>
      <c r="E1686">
        <v>760</v>
      </c>
      <c r="F1686" t="s">
        <v>8222</v>
      </c>
      <c r="G1686" t="s">
        <v>8230</v>
      </c>
      <c r="H1686" t="s">
        <v>8249</v>
      </c>
      <c r="I1686">
        <v>1491590738</v>
      </c>
      <c r="J1686">
        <v>1489517138</v>
      </c>
      <c r="K1686" t="b">
        <v>0</v>
      </c>
      <c r="L1686">
        <v>10</v>
      </c>
      <c r="M1686" t="b">
        <v>0</v>
      </c>
      <c r="N1686" t="s">
        <v>8293</v>
      </c>
      <c r="O1686" s="5">
        <f t="shared" si="156"/>
        <v>21.714285714285715</v>
      </c>
      <c r="P1686">
        <f t="shared" si="159"/>
        <v>76</v>
      </c>
      <c r="Q1686" t="str">
        <f t="shared" si="160"/>
        <v>music</v>
      </c>
      <c r="R1686" t="str">
        <f t="shared" si="161"/>
        <v>faith</v>
      </c>
      <c r="S1686" s="9">
        <f t="shared" si="157"/>
        <v>42808.781689814816</v>
      </c>
      <c r="T1686" s="9">
        <f t="shared" si="158"/>
        <v>42832.781689814816</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9"/>
        <v>24</v>
      </c>
      <c r="Q1687" t="str">
        <f t="shared" si="160"/>
        <v>music</v>
      </c>
      <c r="R1687" t="str">
        <f t="shared" si="161"/>
        <v>faith</v>
      </c>
      <c r="S1687" s="9">
        <f t="shared" si="157"/>
        <v>42788.2502662037</v>
      </c>
      <c r="T1687" s="9">
        <f t="shared" si="158"/>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f t="shared" si="159"/>
        <v>18</v>
      </c>
      <c r="Q1688" t="str">
        <f t="shared" si="160"/>
        <v>music</v>
      </c>
      <c r="R1688" t="str">
        <f t="shared" si="161"/>
        <v>faith</v>
      </c>
      <c r="S1688" s="9">
        <f t="shared" si="157"/>
        <v>42792.843969907408</v>
      </c>
      <c r="T1688" s="9">
        <f t="shared" si="158"/>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f t="shared" si="159"/>
        <v>80.128205128205124</v>
      </c>
      <c r="Q1689" t="str">
        <f t="shared" si="160"/>
        <v>music</v>
      </c>
      <c r="R1689" t="str">
        <f t="shared" si="161"/>
        <v>faith</v>
      </c>
      <c r="S1689" s="9">
        <f t="shared" si="157"/>
        <v>42802.046817129631</v>
      </c>
      <c r="T1689" s="9">
        <f t="shared" si="158"/>
        <v>42835.84375</v>
      </c>
    </row>
    <row r="1690" spans="1:20" ht="43.2"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f t="shared" si="159"/>
        <v>253.14285714285714</v>
      </c>
      <c r="Q1690" t="str">
        <f t="shared" si="160"/>
        <v>music</v>
      </c>
      <c r="R1690" t="str">
        <f t="shared" si="161"/>
        <v>faith</v>
      </c>
      <c r="S1690" s="9">
        <f t="shared" si="157"/>
        <v>42804.534652777773</v>
      </c>
      <c r="T1690" s="9">
        <f t="shared" si="158"/>
        <v>42834.492986111116</v>
      </c>
    </row>
    <row r="1691" spans="1:20"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9"/>
        <v>171.42857142857142</v>
      </c>
      <c r="Q1691" t="str">
        <f t="shared" si="160"/>
        <v>music</v>
      </c>
      <c r="R1691" t="str">
        <f t="shared" si="161"/>
        <v>faith</v>
      </c>
      <c r="S1691" s="9">
        <f t="shared" si="157"/>
        <v>42780.942476851851</v>
      </c>
      <c r="T1691" s="9">
        <f t="shared" si="158"/>
        <v>42810.900810185187</v>
      </c>
    </row>
    <row r="1692" spans="1:20" ht="28.8"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f t="shared" si="159"/>
        <v>57.727272727272727</v>
      </c>
      <c r="Q1692" t="str">
        <f t="shared" si="160"/>
        <v>music</v>
      </c>
      <c r="R1692" t="str">
        <f t="shared" si="161"/>
        <v>faith</v>
      </c>
      <c r="S1692" s="9">
        <f t="shared" si="157"/>
        <v>42801.43104166667</v>
      </c>
      <c r="T1692" s="9">
        <f t="shared" si="158"/>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f t="shared" si="159"/>
        <v>264.26315789473682</v>
      </c>
      <c r="Q1693" t="str">
        <f t="shared" si="160"/>
        <v>music</v>
      </c>
      <c r="R1693" t="str">
        <f t="shared" si="161"/>
        <v>faith</v>
      </c>
      <c r="S1693" s="9">
        <f t="shared" si="157"/>
        <v>42795.701481481476</v>
      </c>
      <c r="T1693" s="9">
        <f t="shared" si="158"/>
        <v>42828.041666666672</v>
      </c>
    </row>
    <row r="1694" spans="1:20" ht="28.8"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f t="shared" si="159"/>
        <v>159.33333333333334</v>
      </c>
      <c r="Q1694" t="str">
        <f t="shared" si="160"/>
        <v>music</v>
      </c>
      <c r="R1694" t="str">
        <f t="shared" si="161"/>
        <v>faith</v>
      </c>
      <c r="S1694" s="9">
        <f t="shared" si="157"/>
        <v>42788.151238425926</v>
      </c>
      <c r="T1694" s="9">
        <f t="shared" si="158"/>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f t="shared" si="159"/>
        <v>35</v>
      </c>
      <c r="Q1695" t="str">
        <f t="shared" si="160"/>
        <v>music</v>
      </c>
      <c r="R1695" t="str">
        <f t="shared" si="161"/>
        <v>faith</v>
      </c>
      <c r="S1695" s="9">
        <f t="shared" si="157"/>
        <v>42803.920277777783</v>
      </c>
      <c r="T1695" s="9">
        <f t="shared" si="158"/>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f t="shared" si="159"/>
        <v>5</v>
      </c>
      <c r="Q1696" t="str">
        <f t="shared" si="160"/>
        <v>music</v>
      </c>
      <c r="R1696" t="str">
        <f t="shared" si="161"/>
        <v>faith</v>
      </c>
      <c r="S1696" s="9">
        <f t="shared" si="157"/>
        <v>42791.669837962967</v>
      </c>
      <c r="T1696" s="9">
        <f t="shared" si="158"/>
        <v>42821.191666666666</v>
      </c>
    </row>
    <row r="1697" spans="1:20" ht="43.2"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f t="shared" si="159"/>
        <v>61.086956521739133</v>
      </c>
      <c r="Q1697" t="str">
        <f t="shared" si="160"/>
        <v>music</v>
      </c>
      <c r="R1697" t="str">
        <f t="shared" si="161"/>
        <v>faith</v>
      </c>
      <c r="S1697" s="9">
        <f t="shared" si="157"/>
        <v>42801.031412037039</v>
      </c>
      <c r="T1697" s="9">
        <f t="shared" si="158"/>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9"/>
        <v>#DIV/0!</v>
      </c>
      <c r="Q1698" t="str">
        <f t="shared" si="160"/>
        <v>music</v>
      </c>
      <c r="R1698" t="str">
        <f t="shared" si="161"/>
        <v>faith</v>
      </c>
      <c r="S1698" s="9">
        <f t="shared" si="157"/>
        <v>42796.069571759261</v>
      </c>
      <c r="T1698" s="9">
        <f t="shared" si="158"/>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f t="shared" si="159"/>
        <v>114.81818181818181</v>
      </c>
      <c r="Q1699" t="str">
        <f t="shared" si="160"/>
        <v>music</v>
      </c>
      <c r="R1699" t="str">
        <f t="shared" si="161"/>
        <v>faith</v>
      </c>
      <c r="S1699" s="9">
        <f t="shared" si="157"/>
        <v>42805.032962962956</v>
      </c>
      <c r="T1699" s="9">
        <f t="shared" si="158"/>
        <v>42834.991296296299</v>
      </c>
    </row>
    <row r="1700" spans="1:20" ht="43.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9"/>
        <v>#DIV/0!</v>
      </c>
      <c r="Q1700" t="str">
        <f t="shared" si="160"/>
        <v>music</v>
      </c>
      <c r="R1700" t="str">
        <f t="shared" si="161"/>
        <v>faith</v>
      </c>
      <c r="S1700" s="9">
        <f t="shared" si="157"/>
        <v>42796.207870370374</v>
      </c>
      <c r="T1700" s="9">
        <f t="shared" si="158"/>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f t="shared" si="159"/>
        <v>54</v>
      </c>
      <c r="Q1701" t="str">
        <f t="shared" si="160"/>
        <v>music</v>
      </c>
      <c r="R1701" t="str">
        <f t="shared" si="161"/>
        <v>faith</v>
      </c>
      <c r="S1701" s="9">
        <f t="shared" si="157"/>
        <v>42806.863946759258</v>
      </c>
      <c r="T1701" s="9">
        <f t="shared" si="158"/>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f t="shared" si="159"/>
        <v>65.974683544303801</v>
      </c>
      <c r="Q1702" t="str">
        <f t="shared" si="160"/>
        <v>music</v>
      </c>
      <c r="R1702" t="str">
        <f t="shared" si="161"/>
        <v>faith</v>
      </c>
      <c r="S1702" s="9">
        <f t="shared" si="157"/>
        <v>42796.071643518517</v>
      </c>
      <c r="T1702" s="9">
        <f t="shared" si="158"/>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f t="shared" si="159"/>
        <v>5</v>
      </c>
      <c r="Q1703" t="str">
        <f t="shared" si="160"/>
        <v>music</v>
      </c>
      <c r="R1703" t="str">
        <f t="shared" si="161"/>
        <v>faith</v>
      </c>
      <c r="S1703" s="9">
        <f t="shared" si="157"/>
        <v>41989.664409722223</v>
      </c>
      <c r="T1703" s="9">
        <f t="shared" si="158"/>
        <v>42019.664409722223</v>
      </c>
    </row>
    <row r="1704" spans="1:20"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f t="shared" si="159"/>
        <v>1</v>
      </c>
      <c r="Q1704" t="str">
        <f t="shared" si="160"/>
        <v>music</v>
      </c>
      <c r="R1704" t="str">
        <f t="shared" si="161"/>
        <v>faith</v>
      </c>
      <c r="S1704" s="9">
        <f t="shared" si="157"/>
        <v>42063.869791666672</v>
      </c>
      <c r="T1704" s="9">
        <f t="shared" si="158"/>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f t="shared" si="159"/>
        <v>25.5</v>
      </c>
      <c r="Q1705" t="str">
        <f t="shared" si="160"/>
        <v>music</v>
      </c>
      <c r="R1705" t="str">
        <f t="shared" si="161"/>
        <v>faith</v>
      </c>
      <c r="S1705" s="9">
        <f t="shared" si="157"/>
        <v>42187.281678240746</v>
      </c>
      <c r="T1705" s="9">
        <f t="shared" si="158"/>
        <v>42247.281678240746</v>
      </c>
    </row>
    <row r="1706" spans="1:20" ht="28.8"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f t="shared" si="159"/>
        <v>118.36363636363636</v>
      </c>
      <c r="Q1706" t="str">
        <f t="shared" si="160"/>
        <v>music</v>
      </c>
      <c r="R1706" t="str">
        <f t="shared" si="161"/>
        <v>faith</v>
      </c>
      <c r="S1706" s="9">
        <f t="shared" si="157"/>
        <v>42021.139733796299</v>
      </c>
      <c r="T1706" s="9">
        <f t="shared" si="158"/>
        <v>42051.139733796299</v>
      </c>
    </row>
    <row r="1707" spans="1:20" ht="28.8"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9"/>
        <v>#DIV/0!</v>
      </c>
      <c r="Q1707" t="str">
        <f t="shared" si="160"/>
        <v>music</v>
      </c>
      <c r="R1707" t="str">
        <f t="shared" si="161"/>
        <v>faith</v>
      </c>
      <c r="S1707" s="9">
        <f t="shared" si="157"/>
        <v>42245.016736111109</v>
      </c>
      <c r="T1707" s="9">
        <f t="shared" si="158"/>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9"/>
        <v>#DIV/0!</v>
      </c>
      <c r="Q1708" t="str">
        <f t="shared" si="160"/>
        <v>music</v>
      </c>
      <c r="R1708" t="str">
        <f t="shared" si="161"/>
        <v>faith</v>
      </c>
      <c r="S1708" s="9">
        <f t="shared" si="157"/>
        <v>42179.306388888886</v>
      </c>
      <c r="T1708" s="9">
        <f t="shared" si="158"/>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f t="shared" si="159"/>
        <v>54.111111111111114</v>
      </c>
      <c r="Q1709" t="str">
        <f t="shared" si="160"/>
        <v>music</v>
      </c>
      <c r="R1709" t="str">
        <f t="shared" si="161"/>
        <v>faith</v>
      </c>
      <c r="S1709" s="9">
        <f t="shared" si="157"/>
        <v>42427.721006944441</v>
      </c>
      <c r="T1709" s="9">
        <f t="shared" si="158"/>
        <v>42457.679340277777</v>
      </c>
    </row>
    <row r="1710" spans="1:20" ht="43.2"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9"/>
        <v>#DIV/0!</v>
      </c>
      <c r="Q1710" t="str">
        <f t="shared" si="160"/>
        <v>music</v>
      </c>
      <c r="R1710" t="str">
        <f t="shared" si="161"/>
        <v>faith</v>
      </c>
      <c r="S1710" s="9">
        <f t="shared" si="157"/>
        <v>42451.866967592592</v>
      </c>
      <c r="T1710" s="9">
        <f t="shared" si="158"/>
        <v>42491.866967592592</v>
      </c>
    </row>
    <row r="1711" spans="1:20" ht="28.8"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f t="shared" si="159"/>
        <v>21.25</v>
      </c>
      <c r="Q1711" t="str">
        <f t="shared" si="160"/>
        <v>music</v>
      </c>
      <c r="R1711" t="str">
        <f t="shared" si="161"/>
        <v>faith</v>
      </c>
      <c r="S1711" s="9">
        <f t="shared" si="157"/>
        <v>41841.56381944444</v>
      </c>
      <c r="T1711" s="9">
        <f t="shared" si="158"/>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f t="shared" si="159"/>
        <v>34</v>
      </c>
      <c r="Q1712" t="str">
        <f t="shared" si="160"/>
        <v>music</v>
      </c>
      <c r="R1712" t="str">
        <f t="shared" si="161"/>
        <v>faith</v>
      </c>
      <c r="S1712" s="9">
        <f t="shared" si="157"/>
        <v>42341.59129629629</v>
      </c>
      <c r="T1712" s="9">
        <f t="shared" si="158"/>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f t="shared" si="159"/>
        <v>525</v>
      </c>
      <c r="Q1713" t="str">
        <f t="shared" si="160"/>
        <v>music</v>
      </c>
      <c r="R1713" t="str">
        <f t="shared" si="161"/>
        <v>faith</v>
      </c>
      <c r="S1713" s="9">
        <f t="shared" si="157"/>
        <v>41852.646226851852</v>
      </c>
      <c r="T1713" s="9">
        <f t="shared" si="158"/>
        <v>41883.646226851852</v>
      </c>
    </row>
    <row r="1714" spans="1:20" ht="43.2"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9"/>
        <v>#DIV/0!</v>
      </c>
      <c r="Q1714" t="str">
        <f t="shared" si="160"/>
        <v>music</v>
      </c>
      <c r="R1714" t="str">
        <f t="shared" si="161"/>
        <v>faith</v>
      </c>
      <c r="S1714" s="9">
        <f t="shared" si="157"/>
        <v>42125.913807870369</v>
      </c>
      <c r="T1714" s="9">
        <f t="shared" si="158"/>
        <v>42185.913807870369</v>
      </c>
    </row>
    <row r="1715" spans="1:20" ht="43.2"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f t="shared" si="159"/>
        <v>50</v>
      </c>
      <c r="Q1715" t="str">
        <f t="shared" si="160"/>
        <v>music</v>
      </c>
      <c r="R1715" t="str">
        <f t="shared" si="161"/>
        <v>faith</v>
      </c>
      <c r="S1715" s="9">
        <f t="shared" si="157"/>
        <v>41887.801064814819</v>
      </c>
      <c r="T1715" s="9">
        <f t="shared" si="158"/>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f t="shared" si="159"/>
        <v>115.70588235294117</v>
      </c>
      <c r="Q1716" t="str">
        <f t="shared" si="160"/>
        <v>music</v>
      </c>
      <c r="R1716" t="str">
        <f t="shared" si="161"/>
        <v>faith</v>
      </c>
      <c r="S1716" s="9">
        <f t="shared" si="157"/>
        <v>42095.918530092589</v>
      </c>
      <c r="T1716" s="9">
        <f t="shared" si="158"/>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f t="shared" si="159"/>
        <v>5.5</v>
      </c>
      <c r="Q1717" t="str">
        <f t="shared" si="160"/>
        <v>music</v>
      </c>
      <c r="R1717" t="str">
        <f t="shared" si="161"/>
        <v>faith</v>
      </c>
      <c r="S1717" s="9">
        <f t="shared" si="157"/>
        <v>42064.217418981483</v>
      </c>
      <c r="T1717" s="9">
        <f t="shared" si="158"/>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f t="shared" si="159"/>
        <v>50</v>
      </c>
      <c r="Q1718" t="str">
        <f t="shared" si="160"/>
        <v>music</v>
      </c>
      <c r="R1718" t="str">
        <f t="shared" si="161"/>
        <v>faith</v>
      </c>
      <c r="S1718" s="9">
        <f t="shared" si="157"/>
        <v>42673.577534722222</v>
      </c>
      <c r="T1718" s="9">
        <f t="shared" si="158"/>
        <v>42713.619201388887</v>
      </c>
    </row>
    <row r="1719" spans="1:20" ht="28.8"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f t="shared" si="159"/>
        <v>34.024390243902438</v>
      </c>
      <c r="Q1719" t="str">
        <f t="shared" si="160"/>
        <v>music</v>
      </c>
      <c r="R1719" t="str">
        <f t="shared" si="161"/>
        <v>faith</v>
      </c>
      <c r="S1719" s="9">
        <f t="shared" si="157"/>
        <v>42460.98192129629</v>
      </c>
      <c r="T1719" s="9">
        <f t="shared" si="158"/>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f t="shared" si="159"/>
        <v>37.5</v>
      </c>
      <c r="Q1720" t="str">
        <f t="shared" si="160"/>
        <v>music</v>
      </c>
      <c r="R1720" t="str">
        <f t="shared" si="161"/>
        <v>faith</v>
      </c>
      <c r="S1720" s="9">
        <f t="shared" si="157"/>
        <v>42460.610520833332</v>
      </c>
      <c r="T1720" s="9">
        <f t="shared" si="158"/>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f t="shared" si="159"/>
        <v>11.666666666666666</v>
      </c>
      <c r="Q1721" t="str">
        <f t="shared" si="160"/>
        <v>music</v>
      </c>
      <c r="R1721" t="str">
        <f t="shared" si="161"/>
        <v>faith</v>
      </c>
      <c r="S1721" s="9">
        <f t="shared" si="157"/>
        <v>41869.534618055557</v>
      </c>
      <c r="T1721" s="9">
        <f t="shared" si="158"/>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f t="shared" si="159"/>
        <v>28.125</v>
      </c>
      <c r="Q1722" t="str">
        <f t="shared" si="160"/>
        <v>music</v>
      </c>
      <c r="R1722" t="str">
        <f t="shared" si="161"/>
        <v>faith</v>
      </c>
      <c r="S1722" s="9">
        <f t="shared" si="157"/>
        <v>41922.783229166671</v>
      </c>
      <c r="T1722" s="9">
        <f t="shared" si="158"/>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9"/>
        <v>#DIV/0!</v>
      </c>
      <c r="Q1723" t="str">
        <f t="shared" si="160"/>
        <v>music</v>
      </c>
      <c r="R1723" t="str">
        <f t="shared" si="161"/>
        <v>faith</v>
      </c>
      <c r="S1723" s="9">
        <f t="shared" si="157"/>
        <v>42319.461377314816</v>
      </c>
      <c r="T1723" s="9">
        <f t="shared" si="158"/>
        <v>42349.461377314816</v>
      </c>
    </row>
    <row r="1724" spans="1:20" ht="28.8"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f t="shared" si="159"/>
        <v>1</v>
      </c>
      <c r="Q1724" t="str">
        <f t="shared" si="160"/>
        <v>music</v>
      </c>
      <c r="R1724" t="str">
        <f t="shared" si="161"/>
        <v>faith</v>
      </c>
      <c r="S1724" s="9">
        <f t="shared" si="157"/>
        <v>42425.960983796293</v>
      </c>
      <c r="T1724" s="9">
        <f t="shared" si="158"/>
        <v>42463.006944444445</v>
      </c>
    </row>
    <row r="1725" spans="1:20" ht="43.2"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f t="shared" si="159"/>
        <v>216.66666666666666</v>
      </c>
      <c r="Q1725" t="str">
        <f t="shared" si="160"/>
        <v>music</v>
      </c>
      <c r="R1725" t="str">
        <f t="shared" si="161"/>
        <v>faith</v>
      </c>
      <c r="S1725" s="9">
        <f t="shared" si="157"/>
        <v>42129.82540509259</v>
      </c>
      <c r="T1725" s="9">
        <f t="shared" si="158"/>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f t="shared" si="159"/>
        <v>8.75</v>
      </c>
      <c r="Q1726" t="str">
        <f t="shared" si="160"/>
        <v>music</v>
      </c>
      <c r="R1726" t="str">
        <f t="shared" si="161"/>
        <v>faith</v>
      </c>
      <c r="S1726" s="9">
        <f t="shared" si="157"/>
        <v>41912.932430555556</v>
      </c>
      <c r="T1726" s="9">
        <f t="shared" si="158"/>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f t="shared" si="159"/>
        <v>62.222222222222221</v>
      </c>
      <c r="Q1727" t="str">
        <f t="shared" si="160"/>
        <v>music</v>
      </c>
      <c r="R1727" t="str">
        <f t="shared" si="161"/>
        <v>faith</v>
      </c>
      <c r="S1727" s="9">
        <f t="shared" si="157"/>
        <v>41845.968159722222</v>
      </c>
      <c r="T1727" s="9">
        <f t="shared" si="158"/>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f t="shared" si="159"/>
        <v>137.25</v>
      </c>
      <c r="Q1728" t="str">
        <f t="shared" si="160"/>
        <v>music</v>
      </c>
      <c r="R1728" t="str">
        <f t="shared" si="161"/>
        <v>faith</v>
      </c>
      <c r="S1728" s="9">
        <f t="shared" si="157"/>
        <v>41788.919722222221</v>
      </c>
      <c r="T1728" s="9">
        <f t="shared" si="158"/>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f t="shared" si="159"/>
        <v>1</v>
      </c>
      <c r="Q1729" t="str">
        <f t="shared" si="160"/>
        <v>music</v>
      </c>
      <c r="R1729" t="str">
        <f t="shared" si="161"/>
        <v>faith</v>
      </c>
      <c r="S1729" s="9">
        <f t="shared" si="157"/>
        <v>42044.927974537044</v>
      </c>
      <c r="T1729" s="9">
        <f t="shared" si="158"/>
        <v>42099.458333333328</v>
      </c>
    </row>
    <row r="1730" spans="1:20" ht="28.8"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E1730/D1730*100</f>
        <v>68.400000000000006</v>
      </c>
      <c r="P1730">
        <f t="shared" si="159"/>
        <v>122.14285714285714</v>
      </c>
      <c r="Q1730" t="str">
        <f t="shared" si="160"/>
        <v>music</v>
      </c>
      <c r="R1730" t="str">
        <f t="shared" si="161"/>
        <v>faith</v>
      </c>
      <c r="S1730" s="9">
        <f t="shared" si="157"/>
        <v>42268.625856481478</v>
      </c>
      <c r="T1730" s="9">
        <f t="shared" si="158"/>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t="e">
        <f t="shared" ref="P1731:P1794" si="163">E1731/L1731</f>
        <v>#DIV/0!</v>
      </c>
      <c r="Q1731" t="str">
        <f t="shared" ref="Q1731:Q1794" si="164">LEFT(N1731, FIND("/", N1731)-1)</f>
        <v>music</v>
      </c>
      <c r="R1731" t="str">
        <f t="shared" ref="R1731:R1794" si="165">RIGHT(N1731, LEN(N1731)-FIND("/", N1731))</f>
        <v>faith</v>
      </c>
      <c r="S1731" s="9">
        <f t="shared" ref="S1731:S1794" si="166">J1731/60/60/24+DATE(1970, 1, 1)</f>
        <v>42471.052152777775</v>
      </c>
      <c r="T1731" s="9">
        <f t="shared" ref="T1731:T1794" si="167">I1731/60/60/24+DATE(1970, 1, 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9">
        <f t="shared" si="166"/>
        <v>42272.087766203709</v>
      </c>
      <c r="T1732" s="9">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9">
        <f t="shared" si="166"/>
        <v>42152.906851851847</v>
      </c>
      <c r="T1733" s="9">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9">
        <f t="shared" si="166"/>
        <v>42325.683807870373</v>
      </c>
      <c r="T1734" s="9">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9">
        <f t="shared" si="166"/>
        <v>42614.675625000003</v>
      </c>
      <c r="T1735" s="9">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f t="shared" si="163"/>
        <v>1</v>
      </c>
      <c r="Q1736" t="str">
        <f t="shared" si="164"/>
        <v>music</v>
      </c>
      <c r="R1736" t="str">
        <f t="shared" si="165"/>
        <v>faith</v>
      </c>
      <c r="S1736" s="9">
        <f t="shared" si="166"/>
        <v>42102.036527777775</v>
      </c>
      <c r="T1736" s="9">
        <f t="shared" si="167"/>
        <v>42132.036527777775</v>
      </c>
    </row>
    <row r="1737" spans="1:20" ht="28.8"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t="str">
        <f t="shared" si="164"/>
        <v>music</v>
      </c>
      <c r="R1737" t="str">
        <f t="shared" si="165"/>
        <v>faith</v>
      </c>
      <c r="S1737" s="9">
        <f t="shared" si="166"/>
        <v>42559.814178240747</v>
      </c>
      <c r="T1737" s="9">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f t="shared" si="163"/>
        <v>22</v>
      </c>
      <c r="Q1738" t="str">
        <f t="shared" si="164"/>
        <v>music</v>
      </c>
      <c r="R1738" t="str">
        <f t="shared" si="165"/>
        <v>faith</v>
      </c>
      <c r="S1738" s="9">
        <f t="shared" si="166"/>
        <v>42286.861493055556</v>
      </c>
      <c r="T1738" s="9">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f t="shared" si="163"/>
        <v>56.666666666666664</v>
      </c>
      <c r="Q1739" t="str">
        <f t="shared" si="164"/>
        <v>music</v>
      </c>
      <c r="R1739" t="str">
        <f t="shared" si="165"/>
        <v>faith</v>
      </c>
      <c r="S1739" s="9">
        <f t="shared" si="166"/>
        <v>42175.948981481488</v>
      </c>
      <c r="T1739" s="9">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f t="shared" si="163"/>
        <v>20</v>
      </c>
      <c r="Q1740" t="str">
        <f t="shared" si="164"/>
        <v>music</v>
      </c>
      <c r="R1740" t="str">
        <f t="shared" si="165"/>
        <v>faith</v>
      </c>
      <c r="S1740" s="9">
        <f t="shared" si="166"/>
        <v>41884.874328703707</v>
      </c>
      <c r="T1740" s="9">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f t="shared" si="163"/>
        <v>1</v>
      </c>
      <c r="Q1741" t="str">
        <f t="shared" si="164"/>
        <v>music</v>
      </c>
      <c r="R1741" t="str">
        <f t="shared" si="165"/>
        <v>faith</v>
      </c>
      <c r="S1741" s="9">
        <f t="shared" si="166"/>
        <v>42435.874212962968</v>
      </c>
      <c r="T1741" s="9">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9">
        <f t="shared" si="166"/>
        <v>42171.817384259266</v>
      </c>
      <c r="T1742" s="9">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9">
        <f t="shared" si="166"/>
        <v>42120.628136574072</v>
      </c>
      <c r="T1743" s="9">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9">
        <f t="shared" si="166"/>
        <v>42710.876967592587</v>
      </c>
      <c r="T1744" s="9">
        <f t="shared" si="167"/>
        <v>42742.875</v>
      </c>
    </row>
    <row r="1745" spans="1:20" ht="28.8"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9">
        <f t="shared" si="166"/>
        <v>42586.925636574073</v>
      </c>
      <c r="T1745" s="9">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f t="shared" si="163"/>
        <v>93.071428571428569</v>
      </c>
      <c r="Q1746" t="str">
        <f t="shared" si="164"/>
        <v>photography</v>
      </c>
      <c r="R1746" t="str">
        <f t="shared" si="165"/>
        <v>photobooks</v>
      </c>
      <c r="S1746" s="9">
        <f t="shared" si="166"/>
        <v>42026.605057870373</v>
      </c>
      <c r="T1746" s="9">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9">
        <f t="shared" si="166"/>
        <v>42690.259699074071</v>
      </c>
      <c r="T1747" s="9">
        <f t="shared" si="167"/>
        <v>42726.083333333328</v>
      </c>
    </row>
    <row r="1748" spans="1:20" ht="43.2"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f t="shared" si="163"/>
        <v>207.61682242990653</v>
      </c>
      <c r="Q1748" t="str">
        <f t="shared" si="164"/>
        <v>photography</v>
      </c>
      <c r="R1748" t="str">
        <f t="shared" si="165"/>
        <v>photobooks</v>
      </c>
      <c r="S1748" s="9">
        <f t="shared" si="166"/>
        <v>42668.176701388889</v>
      </c>
      <c r="T1748" s="9">
        <f t="shared" si="167"/>
        <v>42698.083333333328</v>
      </c>
    </row>
    <row r="1749" spans="1:20" ht="28.8"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9">
        <f t="shared" si="166"/>
        <v>42292.435532407413</v>
      </c>
      <c r="T1749" s="9">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f t="shared" si="163"/>
        <v>358.97237569060775</v>
      </c>
      <c r="Q1750" t="str">
        <f t="shared" si="164"/>
        <v>photography</v>
      </c>
      <c r="R1750" t="str">
        <f t="shared" si="165"/>
        <v>photobooks</v>
      </c>
      <c r="S1750" s="9">
        <f t="shared" si="166"/>
        <v>42219.950729166667</v>
      </c>
      <c r="T1750" s="9">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f t="shared" si="163"/>
        <v>94.736641221374043</v>
      </c>
      <c r="Q1751" t="str">
        <f t="shared" si="164"/>
        <v>photography</v>
      </c>
      <c r="R1751" t="str">
        <f t="shared" si="165"/>
        <v>photobooks</v>
      </c>
      <c r="S1751" s="9">
        <f t="shared" si="166"/>
        <v>42758.975937499999</v>
      </c>
      <c r="T1751" s="9">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9">
        <f t="shared" si="166"/>
        <v>42454.836851851855</v>
      </c>
      <c r="T1752" s="9">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9">
        <f t="shared" si="166"/>
        <v>42052.7815162037</v>
      </c>
      <c r="T1753" s="9">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f t="shared" si="163"/>
        <v>34.68888888888889</v>
      </c>
      <c r="Q1754" t="str">
        <f t="shared" si="164"/>
        <v>photography</v>
      </c>
      <c r="R1754" t="str">
        <f t="shared" si="165"/>
        <v>photobooks</v>
      </c>
      <c r="S1754" s="9">
        <f t="shared" si="166"/>
        <v>42627.253263888888</v>
      </c>
      <c r="T1754" s="9">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9">
        <f t="shared" si="166"/>
        <v>42420.74962962963</v>
      </c>
      <c r="T1755" s="9">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f t="shared" si="163"/>
        <v>104.38888888888889</v>
      </c>
      <c r="Q1756" t="str">
        <f t="shared" si="164"/>
        <v>photography</v>
      </c>
      <c r="R1756" t="str">
        <f t="shared" si="165"/>
        <v>photobooks</v>
      </c>
      <c r="S1756" s="9">
        <f t="shared" si="166"/>
        <v>42067.876770833333</v>
      </c>
      <c r="T1756" s="9">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7.5</v>
      </c>
      <c r="Q1757" t="str">
        <f t="shared" si="164"/>
        <v>photography</v>
      </c>
      <c r="R1757" t="str">
        <f t="shared" si="165"/>
        <v>photobooks</v>
      </c>
      <c r="S1757" s="9">
        <f t="shared" si="166"/>
        <v>42252.788900462961</v>
      </c>
      <c r="T1757" s="9">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9">
        <f t="shared" si="166"/>
        <v>42571.167465277773</v>
      </c>
      <c r="T1758" s="9">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9">
        <f t="shared" si="166"/>
        <v>42733.827349537038</v>
      </c>
      <c r="T1759" s="9">
        <f t="shared" si="167"/>
        <v>42763.811805555553</v>
      </c>
    </row>
    <row r="1760" spans="1:20" ht="43.2"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9">
        <f t="shared" si="166"/>
        <v>42505.955925925926</v>
      </c>
      <c r="T1760" s="9">
        <f t="shared" si="167"/>
        <v>42565.955925925926</v>
      </c>
    </row>
    <row r="1761" spans="1:20"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9">
        <f t="shared" si="166"/>
        <v>42068.829039351855</v>
      </c>
      <c r="T1761" s="9">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f t="shared" si="163"/>
        <v>81.098039215686271</v>
      </c>
      <c r="Q1762" t="str">
        <f t="shared" si="164"/>
        <v>photography</v>
      </c>
      <c r="R1762" t="str">
        <f t="shared" si="165"/>
        <v>photobooks</v>
      </c>
      <c r="S1762" s="9">
        <f t="shared" si="166"/>
        <v>42405.67260416667</v>
      </c>
      <c r="T1762" s="9">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9">
        <f t="shared" si="166"/>
        <v>42209.567824074074</v>
      </c>
      <c r="T1763" s="9">
        <f t="shared" si="167"/>
        <v>42259.567824074074</v>
      </c>
    </row>
    <row r="1764" spans="1:20"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9">
        <f t="shared" si="166"/>
        <v>42410.982002314813</v>
      </c>
      <c r="T1764" s="9">
        <f t="shared" si="167"/>
        <v>42440.982002314813</v>
      </c>
    </row>
    <row r="1765" spans="1:20" ht="43.2"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9">
        <f t="shared" si="166"/>
        <v>42636.868518518517</v>
      </c>
      <c r="T1765" s="9">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f t="shared" si="163"/>
        <v>55.282051282051285</v>
      </c>
      <c r="Q1766" t="str">
        <f t="shared" si="164"/>
        <v>photography</v>
      </c>
      <c r="R1766" t="str">
        <f t="shared" si="165"/>
        <v>photobooks</v>
      </c>
      <c r="S1766" s="9">
        <f t="shared" si="166"/>
        <v>41825.485868055555</v>
      </c>
      <c r="T1766" s="9">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f t="shared" si="163"/>
        <v>72.16970873786407</v>
      </c>
      <c r="Q1767" t="str">
        <f t="shared" si="164"/>
        <v>photography</v>
      </c>
      <c r="R1767" t="str">
        <f t="shared" si="165"/>
        <v>photobooks</v>
      </c>
      <c r="S1767" s="9">
        <f t="shared" si="166"/>
        <v>41834.980462962965</v>
      </c>
      <c r="T1767" s="9">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9">
        <f t="shared" si="166"/>
        <v>41855.859814814816</v>
      </c>
      <c r="T1768" s="9">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f t="shared" si="163"/>
        <v>58.615384615384613</v>
      </c>
      <c r="Q1769" t="str">
        <f t="shared" si="164"/>
        <v>photography</v>
      </c>
      <c r="R1769" t="str">
        <f t="shared" si="165"/>
        <v>photobooks</v>
      </c>
      <c r="S1769" s="9">
        <f t="shared" si="166"/>
        <v>41824.658379629633</v>
      </c>
      <c r="T1769" s="9">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f t="shared" si="163"/>
        <v>12.466666666666667</v>
      </c>
      <c r="Q1770" t="str">
        <f t="shared" si="164"/>
        <v>photography</v>
      </c>
      <c r="R1770" t="str">
        <f t="shared" si="165"/>
        <v>photobooks</v>
      </c>
      <c r="S1770" s="9">
        <f t="shared" si="166"/>
        <v>41849.560694444444</v>
      </c>
      <c r="T1770" s="9">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f t="shared" si="163"/>
        <v>49.136363636363633</v>
      </c>
      <c r="Q1771" t="str">
        <f t="shared" si="164"/>
        <v>photography</v>
      </c>
      <c r="R1771" t="str">
        <f t="shared" si="165"/>
        <v>photobooks</v>
      </c>
      <c r="S1771" s="9">
        <f t="shared" si="166"/>
        <v>41987.818969907406</v>
      </c>
      <c r="T1771" s="9">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f t="shared" si="163"/>
        <v>150.5</v>
      </c>
      <c r="Q1772" t="str">
        <f t="shared" si="164"/>
        <v>photography</v>
      </c>
      <c r="R1772" t="str">
        <f t="shared" si="165"/>
        <v>photobooks</v>
      </c>
      <c r="S1772" s="9">
        <f t="shared" si="166"/>
        <v>41891.780023148152</v>
      </c>
      <c r="T1772" s="9">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f t="shared" si="163"/>
        <v>35.799999999999997</v>
      </c>
      <c r="Q1773" t="str">
        <f t="shared" si="164"/>
        <v>photography</v>
      </c>
      <c r="R1773" t="str">
        <f t="shared" si="165"/>
        <v>photobooks</v>
      </c>
      <c r="S1773" s="9">
        <f t="shared" si="166"/>
        <v>41905.979629629634</v>
      </c>
      <c r="T1773" s="9">
        <f t="shared" si="167"/>
        <v>41935.979629629634</v>
      </c>
    </row>
    <row r="1774" spans="1:20" ht="28.8"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f t="shared" si="163"/>
        <v>45.157894736842103</v>
      </c>
      <c r="Q1774" t="str">
        <f t="shared" si="164"/>
        <v>photography</v>
      </c>
      <c r="R1774" t="str">
        <f t="shared" si="165"/>
        <v>photobooks</v>
      </c>
      <c r="S1774" s="9">
        <f t="shared" si="166"/>
        <v>41766.718009259261</v>
      </c>
      <c r="T1774" s="9">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f t="shared" si="163"/>
        <v>98.78947368421052</v>
      </c>
      <c r="Q1775" t="str">
        <f t="shared" si="164"/>
        <v>photography</v>
      </c>
      <c r="R1775" t="str">
        <f t="shared" si="165"/>
        <v>photobooks</v>
      </c>
      <c r="S1775" s="9">
        <f t="shared" si="166"/>
        <v>41978.760393518518</v>
      </c>
      <c r="T1775" s="9">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f t="shared" si="163"/>
        <v>88.307692307692307</v>
      </c>
      <c r="Q1776" t="str">
        <f t="shared" si="164"/>
        <v>photography</v>
      </c>
      <c r="R1776" t="str">
        <f t="shared" si="165"/>
        <v>photobooks</v>
      </c>
      <c r="S1776" s="9">
        <f t="shared" si="166"/>
        <v>41930.218657407408</v>
      </c>
      <c r="T1776" s="9">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f t="shared" si="163"/>
        <v>170.62903225806451</v>
      </c>
      <c r="Q1777" t="str">
        <f t="shared" si="164"/>
        <v>photography</v>
      </c>
      <c r="R1777" t="str">
        <f t="shared" si="165"/>
        <v>photobooks</v>
      </c>
      <c r="S1777" s="9">
        <f t="shared" si="166"/>
        <v>41891.976388888892</v>
      </c>
      <c r="T1777" s="9">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f t="shared" si="163"/>
        <v>83.75</v>
      </c>
      <c r="Q1778" t="str">
        <f t="shared" si="164"/>
        <v>photography</v>
      </c>
      <c r="R1778" t="str">
        <f t="shared" si="165"/>
        <v>photobooks</v>
      </c>
      <c r="S1778" s="9">
        <f t="shared" si="166"/>
        <v>41905.95684027778</v>
      </c>
      <c r="T1778" s="9">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f t="shared" si="163"/>
        <v>65.099999999999994</v>
      </c>
      <c r="Q1779" t="str">
        <f t="shared" si="164"/>
        <v>photography</v>
      </c>
      <c r="R1779" t="str">
        <f t="shared" si="165"/>
        <v>photobooks</v>
      </c>
      <c r="S1779" s="9">
        <f t="shared" si="166"/>
        <v>42025.357094907406</v>
      </c>
      <c r="T1779" s="9">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f t="shared" si="163"/>
        <v>66.333333333333329</v>
      </c>
      <c r="Q1780" t="str">
        <f t="shared" si="164"/>
        <v>photography</v>
      </c>
      <c r="R1780" t="str">
        <f t="shared" si="165"/>
        <v>photobooks</v>
      </c>
      <c r="S1780" s="9">
        <f t="shared" si="166"/>
        <v>42045.86336805555</v>
      </c>
      <c r="T1780" s="9">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f t="shared" si="163"/>
        <v>104.89473684210526</v>
      </c>
      <c r="Q1781" t="str">
        <f t="shared" si="164"/>
        <v>photography</v>
      </c>
      <c r="R1781" t="str">
        <f t="shared" si="165"/>
        <v>photobooks</v>
      </c>
      <c r="S1781" s="9">
        <f t="shared" si="166"/>
        <v>42585.691898148143</v>
      </c>
      <c r="T1781" s="9">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f t="shared" si="163"/>
        <v>78.440789473684205</v>
      </c>
      <c r="Q1782" t="str">
        <f t="shared" si="164"/>
        <v>photography</v>
      </c>
      <c r="R1782" t="str">
        <f t="shared" si="165"/>
        <v>photobooks</v>
      </c>
      <c r="S1782" s="9">
        <f t="shared" si="166"/>
        <v>42493.600810185191</v>
      </c>
      <c r="T1782" s="9">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f t="shared" si="163"/>
        <v>59.041666666666664</v>
      </c>
      <c r="Q1783" t="str">
        <f t="shared" si="164"/>
        <v>photography</v>
      </c>
      <c r="R1783" t="str">
        <f t="shared" si="165"/>
        <v>photobooks</v>
      </c>
      <c r="S1783" s="9">
        <f t="shared" si="166"/>
        <v>42597.617418981477</v>
      </c>
      <c r="T1783" s="9">
        <f t="shared" si="167"/>
        <v>42628.617418981477</v>
      </c>
    </row>
    <row r="1784" spans="1:20" ht="43.2"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f t="shared" si="163"/>
        <v>71.34210526315789</v>
      </c>
      <c r="Q1784" t="str">
        <f t="shared" si="164"/>
        <v>photography</v>
      </c>
      <c r="R1784" t="str">
        <f t="shared" si="165"/>
        <v>photobooks</v>
      </c>
      <c r="S1784" s="9">
        <f t="shared" si="166"/>
        <v>42388.575104166666</v>
      </c>
      <c r="T1784" s="9">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f t="shared" si="163"/>
        <v>51.227027027027027</v>
      </c>
      <c r="Q1785" t="str">
        <f t="shared" si="164"/>
        <v>photography</v>
      </c>
      <c r="R1785" t="str">
        <f t="shared" si="165"/>
        <v>photobooks</v>
      </c>
      <c r="S1785" s="9">
        <f t="shared" si="166"/>
        <v>42115.949976851851</v>
      </c>
      <c r="T1785" s="9">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f t="shared" si="163"/>
        <v>60.242424242424242</v>
      </c>
      <c r="Q1786" t="str">
        <f t="shared" si="164"/>
        <v>photography</v>
      </c>
      <c r="R1786" t="str">
        <f t="shared" si="165"/>
        <v>photobooks</v>
      </c>
      <c r="S1786" s="9">
        <f t="shared" si="166"/>
        <v>42003.655555555553</v>
      </c>
      <c r="T1786" s="9">
        <f t="shared" si="167"/>
        <v>42035.142361111109</v>
      </c>
    </row>
    <row r="1787" spans="1:20" ht="28.8"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f t="shared" si="163"/>
        <v>44.935185185185183</v>
      </c>
      <c r="Q1787" t="str">
        <f t="shared" si="164"/>
        <v>photography</v>
      </c>
      <c r="R1787" t="str">
        <f t="shared" si="165"/>
        <v>photobooks</v>
      </c>
      <c r="S1787" s="9">
        <f t="shared" si="166"/>
        <v>41897.134895833333</v>
      </c>
      <c r="T1787" s="9">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f t="shared" si="163"/>
        <v>31.206896551724139</v>
      </c>
      <c r="Q1788" t="str">
        <f t="shared" si="164"/>
        <v>photography</v>
      </c>
      <c r="R1788" t="str">
        <f t="shared" si="165"/>
        <v>photobooks</v>
      </c>
      <c r="S1788" s="9">
        <f t="shared" si="166"/>
        <v>41958.550659722227</v>
      </c>
      <c r="T1788" s="9">
        <f t="shared" si="167"/>
        <v>41988.550659722227</v>
      </c>
    </row>
    <row r="1789" spans="1:20" ht="28.8"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f t="shared" si="163"/>
        <v>63.875</v>
      </c>
      <c r="Q1789" t="str">
        <f t="shared" si="164"/>
        <v>photography</v>
      </c>
      <c r="R1789" t="str">
        <f t="shared" si="165"/>
        <v>photobooks</v>
      </c>
      <c r="S1789" s="9">
        <f t="shared" si="166"/>
        <v>42068.65552083333</v>
      </c>
      <c r="T1789" s="9">
        <f t="shared" si="167"/>
        <v>42098.613854166666</v>
      </c>
    </row>
    <row r="1790" spans="1:20" ht="28.8"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f t="shared" si="163"/>
        <v>19</v>
      </c>
      <c r="Q1790" t="str">
        <f t="shared" si="164"/>
        <v>photography</v>
      </c>
      <c r="R1790" t="str">
        <f t="shared" si="165"/>
        <v>photobooks</v>
      </c>
      <c r="S1790" s="9">
        <f t="shared" si="166"/>
        <v>41913.94840277778</v>
      </c>
      <c r="T1790" s="9">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f t="shared" si="163"/>
        <v>10</v>
      </c>
      <c r="Q1791" t="str">
        <f t="shared" si="164"/>
        <v>photography</v>
      </c>
      <c r="R1791" t="str">
        <f t="shared" si="165"/>
        <v>photobooks</v>
      </c>
      <c r="S1791" s="9">
        <f t="shared" si="166"/>
        <v>41956.250034722223</v>
      </c>
      <c r="T1791" s="9">
        <f t="shared" si="167"/>
        <v>42016.250034722223</v>
      </c>
    </row>
    <row r="1792" spans="1:20" ht="28.8"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f t="shared" si="163"/>
        <v>109.06666666666666</v>
      </c>
      <c r="Q1792" t="str">
        <f t="shared" si="164"/>
        <v>photography</v>
      </c>
      <c r="R1792" t="str">
        <f t="shared" si="165"/>
        <v>photobooks</v>
      </c>
      <c r="S1792" s="9">
        <f t="shared" si="166"/>
        <v>42010.674513888895</v>
      </c>
      <c r="T1792" s="9">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f t="shared" si="163"/>
        <v>26.75</v>
      </c>
      <c r="Q1793" t="str">
        <f t="shared" si="164"/>
        <v>photography</v>
      </c>
      <c r="R1793" t="str">
        <f t="shared" si="165"/>
        <v>photobooks</v>
      </c>
      <c r="S1793" s="9">
        <f t="shared" si="166"/>
        <v>41973.740335648152</v>
      </c>
      <c r="T1793" s="9">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E1794/D1794*100</f>
        <v>61.124000000000002</v>
      </c>
      <c r="P1794">
        <f t="shared" si="163"/>
        <v>109.93525179856115</v>
      </c>
      <c r="Q1794" t="str">
        <f t="shared" si="164"/>
        <v>photography</v>
      </c>
      <c r="R1794" t="str">
        <f t="shared" si="165"/>
        <v>photobooks</v>
      </c>
      <c r="S1794" s="9">
        <f t="shared" si="166"/>
        <v>42189.031041666662</v>
      </c>
      <c r="T1794" s="9">
        <f t="shared" si="167"/>
        <v>42226.290972222225</v>
      </c>
    </row>
    <row r="1795" spans="1:20" ht="28.8"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1.3333333333333335</v>
      </c>
      <c r="P1795">
        <f t="shared" ref="P1795:P1858" si="169">E1795/L1795</f>
        <v>20</v>
      </c>
      <c r="Q1795" t="str">
        <f t="shared" ref="Q1795:Q1858" si="170">LEFT(N1795, FIND("/", N1795)-1)</f>
        <v>photography</v>
      </c>
      <c r="R1795" t="str">
        <f t="shared" ref="R1795:R1858" si="171">RIGHT(N1795, LEN(N1795)-FIND("/", N1795))</f>
        <v>photobooks</v>
      </c>
      <c r="S1795" s="9">
        <f t="shared" ref="S1795:S1858" si="172">J1795/60/60/24+DATE(1970, 1, 1)</f>
        <v>41940.89166666667</v>
      </c>
      <c r="T1795" s="9">
        <f t="shared" ref="T1795:T1858" si="173">I1795/60/60/24+DATE(1970, 1, 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f t="shared" si="169"/>
        <v>55.388888888888886</v>
      </c>
      <c r="Q1796" t="str">
        <f t="shared" si="170"/>
        <v>photography</v>
      </c>
      <c r="R1796" t="str">
        <f t="shared" si="171"/>
        <v>photobooks</v>
      </c>
      <c r="S1796" s="9">
        <f t="shared" si="172"/>
        <v>42011.551180555558</v>
      </c>
      <c r="T1796" s="9">
        <f t="shared" si="173"/>
        <v>42046.551180555558</v>
      </c>
    </row>
    <row r="1797" spans="1:20" ht="28.8"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f t="shared" si="169"/>
        <v>133.90123456790124</v>
      </c>
      <c r="Q1797" t="str">
        <f t="shared" si="170"/>
        <v>photography</v>
      </c>
      <c r="R1797" t="str">
        <f t="shared" si="171"/>
        <v>photobooks</v>
      </c>
      <c r="S1797" s="9">
        <f t="shared" si="172"/>
        <v>42628.288668981477</v>
      </c>
      <c r="T1797" s="9">
        <f t="shared" si="173"/>
        <v>42657.666666666672</v>
      </c>
    </row>
    <row r="1798" spans="1:20" ht="43.2"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f t="shared" si="169"/>
        <v>48.720930232558139</v>
      </c>
      <c r="Q1798" t="str">
        <f t="shared" si="170"/>
        <v>photography</v>
      </c>
      <c r="R1798" t="str">
        <f t="shared" si="171"/>
        <v>photobooks</v>
      </c>
      <c r="S1798" s="9">
        <f t="shared" si="172"/>
        <v>42515.439421296294</v>
      </c>
      <c r="T1798" s="9">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f t="shared" si="169"/>
        <v>48.25</v>
      </c>
      <c r="Q1799" t="str">
        <f t="shared" si="170"/>
        <v>photography</v>
      </c>
      <c r="R1799" t="str">
        <f t="shared" si="171"/>
        <v>photobooks</v>
      </c>
      <c r="S1799" s="9">
        <f t="shared" si="172"/>
        <v>42689.56931712963</v>
      </c>
      <c r="T1799" s="9">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f t="shared" si="169"/>
        <v>58.972972972972975</v>
      </c>
      <c r="Q1800" t="str">
        <f t="shared" si="170"/>
        <v>photography</v>
      </c>
      <c r="R1800" t="str">
        <f t="shared" si="171"/>
        <v>photobooks</v>
      </c>
      <c r="S1800" s="9">
        <f t="shared" si="172"/>
        <v>42344.32677083333</v>
      </c>
      <c r="T1800" s="9">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f t="shared" si="169"/>
        <v>11.638333333333334</v>
      </c>
      <c r="Q1801" t="str">
        <f t="shared" si="170"/>
        <v>photography</v>
      </c>
      <c r="R1801" t="str">
        <f t="shared" si="171"/>
        <v>photobooks</v>
      </c>
      <c r="S1801" s="9">
        <f t="shared" si="172"/>
        <v>41934.842685185184</v>
      </c>
      <c r="T1801" s="9">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f t="shared" si="169"/>
        <v>83.716814159292042</v>
      </c>
      <c r="Q1802" t="str">
        <f t="shared" si="170"/>
        <v>photography</v>
      </c>
      <c r="R1802" t="str">
        <f t="shared" si="171"/>
        <v>photobooks</v>
      </c>
      <c r="S1802" s="9">
        <f t="shared" si="172"/>
        <v>42623.606134259258</v>
      </c>
      <c r="T1802" s="9">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f t="shared" si="169"/>
        <v>63.648648648648646</v>
      </c>
      <c r="Q1803" t="str">
        <f t="shared" si="170"/>
        <v>photography</v>
      </c>
      <c r="R1803" t="str">
        <f t="shared" si="171"/>
        <v>photobooks</v>
      </c>
      <c r="S1803" s="9">
        <f t="shared" si="172"/>
        <v>42321.660509259258</v>
      </c>
      <c r="T1803" s="9">
        <f t="shared" si="173"/>
        <v>42353.506944444445</v>
      </c>
    </row>
    <row r="1804" spans="1:20" ht="28.8"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f t="shared" si="169"/>
        <v>94.277777777777771</v>
      </c>
      <c r="Q1804" t="str">
        <f t="shared" si="170"/>
        <v>photography</v>
      </c>
      <c r="R1804" t="str">
        <f t="shared" si="171"/>
        <v>photobooks</v>
      </c>
      <c r="S1804" s="9">
        <f t="shared" si="172"/>
        <v>42159.47256944445</v>
      </c>
      <c r="T1804" s="9">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f t="shared" si="169"/>
        <v>71.86666666666666</v>
      </c>
      <c r="Q1805" t="str">
        <f t="shared" si="170"/>
        <v>photography</v>
      </c>
      <c r="R1805" t="str">
        <f t="shared" si="171"/>
        <v>photobooks</v>
      </c>
      <c r="S1805" s="9">
        <f t="shared" si="172"/>
        <v>42018.071550925932</v>
      </c>
      <c r="T1805" s="9">
        <f t="shared" si="173"/>
        <v>42049.071550925932</v>
      </c>
    </row>
    <row r="1806" spans="1:20" ht="28.8"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f t="shared" si="169"/>
        <v>104.84615384615384</v>
      </c>
      <c r="Q1806" t="str">
        <f t="shared" si="170"/>
        <v>photography</v>
      </c>
      <c r="R1806" t="str">
        <f t="shared" si="171"/>
        <v>photobooks</v>
      </c>
      <c r="S1806" s="9">
        <f t="shared" si="172"/>
        <v>42282.678287037037</v>
      </c>
      <c r="T1806" s="9">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f t="shared" si="169"/>
        <v>67.139344262295083</v>
      </c>
      <c r="Q1807" t="str">
        <f t="shared" si="170"/>
        <v>photography</v>
      </c>
      <c r="R1807" t="str">
        <f t="shared" si="171"/>
        <v>photobooks</v>
      </c>
      <c r="S1807" s="9">
        <f t="shared" si="172"/>
        <v>42247.803912037038</v>
      </c>
      <c r="T1807" s="9">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f t="shared" si="169"/>
        <v>73.875</v>
      </c>
      <c r="Q1808" t="str">
        <f t="shared" si="170"/>
        <v>photography</v>
      </c>
      <c r="R1808" t="str">
        <f t="shared" si="171"/>
        <v>photobooks</v>
      </c>
      <c r="S1808" s="9">
        <f t="shared" si="172"/>
        <v>41877.638298611113</v>
      </c>
      <c r="T1808" s="9">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f t="shared" si="169"/>
        <v>69.125</v>
      </c>
      <c r="Q1809" t="str">
        <f t="shared" si="170"/>
        <v>photography</v>
      </c>
      <c r="R1809" t="str">
        <f t="shared" si="171"/>
        <v>photobooks</v>
      </c>
      <c r="S1809" s="9">
        <f t="shared" si="172"/>
        <v>41880.068437499998</v>
      </c>
      <c r="T1809" s="9">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f t="shared" si="169"/>
        <v>120.77083333333333</v>
      </c>
      <c r="Q1810" t="str">
        <f t="shared" si="170"/>
        <v>photography</v>
      </c>
      <c r="R1810" t="str">
        <f t="shared" si="171"/>
        <v>photobooks</v>
      </c>
      <c r="S1810" s="9">
        <f t="shared" si="172"/>
        <v>42742.680902777778</v>
      </c>
      <c r="T1810" s="9">
        <f t="shared" si="173"/>
        <v>42777.680902777778</v>
      </c>
    </row>
    <row r="1811" spans="1:20" ht="28.8"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f t="shared" si="169"/>
        <v>42.222222222222221</v>
      </c>
      <c r="Q1811" t="str">
        <f t="shared" si="170"/>
        <v>photography</v>
      </c>
      <c r="R1811" t="str">
        <f t="shared" si="171"/>
        <v>photobooks</v>
      </c>
      <c r="S1811" s="9">
        <f t="shared" si="172"/>
        <v>42029.907858796301</v>
      </c>
      <c r="T1811" s="9">
        <f t="shared" si="173"/>
        <v>42064.907858796301</v>
      </c>
    </row>
    <row r="1812" spans="1:20" ht="28.8"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f t="shared" si="169"/>
        <v>7.5</v>
      </c>
      <c r="Q1812" t="str">
        <f t="shared" si="170"/>
        <v>photography</v>
      </c>
      <c r="R1812" t="str">
        <f t="shared" si="171"/>
        <v>photobooks</v>
      </c>
      <c r="S1812" s="9">
        <f t="shared" si="172"/>
        <v>41860.91002314815</v>
      </c>
      <c r="T1812" s="9">
        <f t="shared" si="173"/>
        <v>41872.91002314815</v>
      </c>
    </row>
    <row r="1813" spans="1:20" ht="28.8"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f t="shared" si="169"/>
        <v>1.5384615384615385</v>
      </c>
      <c r="Q1813" t="str">
        <f t="shared" si="170"/>
        <v>photography</v>
      </c>
      <c r="R1813" t="str">
        <f t="shared" si="171"/>
        <v>photobooks</v>
      </c>
      <c r="S1813" s="9">
        <f t="shared" si="172"/>
        <v>41876.433680555558</v>
      </c>
      <c r="T1813" s="9">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f t="shared" si="169"/>
        <v>37.608695652173914</v>
      </c>
      <c r="Q1814" t="str">
        <f t="shared" si="170"/>
        <v>photography</v>
      </c>
      <c r="R1814" t="str">
        <f t="shared" si="171"/>
        <v>photobooks</v>
      </c>
      <c r="S1814" s="9">
        <f t="shared" si="172"/>
        <v>42524.318703703699</v>
      </c>
      <c r="T1814" s="9">
        <f t="shared" si="173"/>
        <v>42554.318703703699</v>
      </c>
    </row>
    <row r="1815" spans="1:20" ht="28.8"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9">
        <f t="shared" si="172"/>
        <v>41829.889027777775</v>
      </c>
      <c r="T1815" s="9">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f t="shared" si="169"/>
        <v>42.157142857142858</v>
      </c>
      <c r="Q1816" t="str">
        <f t="shared" si="170"/>
        <v>photography</v>
      </c>
      <c r="R1816" t="str">
        <f t="shared" si="171"/>
        <v>photobooks</v>
      </c>
      <c r="S1816" s="9">
        <f t="shared" si="172"/>
        <v>42033.314074074078</v>
      </c>
      <c r="T1816" s="9">
        <f t="shared" si="173"/>
        <v>42063.314074074078</v>
      </c>
    </row>
    <row r="1817" spans="1:20" ht="43.2"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9">
        <f t="shared" si="172"/>
        <v>42172.906678240746</v>
      </c>
      <c r="T1817" s="9">
        <f t="shared" si="173"/>
        <v>42186.906678240746</v>
      </c>
    </row>
    <row r="1818" spans="1:20" ht="28.8"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f t="shared" si="169"/>
        <v>84.833333333333329</v>
      </c>
      <c r="Q1818" t="str">
        <f t="shared" si="170"/>
        <v>photography</v>
      </c>
      <c r="R1818" t="str">
        <f t="shared" si="171"/>
        <v>photobooks</v>
      </c>
      <c r="S1818" s="9">
        <f t="shared" si="172"/>
        <v>42548.876192129625</v>
      </c>
      <c r="T1818" s="9">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f t="shared" si="169"/>
        <v>94.19</v>
      </c>
      <c r="Q1819" t="str">
        <f t="shared" si="170"/>
        <v>photography</v>
      </c>
      <c r="R1819" t="str">
        <f t="shared" si="171"/>
        <v>photobooks</v>
      </c>
      <c r="S1819" s="9">
        <f t="shared" si="172"/>
        <v>42705.662118055552</v>
      </c>
      <c r="T1819" s="9">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9">
        <f t="shared" si="172"/>
        <v>42067.234375</v>
      </c>
      <c r="T1820" s="9">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f t="shared" si="169"/>
        <v>6.25</v>
      </c>
      <c r="Q1821" t="str">
        <f t="shared" si="170"/>
        <v>photography</v>
      </c>
      <c r="R1821" t="str">
        <f t="shared" si="171"/>
        <v>photobooks</v>
      </c>
      <c r="S1821" s="9">
        <f t="shared" si="172"/>
        <v>41820.752268518518</v>
      </c>
      <c r="T1821" s="9">
        <f t="shared" si="173"/>
        <v>41850.752268518518</v>
      </c>
    </row>
    <row r="1822" spans="1:20" ht="43.2"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f t="shared" si="169"/>
        <v>213.375</v>
      </c>
      <c r="Q1822" t="str">
        <f t="shared" si="170"/>
        <v>photography</v>
      </c>
      <c r="R1822" t="str">
        <f t="shared" si="171"/>
        <v>photobooks</v>
      </c>
      <c r="S1822" s="9">
        <f t="shared" si="172"/>
        <v>42065.084375000006</v>
      </c>
      <c r="T1822" s="9">
        <f t="shared" si="173"/>
        <v>42095.042708333334</v>
      </c>
    </row>
    <row r="1823" spans="1:20" ht="28.8"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f t="shared" si="169"/>
        <v>59.162280701754383</v>
      </c>
      <c r="Q1823" t="str">
        <f t="shared" si="170"/>
        <v>music</v>
      </c>
      <c r="R1823" t="str">
        <f t="shared" si="171"/>
        <v>rock</v>
      </c>
      <c r="S1823" s="9">
        <f t="shared" si="172"/>
        <v>40926.319062499999</v>
      </c>
      <c r="T1823" s="9">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27.272727272727273</v>
      </c>
      <c r="Q1824" t="str">
        <f t="shared" si="170"/>
        <v>music</v>
      </c>
      <c r="R1824" t="str">
        <f t="shared" si="171"/>
        <v>rock</v>
      </c>
      <c r="S1824" s="9">
        <f t="shared" si="172"/>
        <v>41634.797013888885</v>
      </c>
      <c r="T1824" s="9">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9">
        <f t="shared" si="172"/>
        <v>41176.684907407405</v>
      </c>
      <c r="T1825" s="9">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9">
        <f t="shared" si="172"/>
        <v>41626.916284722225</v>
      </c>
      <c r="T1826" s="9">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9">
        <f t="shared" si="172"/>
        <v>41443.83452546296</v>
      </c>
      <c r="T1827" s="9">
        <f t="shared" si="173"/>
        <v>41466.83452546296</v>
      </c>
    </row>
    <row r="1828" spans="1:20"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9">
        <f t="shared" si="172"/>
        <v>41657.923807870371</v>
      </c>
      <c r="T1828" s="9">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9">
        <f t="shared" si="172"/>
        <v>40555.325937499998</v>
      </c>
      <c r="T1829" s="9">
        <f t="shared" si="173"/>
        <v>40605.325937499998</v>
      </c>
    </row>
    <row r="1830" spans="1:20" ht="43.2"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f t="shared" si="169"/>
        <v>417.33333333333331</v>
      </c>
      <c r="Q1830" t="str">
        <f t="shared" si="170"/>
        <v>music</v>
      </c>
      <c r="R1830" t="str">
        <f t="shared" si="171"/>
        <v>rock</v>
      </c>
      <c r="S1830" s="9">
        <f t="shared" si="172"/>
        <v>41736.899652777778</v>
      </c>
      <c r="T1830" s="9">
        <f t="shared" si="173"/>
        <v>41768.916666666664</v>
      </c>
    </row>
    <row r="1831" spans="1:20" ht="28.8"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9">
        <f t="shared" si="172"/>
        <v>40516.087627314817</v>
      </c>
      <c r="T1831" s="9">
        <f t="shared" si="173"/>
        <v>40564.916666666664</v>
      </c>
    </row>
    <row r="1832" spans="1:20" ht="28.8"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f t="shared" si="169"/>
        <v>67.389380530973455</v>
      </c>
      <c r="Q1832" t="str">
        <f t="shared" si="170"/>
        <v>music</v>
      </c>
      <c r="R1832" t="str">
        <f t="shared" si="171"/>
        <v>rock</v>
      </c>
      <c r="S1832" s="9">
        <f t="shared" si="172"/>
        <v>41664.684108796297</v>
      </c>
      <c r="T1832" s="9">
        <f t="shared" si="173"/>
        <v>41694.684108796297</v>
      </c>
    </row>
    <row r="1833" spans="1:20" ht="28.8"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9">
        <f t="shared" si="172"/>
        <v>41026.996099537035</v>
      </c>
      <c r="T1833" s="9">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9">
        <f t="shared" si="172"/>
        <v>40576.539664351854</v>
      </c>
      <c r="T1834" s="9">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9">
        <f t="shared" si="172"/>
        <v>41303.044016203705</v>
      </c>
      <c r="T1835" s="9">
        <f t="shared" si="173"/>
        <v>41335.332638888889</v>
      </c>
    </row>
    <row r="1836" spans="1:20"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9">
        <f t="shared" si="172"/>
        <v>41988.964062500003</v>
      </c>
      <c r="T1836" s="9">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9">
        <f t="shared" si="172"/>
        <v>42430.702210648145</v>
      </c>
      <c r="T1837" s="9">
        <f t="shared" si="173"/>
        <v>42460.660543981481</v>
      </c>
    </row>
    <row r="1838" spans="1:20"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f t="shared" si="169"/>
        <v>182.12727272727273</v>
      </c>
      <c r="Q1838" t="str">
        <f t="shared" si="170"/>
        <v>music</v>
      </c>
      <c r="R1838" t="str">
        <f t="shared" si="171"/>
        <v>rock</v>
      </c>
      <c r="S1838" s="9">
        <f t="shared" si="172"/>
        <v>41305.809363425928</v>
      </c>
      <c r="T1838" s="9">
        <f t="shared" si="173"/>
        <v>41322.809363425928</v>
      </c>
    </row>
    <row r="1839" spans="1:20" ht="43.2"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f t="shared" si="169"/>
        <v>61.366666666666667</v>
      </c>
      <c r="Q1839" t="str">
        <f t="shared" si="170"/>
        <v>music</v>
      </c>
      <c r="R1839" t="str">
        <f t="shared" si="171"/>
        <v>rock</v>
      </c>
      <c r="S1839" s="9">
        <f t="shared" si="172"/>
        <v>40926.047858796301</v>
      </c>
      <c r="T1839" s="9">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9">
        <f t="shared" si="172"/>
        <v>40788.786539351851</v>
      </c>
      <c r="T1840" s="9">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f t="shared" si="169"/>
        <v>45.62222222222222</v>
      </c>
      <c r="Q1841" t="str">
        <f t="shared" si="170"/>
        <v>music</v>
      </c>
      <c r="R1841" t="str">
        <f t="shared" si="171"/>
        <v>rock</v>
      </c>
      <c r="S1841" s="9">
        <f t="shared" si="172"/>
        <v>42614.722013888888</v>
      </c>
      <c r="T1841" s="9">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f t="shared" si="169"/>
        <v>75.384615384615387</v>
      </c>
      <c r="Q1842" t="str">
        <f t="shared" si="170"/>
        <v>music</v>
      </c>
      <c r="R1842" t="str">
        <f t="shared" si="171"/>
        <v>rock</v>
      </c>
      <c r="S1842" s="9">
        <f t="shared" si="172"/>
        <v>41382.096180555556</v>
      </c>
      <c r="T1842" s="9">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f t="shared" si="169"/>
        <v>50.875</v>
      </c>
      <c r="Q1843" t="str">
        <f t="shared" si="170"/>
        <v>music</v>
      </c>
      <c r="R1843" t="str">
        <f t="shared" si="171"/>
        <v>rock</v>
      </c>
      <c r="S1843" s="9">
        <f t="shared" si="172"/>
        <v>41745.84542824074</v>
      </c>
      <c r="T1843" s="9">
        <f t="shared" si="173"/>
        <v>41779.207638888889</v>
      </c>
    </row>
    <row r="1844" spans="1:20" ht="28.8"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f t="shared" si="169"/>
        <v>119.28571428571429</v>
      </c>
      <c r="Q1844" t="str">
        <f t="shared" si="170"/>
        <v>music</v>
      </c>
      <c r="R1844" t="str">
        <f t="shared" si="171"/>
        <v>rock</v>
      </c>
      <c r="S1844" s="9">
        <f t="shared" si="172"/>
        <v>42031.631724537037</v>
      </c>
      <c r="T1844" s="9">
        <f t="shared" si="173"/>
        <v>42065.249305555553</v>
      </c>
    </row>
    <row r="1845" spans="1:20" ht="43.2"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f t="shared" si="169"/>
        <v>92.541865671641801</v>
      </c>
      <c r="Q1845" t="str">
        <f t="shared" si="170"/>
        <v>music</v>
      </c>
      <c r="R1845" t="str">
        <f t="shared" si="171"/>
        <v>rock</v>
      </c>
      <c r="S1845" s="9">
        <f t="shared" si="172"/>
        <v>40564.994837962964</v>
      </c>
      <c r="T1845" s="9">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9">
        <f t="shared" si="172"/>
        <v>40666.973541666666</v>
      </c>
      <c r="T1846" s="9">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52.631578947368418</v>
      </c>
      <c r="Q1847" t="str">
        <f t="shared" si="170"/>
        <v>music</v>
      </c>
      <c r="R1847" t="str">
        <f t="shared" si="171"/>
        <v>rock</v>
      </c>
      <c r="S1847" s="9">
        <f t="shared" si="172"/>
        <v>42523.333310185189</v>
      </c>
      <c r="T1847" s="9">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f t="shared" si="169"/>
        <v>98.990430622009569</v>
      </c>
      <c r="Q1848" t="str">
        <f t="shared" si="170"/>
        <v>music</v>
      </c>
      <c r="R1848" t="str">
        <f t="shared" si="171"/>
        <v>rock</v>
      </c>
      <c r="S1848" s="9">
        <f t="shared" si="172"/>
        <v>41228.650196759263</v>
      </c>
      <c r="T1848" s="9">
        <f t="shared" si="173"/>
        <v>41258.650196759263</v>
      </c>
    </row>
    <row r="1849" spans="1:20" ht="43.2"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9">
        <f t="shared" si="172"/>
        <v>42094.236481481479</v>
      </c>
      <c r="T1849" s="9">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f t="shared" si="169"/>
        <v>134.20833333333334</v>
      </c>
      <c r="Q1850" t="str">
        <f t="shared" si="170"/>
        <v>music</v>
      </c>
      <c r="R1850" t="str">
        <f t="shared" si="171"/>
        <v>rock</v>
      </c>
      <c r="S1850" s="9">
        <f t="shared" si="172"/>
        <v>40691.788055555553</v>
      </c>
      <c r="T1850" s="9">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9">
        <f t="shared" si="172"/>
        <v>41169.845590277779</v>
      </c>
      <c r="T1851" s="9">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f t="shared" si="169"/>
        <v>51.044692737430168</v>
      </c>
      <c r="Q1852" t="str">
        <f t="shared" si="170"/>
        <v>music</v>
      </c>
      <c r="R1852" t="str">
        <f t="shared" si="171"/>
        <v>rock</v>
      </c>
      <c r="S1852" s="9">
        <f t="shared" si="172"/>
        <v>41800.959490740745</v>
      </c>
      <c r="T1852" s="9">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f t="shared" si="169"/>
        <v>50.03846153846154</v>
      </c>
      <c r="Q1853" t="str">
        <f t="shared" si="170"/>
        <v>music</v>
      </c>
      <c r="R1853" t="str">
        <f t="shared" si="171"/>
        <v>rock</v>
      </c>
      <c r="S1853" s="9">
        <f t="shared" si="172"/>
        <v>41827.906689814816</v>
      </c>
      <c r="T1853" s="9">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f t="shared" si="169"/>
        <v>133.93129770992365</v>
      </c>
      <c r="Q1854" t="str">
        <f t="shared" si="170"/>
        <v>music</v>
      </c>
      <c r="R1854" t="str">
        <f t="shared" si="171"/>
        <v>rock</v>
      </c>
      <c r="S1854" s="9">
        <f t="shared" si="172"/>
        <v>42081.77143518519</v>
      </c>
      <c r="T1854" s="9">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9">
        <f t="shared" si="172"/>
        <v>41177.060381944444</v>
      </c>
      <c r="T1855" s="9">
        <f t="shared" si="173"/>
        <v>41227.102048611108</v>
      </c>
    </row>
    <row r="1856" spans="1:20" ht="28.8"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f t="shared" si="169"/>
        <v>88.037643678160919</v>
      </c>
      <c r="Q1856" t="str">
        <f t="shared" si="170"/>
        <v>music</v>
      </c>
      <c r="R1856" t="str">
        <f t="shared" si="171"/>
        <v>rock</v>
      </c>
      <c r="S1856" s="9">
        <f t="shared" si="172"/>
        <v>41388.021261574075</v>
      </c>
      <c r="T1856" s="9">
        <f t="shared" si="173"/>
        <v>41418.021261574075</v>
      </c>
    </row>
    <row r="1857" spans="1:20" ht="28.8"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9">
        <f t="shared" si="172"/>
        <v>41600.538657407407</v>
      </c>
      <c r="T1857" s="9">
        <f t="shared" si="173"/>
        <v>41645.538657407407</v>
      </c>
    </row>
    <row r="1858" spans="1:20" ht="43.2"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E1858/D1858*100</f>
        <v>101.25</v>
      </c>
      <c r="P1858">
        <f t="shared" si="169"/>
        <v>53.289473684210527</v>
      </c>
      <c r="Q1858" t="str">
        <f t="shared" si="170"/>
        <v>music</v>
      </c>
      <c r="R1858" t="str">
        <f t="shared" si="171"/>
        <v>rock</v>
      </c>
      <c r="S1858" s="9">
        <f t="shared" si="172"/>
        <v>41817.854999999996</v>
      </c>
      <c r="T1858" s="9">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100</v>
      </c>
      <c r="P1859">
        <f t="shared" ref="P1859:P1922" si="175">E1859/L1859</f>
        <v>136.36363636363637</v>
      </c>
      <c r="Q1859" t="str">
        <f t="shared" ref="Q1859:Q1922" si="176">LEFT(N1859, FIND("/", N1859)-1)</f>
        <v>music</v>
      </c>
      <c r="R1859" t="str">
        <f t="shared" ref="R1859:R1922" si="177">RIGHT(N1859, LEN(N1859)-FIND("/", N1859))</f>
        <v>rock</v>
      </c>
      <c r="S1859" s="9">
        <f t="shared" ref="S1859:S1922" si="178">J1859/60/60/24+DATE(1970, 1, 1)</f>
        <v>41864.76866898148</v>
      </c>
      <c r="T1859" s="9">
        <f t="shared" ref="T1859:T1922" si="179">I1859/60/60/24+DATE(1970, 1, 1)</f>
        <v>41894.76866898148</v>
      </c>
    </row>
    <row r="1860" spans="1:20" ht="43.2"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9">
        <f t="shared" si="178"/>
        <v>40833.200474537036</v>
      </c>
      <c r="T1860" s="9">
        <f t="shared" si="179"/>
        <v>40893.242141203707</v>
      </c>
    </row>
    <row r="1861" spans="1:20"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9">
        <f t="shared" si="178"/>
        <v>40778.770011574074</v>
      </c>
      <c r="T1861" s="9">
        <f t="shared" si="179"/>
        <v>40808.770011574074</v>
      </c>
    </row>
    <row r="1862" spans="1:20" ht="28.8"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9">
        <f t="shared" si="178"/>
        <v>41655.709305555552</v>
      </c>
      <c r="T1862" s="9">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9">
        <f t="shared" si="178"/>
        <v>42000.300243055557</v>
      </c>
      <c r="T1863" s="9">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f t="shared" si="175"/>
        <v>90.9375</v>
      </c>
      <c r="Q1864" t="str">
        <f t="shared" si="176"/>
        <v>games</v>
      </c>
      <c r="R1864" t="str">
        <f t="shared" si="177"/>
        <v>mobile games</v>
      </c>
      <c r="S1864" s="9">
        <f t="shared" si="178"/>
        <v>42755.492754629624</v>
      </c>
      <c r="T1864" s="9">
        <f t="shared" si="179"/>
        <v>42802.3125</v>
      </c>
    </row>
    <row r="1865" spans="1:20" ht="28.8"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f t="shared" si="175"/>
        <v>5</v>
      </c>
      <c r="Q1865" t="str">
        <f t="shared" si="176"/>
        <v>games</v>
      </c>
      <c r="R1865" t="str">
        <f t="shared" si="177"/>
        <v>mobile games</v>
      </c>
      <c r="S1865" s="9">
        <f t="shared" si="178"/>
        <v>41772.797280092593</v>
      </c>
      <c r="T1865" s="9">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f t="shared" si="175"/>
        <v>58.083333333333336</v>
      </c>
      <c r="Q1866" t="str">
        <f t="shared" si="176"/>
        <v>games</v>
      </c>
      <c r="R1866" t="str">
        <f t="shared" si="177"/>
        <v>mobile games</v>
      </c>
      <c r="S1866" s="9">
        <f t="shared" si="178"/>
        <v>41733.716435185182</v>
      </c>
      <c r="T1866" s="9">
        <f t="shared" si="179"/>
        <v>41763.716435185182</v>
      </c>
    </row>
    <row r="1867" spans="1:20" ht="43.2"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f t="shared" si="175"/>
        <v>2</v>
      </c>
      <c r="Q1867" t="str">
        <f t="shared" si="176"/>
        <v>games</v>
      </c>
      <c r="R1867" t="str">
        <f t="shared" si="177"/>
        <v>mobile games</v>
      </c>
      <c r="S1867" s="9">
        <f t="shared" si="178"/>
        <v>42645.367442129631</v>
      </c>
      <c r="T1867" s="9">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f t="shared" si="175"/>
        <v>62.5</v>
      </c>
      <c r="Q1868" t="str">
        <f t="shared" si="176"/>
        <v>games</v>
      </c>
      <c r="R1868" t="str">
        <f t="shared" si="177"/>
        <v>mobile games</v>
      </c>
      <c r="S1868" s="9">
        <f t="shared" si="178"/>
        <v>42742.246493055558</v>
      </c>
      <c r="T1868" s="9">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f t="shared" si="175"/>
        <v>10</v>
      </c>
      <c r="Q1869" t="str">
        <f t="shared" si="176"/>
        <v>games</v>
      </c>
      <c r="R1869" t="str">
        <f t="shared" si="177"/>
        <v>mobile games</v>
      </c>
      <c r="S1869" s="9">
        <f t="shared" si="178"/>
        <v>42649.924907407403</v>
      </c>
      <c r="T1869" s="9">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f t="shared" si="175"/>
        <v>71.588235294117652</v>
      </c>
      <c r="Q1870" t="str">
        <f t="shared" si="176"/>
        <v>games</v>
      </c>
      <c r="R1870" t="str">
        <f t="shared" si="177"/>
        <v>mobile games</v>
      </c>
      <c r="S1870" s="9">
        <f t="shared" si="178"/>
        <v>42328.779224537036</v>
      </c>
      <c r="T1870" s="9">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9">
        <f t="shared" si="178"/>
        <v>42709.002881944441</v>
      </c>
      <c r="T1871" s="9">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f t="shared" si="175"/>
        <v>32.81818181818182</v>
      </c>
      <c r="Q1872" t="str">
        <f t="shared" si="176"/>
        <v>games</v>
      </c>
      <c r="R1872" t="str">
        <f t="shared" si="177"/>
        <v>mobile games</v>
      </c>
      <c r="S1872" s="9">
        <f t="shared" si="178"/>
        <v>42371.355729166666</v>
      </c>
      <c r="T1872" s="9">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f t="shared" si="175"/>
        <v>49.11578947368421</v>
      </c>
      <c r="Q1873" t="str">
        <f t="shared" si="176"/>
        <v>games</v>
      </c>
      <c r="R1873" t="str">
        <f t="shared" si="177"/>
        <v>mobile games</v>
      </c>
      <c r="S1873" s="9">
        <f t="shared" si="178"/>
        <v>41923.783576388887</v>
      </c>
      <c r="T1873" s="9">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f t="shared" si="175"/>
        <v>16.307692307692307</v>
      </c>
      <c r="Q1874" t="str">
        <f t="shared" si="176"/>
        <v>games</v>
      </c>
      <c r="R1874" t="str">
        <f t="shared" si="177"/>
        <v>mobile games</v>
      </c>
      <c r="S1874" s="9">
        <f t="shared" si="178"/>
        <v>42155.129652777774</v>
      </c>
      <c r="T1874" s="9">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f t="shared" si="175"/>
        <v>18</v>
      </c>
      <c r="Q1875" t="str">
        <f t="shared" si="176"/>
        <v>games</v>
      </c>
      <c r="R1875" t="str">
        <f t="shared" si="177"/>
        <v>mobile games</v>
      </c>
      <c r="S1875" s="9">
        <f t="shared" si="178"/>
        <v>42164.615856481483</v>
      </c>
      <c r="T1875" s="9">
        <f t="shared" si="179"/>
        <v>42193.697916666672</v>
      </c>
    </row>
    <row r="1876" spans="1:20" ht="43.2"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f t="shared" si="175"/>
        <v>13</v>
      </c>
      <c r="Q1876" t="str">
        <f t="shared" si="176"/>
        <v>games</v>
      </c>
      <c r="R1876" t="str">
        <f t="shared" si="177"/>
        <v>mobile games</v>
      </c>
      <c r="S1876" s="9">
        <f t="shared" si="178"/>
        <v>42529.969131944439</v>
      </c>
      <c r="T1876" s="9">
        <f t="shared" si="179"/>
        <v>42549.969131944439</v>
      </c>
    </row>
    <row r="1877" spans="1:20" ht="28.8"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f t="shared" si="175"/>
        <v>17</v>
      </c>
      <c r="Q1877" t="str">
        <f t="shared" si="176"/>
        <v>games</v>
      </c>
      <c r="R1877" t="str">
        <f t="shared" si="177"/>
        <v>mobile games</v>
      </c>
      <c r="S1877" s="9">
        <f t="shared" si="178"/>
        <v>42528.899398148147</v>
      </c>
      <c r="T1877" s="9">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9">
        <f t="shared" si="178"/>
        <v>41776.284780092588</v>
      </c>
      <c r="T1878" s="9">
        <f t="shared" si="179"/>
        <v>41806.284780092588</v>
      </c>
    </row>
    <row r="1879" spans="1:20" ht="28.8"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9">
        <f t="shared" si="178"/>
        <v>42035.029224537036</v>
      </c>
      <c r="T1879" s="9">
        <f t="shared" si="179"/>
        <v>42064.029224537036</v>
      </c>
    </row>
    <row r="1880" spans="1:20" ht="43.2"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9">
        <f t="shared" si="178"/>
        <v>41773.008738425924</v>
      </c>
      <c r="T1880" s="9">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f t="shared" si="175"/>
        <v>3</v>
      </c>
      <c r="Q1881" t="str">
        <f t="shared" si="176"/>
        <v>games</v>
      </c>
      <c r="R1881" t="str">
        <f t="shared" si="177"/>
        <v>mobile games</v>
      </c>
      <c r="S1881" s="9">
        <f t="shared" si="178"/>
        <v>42413.649641203709</v>
      </c>
      <c r="T1881" s="9">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f t="shared" si="175"/>
        <v>41.833333333333336</v>
      </c>
      <c r="Q1882" t="str">
        <f t="shared" si="176"/>
        <v>games</v>
      </c>
      <c r="R1882" t="str">
        <f t="shared" si="177"/>
        <v>mobile games</v>
      </c>
      <c r="S1882" s="9">
        <f t="shared" si="178"/>
        <v>42430.566898148143</v>
      </c>
      <c r="T1882" s="9">
        <f t="shared" si="179"/>
        <v>42459.525231481486</v>
      </c>
    </row>
    <row r="1883" spans="1:20" ht="28.8"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f t="shared" si="175"/>
        <v>49.338428571428572</v>
      </c>
      <c r="Q1883" t="str">
        <f t="shared" si="176"/>
        <v>music</v>
      </c>
      <c r="R1883" t="str">
        <f t="shared" si="177"/>
        <v>indie rock</v>
      </c>
      <c r="S1883" s="9">
        <f t="shared" si="178"/>
        <v>42043.152650462958</v>
      </c>
      <c r="T1883" s="9">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9">
        <f t="shared" si="178"/>
        <v>41067.949212962965</v>
      </c>
      <c r="T1884" s="9">
        <f t="shared" si="179"/>
        <v>41100.991666666669</v>
      </c>
    </row>
    <row r="1885" spans="1:20" ht="28.8"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f t="shared" si="175"/>
        <v>32.71875</v>
      </c>
      <c r="Q1885" t="str">
        <f t="shared" si="176"/>
        <v>music</v>
      </c>
      <c r="R1885" t="str">
        <f t="shared" si="177"/>
        <v>indie rock</v>
      </c>
      <c r="S1885" s="9">
        <f t="shared" si="178"/>
        <v>40977.948009259257</v>
      </c>
      <c r="T1885" s="9">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9">
        <f t="shared" si="178"/>
        <v>41205.198321759257</v>
      </c>
      <c r="T1886" s="9">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9">
        <f t="shared" si="178"/>
        <v>41099.093865740739</v>
      </c>
      <c r="T1887" s="9">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9">
        <f t="shared" si="178"/>
        <v>41925.906689814816</v>
      </c>
      <c r="T1888" s="9">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9">
        <f t="shared" si="178"/>
        <v>42323.800138888888</v>
      </c>
      <c r="T1889" s="9">
        <f t="shared" si="179"/>
        <v>42341.895833333328</v>
      </c>
    </row>
    <row r="1890" spans="1:20" ht="43.2"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f t="shared" si="175"/>
        <v>46.651685393258425</v>
      </c>
      <c r="Q1890" t="str">
        <f t="shared" si="176"/>
        <v>music</v>
      </c>
      <c r="R1890" t="str">
        <f t="shared" si="177"/>
        <v>indie rock</v>
      </c>
      <c r="S1890" s="9">
        <f t="shared" si="178"/>
        <v>40299.239953703705</v>
      </c>
      <c r="T1890" s="9">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9">
        <f t="shared" si="178"/>
        <v>41299.793356481481</v>
      </c>
      <c r="T1891" s="9">
        <f t="shared" si="179"/>
        <v>41344.751689814817</v>
      </c>
    </row>
    <row r="1892" spans="1:20" ht="28.8"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f t="shared" si="175"/>
        <v>70.5289837398374</v>
      </c>
      <c r="Q1892" t="str">
        <f t="shared" si="176"/>
        <v>music</v>
      </c>
      <c r="R1892" t="str">
        <f t="shared" si="177"/>
        <v>indie rock</v>
      </c>
      <c r="S1892" s="9">
        <f t="shared" si="178"/>
        <v>41228.786203703705</v>
      </c>
      <c r="T1892" s="9">
        <f t="shared" si="179"/>
        <v>41258.786203703705</v>
      </c>
    </row>
    <row r="1893" spans="1:20" ht="43.2"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9">
        <f t="shared" si="178"/>
        <v>40335.798078703701</v>
      </c>
      <c r="T1893" s="9">
        <f t="shared" si="179"/>
        <v>40381.25</v>
      </c>
    </row>
    <row r="1894" spans="1:20" ht="28.8"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f t="shared" si="175"/>
        <v>26.26923076923077</v>
      </c>
      <c r="Q1894" t="str">
        <f t="shared" si="176"/>
        <v>music</v>
      </c>
      <c r="R1894" t="str">
        <f t="shared" si="177"/>
        <v>indie rock</v>
      </c>
      <c r="S1894" s="9">
        <f t="shared" si="178"/>
        <v>40671.637511574074</v>
      </c>
      <c r="T1894" s="9">
        <f t="shared" si="179"/>
        <v>40701.637511574074</v>
      </c>
    </row>
    <row r="1895" spans="1:20" ht="28.8"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9">
        <f t="shared" si="178"/>
        <v>40632.94195601852</v>
      </c>
      <c r="T1895" s="9">
        <f t="shared" si="179"/>
        <v>40649.165972222225</v>
      </c>
    </row>
    <row r="1896" spans="1:20"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9">
        <f t="shared" si="178"/>
        <v>40920.904895833337</v>
      </c>
      <c r="T1896" s="9">
        <f t="shared" si="179"/>
        <v>40951.904895833337</v>
      </c>
    </row>
    <row r="1897" spans="1:20" ht="43.2"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9">
        <f t="shared" si="178"/>
        <v>42267.746782407412</v>
      </c>
      <c r="T1897" s="9">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9">
        <f t="shared" si="178"/>
        <v>40981.710243055553</v>
      </c>
      <c r="T1898" s="9">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9">
        <f t="shared" si="178"/>
        <v>41680.583402777782</v>
      </c>
      <c r="T1899" s="9">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f t="shared" si="175"/>
        <v>68.80952380952381</v>
      </c>
      <c r="Q1900" t="str">
        <f t="shared" si="176"/>
        <v>music</v>
      </c>
      <c r="R1900" t="str">
        <f t="shared" si="177"/>
        <v>indie rock</v>
      </c>
      <c r="S1900" s="9">
        <f t="shared" si="178"/>
        <v>42366.192974537036</v>
      </c>
      <c r="T1900" s="9">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f t="shared" si="175"/>
        <v>28.571428571428573</v>
      </c>
      <c r="Q1901" t="str">
        <f t="shared" si="176"/>
        <v>music</v>
      </c>
      <c r="R1901" t="str">
        <f t="shared" si="177"/>
        <v>indie rock</v>
      </c>
      <c r="S1901" s="9">
        <f t="shared" si="178"/>
        <v>42058.941736111112</v>
      </c>
      <c r="T1901" s="9">
        <f t="shared" si="179"/>
        <v>42088.90006944444</v>
      </c>
    </row>
    <row r="1902" spans="1:20" ht="43.2"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f t="shared" si="175"/>
        <v>50.631666666666668</v>
      </c>
      <c r="Q1902" t="str">
        <f t="shared" si="176"/>
        <v>music</v>
      </c>
      <c r="R1902" t="str">
        <f t="shared" si="177"/>
        <v>indie rock</v>
      </c>
      <c r="S1902" s="9">
        <f t="shared" si="178"/>
        <v>41160.871886574074</v>
      </c>
      <c r="T1902" s="9">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f t="shared" si="175"/>
        <v>106.8</v>
      </c>
      <c r="Q1903" t="str">
        <f t="shared" si="176"/>
        <v>technology</v>
      </c>
      <c r="R1903" t="str">
        <f t="shared" si="177"/>
        <v>gadgets</v>
      </c>
      <c r="S1903" s="9">
        <f t="shared" si="178"/>
        <v>42116.54315972222</v>
      </c>
      <c r="T1903" s="9">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f t="shared" si="175"/>
        <v>4</v>
      </c>
      <c r="Q1904" t="str">
        <f t="shared" si="176"/>
        <v>technology</v>
      </c>
      <c r="R1904" t="str">
        <f t="shared" si="177"/>
        <v>gadgets</v>
      </c>
      <c r="S1904" s="9">
        <f t="shared" si="178"/>
        <v>42037.789895833332</v>
      </c>
      <c r="T1904" s="9">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f t="shared" si="175"/>
        <v>34.097560975609753</v>
      </c>
      <c r="Q1905" t="str">
        <f t="shared" si="176"/>
        <v>technology</v>
      </c>
      <c r="R1905" t="str">
        <f t="shared" si="177"/>
        <v>gadgets</v>
      </c>
      <c r="S1905" s="9">
        <f t="shared" si="178"/>
        <v>42702.770729166667</v>
      </c>
      <c r="T1905" s="9">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f t="shared" si="175"/>
        <v>25</v>
      </c>
      <c r="Q1906" t="str">
        <f t="shared" si="176"/>
        <v>technology</v>
      </c>
      <c r="R1906" t="str">
        <f t="shared" si="177"/>
        <v>gadgets</v>
      </c>
      <c r="S1906" s="9">
        <f t="shared" si="178"/>
        <v>42326.685428240744</v>
      </c>
      <c r="T1906" s="9">
        <f t="shared" si="179"/>
        <v>42371.685428240744</v>
      </c>
    </row>
    <row r="1907" spans="1:20" ht="43.2"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f t="shared" si="175"/>
        <v>10.5</v>
      </c>
      <c r="Q1907" t="str">
        <f t="shared" si="176"/>
        <v>technology</v>
      </c>
      <c r="R1907" t="str">
        <f t="shared" si="177"/>
        <v>gadgets</v>
      </c>
      <c r="S1907" s="9">
        <f t="shared" si="178"/>
        <v>41859.925856481481</v>
      </c>
      <c r="T1907" s="9">
        <f t="shared" si="179"/>
        <v>41889.925856481481</v>
      </c>
    </row>
    <row r="1908" spans="1:20" ht="28.8"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f t="shared" si="175"/>
        <v>215.95959595959596</v>
      </c>
      <c r="Q1908" t="str">
        <f t="shared" si="176"/>
        <v>technology</v>
      </c>
      <c r="R1908" t="str">
        <f t="shared" si="177"/>
        <v>gadgets</v>
      </c>
      <c r="S1908" s="9">
        <f t="shared" si="178"/>
        <v>42514.671099537038</v>
      </c>
      <c r="T1908" s="9">
        <f t="shared" si="179"/>
        <v>42544.671099537038</v>
      </c>
    </row>
    <row r="1909" spans="1:20" ht="28.8"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f t="shared" si="175"/>
        <v>21.25</v>
      </c>
      <c r="Q1909" t="str">
        <f t="shared" si="176"/>
        <v>technology</v>
      </c>
      <c r="R1909" t="str">
        <f t="shared" si="177"/>
        <v>gadgets</v>
      </c>
      <c r="S1909" s="9">
        <f t="shared" si="178"/>
        <v>41767.587094907409</v>
      </c>
      <c r="T1909" s="9">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f t="shared" si="175"/>
        <v>108.25</v>
      </c>
      <c r="Q1910" t="str">
        <f t="shared" si="176"/>
        <v>technology</v>
      </c>
      <c r="R1910" t="str">
        <f t="shared" si="177"/>
        <v>gadgets</v>
      </c>
      <c r="S1910" s="9">
        <f t="shared" si="178"/>
        <v>42703.917824074073</v>
      </c>
      <c r="T1910" s="9">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f t="shared" si="175"/>
        <v>129.97368421052633</v>
      </c>
      <c r="Q1911" t="str">
        <f t="shared" si="176"/>
        <v>technology</v>
      </c>
      <c r="R1911" t="str">
        <f t="shared" si="177"/>
        <v>gadgets</v>
      </c>
      <c r="S1911" s="9">
        <f t="shared" si="178"/>
        <v>41905.429155092592</v>
      </c>
      <c r="T1911" s="9">
        <f t="shared" si="179"/>
        <v>41935.429155092592</v>
      </c>
    </row>
    <row r="1912" spans="1:20" ht="28.8"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f t="shared" si="175"/>
        <v>117.49473684210527</v>
      </c>
      <c r="Q1912" t="str">
        <f t="shared" si="176"/>
        <v>technology</v>
      </c>
      <c r="R1912" t="str">
        <f t="shared" si="177"/>
        <v>gadgets</v>
      </c>
      <c r="S1912" s="9">
        <f t="shared" si="178"/>
        <v>42264.963159722218</v>
      </c>
      <c r="T1912" s="9">
        <f t="shared" si="179"/>
        <v>42308.947916666672</v>
      </c>
    </row>
    <row r="1913" spans="1:20" ht="43.2"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f t="shared" si="175"/>
        <v>10</v>
      </c>
      <c r="Q1913" t="str">
        <f t="shared" si="176"/>
        <v>technology</v>
      </c>
      <c r="R1913" t="str">
        <f t="shared" si="177"/>
        <v>gadgets</v>
      </c>
      <c r="S1913" s="9">
        <f t="shared" si="178"/>
        <v>41830.033958333333</v>
      </c>
      <c r="T1913" s="9">
        <f t="shared" si="179"/>
        <v>41860.033958333333</v>
      </c>
    </row>
    <row r="1914" spans="1:20" ht="28.8"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f t="shared" si="175"/>
        <v>70.595238095238102</v>
      </c>
      <c r="Q1914" t="str">
        <f t="shared" si="176"/>
        <v>technology</v>
      </c>
      <c r="R1914" t="str">
        <f t="shared" si="177"/>
        <v>gadgets</v>
      </c>
      <c r="S1914" s="9">
        <f t="shared" si="178"/>
        <v>42129.226388888885</v>
      </c>
      <c r="T1914" s="9">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f t="shared" si="175"/>
        <v>24.5</v>
      </c>
      <c r="Q1915" t="str">
        <f t="shared" si="176"/>
        <v>technology</v>
      </c>
      <c r="R1915" t="str">
        <f t="shared" si="177"/>
        <v>gadgets</v>
      </c>
      <c r="S1915" s="9">
        <f t="shared" si="178"/>
        <v>41890.511319444442</v>
      </c>
      <c r="T1915" s="9">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f t="shared" si="175"/>
        <v>30</v>
      </c>
      <c r="Q1916" t="str">
        <f t="shared" si="176"/>
        <v>technology</v>
      </c>
      <c r="R1916" t="str">
        <f t="shared" si="177"/>
        <v>gadgets</v>
      </c>
      <c r="S1916" s="9">
        <f t="shared" si="178"/>
        <v>41929.174456018518</v>
      </c>
      <c r="T1916" s="9">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f t="shared" si="175"/>
        <v>2</v>
      </c>
      <c r="Q1917" t="str">
        <f t="shared" si="176"/>
        <v>technology</v>
      </c>
      <c r="R1917" t="str">
        <f t="shared" si="177"/>
        <v>gadgets</v>
      </c>
      <c r="S1917" s="9">
        <f t="shared" si="178"/>
        <v>41864.04886574074</v>
      </c>
      <c r="T1917" s="9">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f t="shared" si="175"/>
        <v>17</v>
      </c>
      <c r="Q1918" t="str">
        <f t="shared" si="176"/>
        <v>technology</v>
      </c>
      <c r="R1918" t="str">
        <f t="shared" si="177"/>
        <v>gadgets</v>
      </c>
      <c r="S1918" s="9">
        <f t="shared" si="178"/>
        <v>42656.717303240745</v>
      </c>
      <c r="T1918" s="9">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f t="shared" si="175"/>
        <v>2928.9285714285716</v>
      </c>
      <c r="Q1919" t="str">
        <f t="shared" si="176"/>
        <v>technology</v>
      </c>
      <c r="R1919" t="str">
        <f t="shared" si="177"/>
        <v>gadgets</v>
      </c>
      <c r="S1919" s="9">
        <f t="shared" si="178"/>
        <v>42746.270057870366</v>
      </c>
      <c r="T1919" s="9">
        <f t="shared" si="179"/>
        <v>42776.270057870366</v>
      </c>
    </row>
    <row r="1920" spans="1:20" ht="28.8"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f t="shared" si="175"/>
        <v>28.888888888888889</v>
      </c>
      <c r="Q1920" t="str">
        <f t="shared" si="176"/>
        <v>technology</v>
      </c>
      <c r="R1920" t="str">
        <f t="shared" si="177"/>
        <v>gadgets</v>
      </c>
      <c r="S1920" s="9">
        <f t="shared" si="178"/>
        <v>41828.789942129632</v>
      </c>
      <c r="T1920" s="9">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f t="shared" si="175"/>
        <v>29.625</v>
      </c>
      <c r="Q1921" t="str">
        <f t="shared" si="176"/>
        <v>technology</v>
      </c>
      <c r="R1921" t="str">
        <f t="shared" si="177"/>
        <v>gadgets</v>
      </c>
      <c r="S1921" s="9">
        <f t="shared" si="178"/>
        <v>42113.875567129624</v>
      </c>
      <c r="T1921" s="9">
        <f t="shared" si="179"/>
        <v>42143.875567129624</v>
      </c>
    </row>
    <row r="1922" spans="1:20" ht="28.8"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E1922/D1922*100</f>
        <v>43.03</v>
      </c>
      <c r="P1922">
        <f t="shared" si="175"/>
        <v>40.980952380952381</v>
      </c>
      <c r="Q1922" t="str">
        <f t="shared" si="176"/>
        <v>technology</v>
      </c>
      <c r="R1922" t="str">
        <f t="shared" si="177"/>
        <v>gadgets</v>
      </c>
      <c r="S1922" s="9">
        <f t="shared" si="178"/>
        <v>42270.875706018516</v>
      </c>
      <c r="T1922" s="9">
        <f t="shared" si="179"/>
        <v>42298.958333333328</v>
      </c>
    </row>
    <row r="1923" spans="1:20"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136.80000000000001</v>
      </c>
      <c r="P1923">
        <f t="shared" ref="P1923:P1986" si="181">E1923/L1923</f>
        <v>54</v>
      </c>
      <c r="Q1923" t="str">
        <f t="shared" ref="Q1923:Q1986" si="182">LEFT(N1923, FIND("/", N1923)-1)</f>
        <v>music</v>
      </c>
      <c r="R1923" t="str">
        <f t="shared" ref="R1923:R1986" si="183">RIGHT(N1923, LEN(N1923)-FIND("/", N1923))</f>
        <v>indie rock</v>
      </c>
      <c r="S1923" s="9">
        <f t="shared" ref="S1923:S1986" si="184">J1923/60/60/24+DATE(1970, 1, 1)</f>
        <v>41074.221562500003</v>
      </c>
      <c r="T1923" s="9">
        <f t="shared" ref="T1923:T1986" si="185">I1923/60/60/24+DATE(1970, 1, 1)</f>
        <v>41104.221562500003</v>
      </c>
    </row>
    <row r="1924" spans="1:20" ht="28.8"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9">
        <f t="shared" si="184"/>
        <v>41590.255868055552</v>
      </c>
      <c r="T1924" s="9">
        <f t="shared" si="185"/>
        <v>41620.255868055552</v>
      </c>
    </row>
    <row r="1925" spans="1:20" ht="28.8"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f t="shared" si="181"/>
        <v>23.153846153846153</v>
      </c>
      <c r="Q1925" t="str">
        <f t="shared" si="182"/>
        <v>music</v>
      </c>
      <c r="R1925" t="str">
        <f t="shared" si="183"/>
        <v>indie rock</v>
      </c>
      <c r="S1925" s="9">
        <f t="shared" si="184"/>
        <v>40772.848749999997</v>
      </c>
      <c r="T1925" s="9">
        <f t="shared" si="185"/>
        <v>40813.207638888889</v>
      </c>
    </row>
    <row r="1926" spans="1:20" ht="43.2"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9">
        <f t="shared" si="184"/>
        <v>41626.761053240742</v>
      </c>
      <c r="T1926" s="9">
        <f t="shared" si="185"/>
        <v>41654.814583333333</v>
      </c>
    </row>
    <row r="1927" spans="1:20" ht="28.8"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9">
        <f t="shared" si="184"/>
        <v>41535.90148148148</v>
      </c>
      <c r="T1927" s="9">
        <f t="shared" si="185"/>
        <v>41558</v>
      </c>
    </row>
    <row r="1928" spans="1:20" ht="43.2"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f t="shared" si="181"/>
        <v>27.3896261682243</v>
      </c>
      <c r="Q1928" t="str">
        <f t="shared" si="182"/>
        <v>music</v>
      </c>
      <c r="R1928" t="str">
        <f t="shared" si="183"/>
        <v>indie rock</v>
      </c>
      <c r="S1928" s="9">
        <f t="shared" si="184"/>
        <v>40456.954351851848</v>
      </c>
      <c r="T1928" s="9">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9">
        <f t="shared" si="184"/>
        <v>40960.861562500002</v>
      </c>
      <c r="T1929" s="9">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9">
        <f t="shared" si="184"/>
        <v>41371.648078703707</v>
      </c>
      <c r="T1930" s="9">
        <f t="shared" si="185"/>
        <v>41401.648078703707</v>
      </c>
    </row>
    <row r="1931" spans="1:20" ht="28.8"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9">
        <f t="shared" si="184"/>
        <v>40687.021597222221</v>
      </c>
      <c r="T1931" s="9">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9">
        <f t="shared" si="184"/>
        <v>41402.558819444443</v>
      </c>
      <c r="T1932" s="9">
        <f t="shared" si="185"/>
        <v>41462.558819444443</v>
      </c>
    </row>
    <row r="1933" spans="1:20" ht="28.8"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9">
        <f t="shared" si="184"/>
        <v>41037.892465277779</v>
      </c>
      <c r="T1933" s="9">
        <f t="shared" si="185"/>
        <v>41051.145833333336</v>
      </c>
    </row>
    <row r="1934" spans="1:20" ht="43.2"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9">
        <f t="shared" si="184"/>
        <v>40911.809872685182</v>
      </c>
      <c r="T1934" s="9">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f t="shared" si="181"/>
        <v>94.054545454545448</v>
      </c>
      <c r="Q1935" t="str">
        <f t="shared" si="182"/>
        <v>music</v>
      </c>
      <c r="R1935" t="str">
        <f t="shared" si="183"/>
        <v>indie rock</v>
      </c>
      <c r="S1935" s="9">
        <f t="shared" si="184"/>
        <v>41879.130868055552</v>
      </c>
      <c r="T1935" s="9">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f t="shared" si="181"/>
        <v>80.272727272727266</v>
      </c>
      <c r="Q1936" t="str">
        <f t="shared" si="182"/>
        <v>music</v>
      </c>
      <c r="R1936" t="str">
        <f t="shared" si="183"/>
        <v>indie rock</v>
      </c>
      <c r="S1936" s="9">
        <f t="shared" si="184"/>
        <v>40865.867141203707</v>
      </c>
      <c r="T1936" s="9">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f t="shared" si="181"/>
        <v>54.2</v>
      </c>
      <c r="Q1937" t="str">
        <f t="shared" si="182"/>
        <v>music</v>
      </c>
      <c r="R1937" t="str">
        <f t="shared" si="183"/>
        <v>indie rock</v>
      </c>
      <c r="S1937" s="9">
        <f t="shared" si="184"/>
        <v>41773.932534722226</v>
      </c>
      <c r="T1937" s="9">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9">
        <f t="shared" si="184"/>
        <v>40852.889699074076</v>
      </c>
      <c r="T1938" s="9">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f t="shared" si="181"/>
        <v>38.740344827586206</v>
      </c>
      <c r="Q1939" t="str">
        <f t="shared" si="182"/>
        <v>music</v>
      </c>
      <c r="R1939" t="str">
        <f t="shared" si="183"/>
        <v>indie rock</v>
      </c>
      <c r="S1939" s="9">
        <f t="shared" si="184"/>
        <v>41059.118993055556</v>
      </c>
      <c r="T1939" s="9">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f t="shared" si="181"/>
        <v>152.54385964912279</v>
      </c>
      <c r="Q1940" t="str">
        <f t="shared" si="182"/>
        <v>music</v>
      </c>
      <c r="R1940" t="str">
        <f t="shared" si="183"/>
        <v>indie rock</v>
      </c>
      <c r="S1940" s="9">
        <f t="shared" si="184"/>
        <v>41426.259618055556</v>
      </c>
      <c r="T1940" s="9">
        <f t="shared" si="185"/>
        <v>41457.208333333336</v>
      </c>
    </row>
    <row r="1941" spans="1:20" ht="43.2"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9">
        <f t="shared" si="184"/>
        <v>41313.985046296293</v>
      </c>
      <c r="T1941" s="9">
        <f t="shared" si="185"/>
        <v>41343.943379629629</v>
      </c>
    </row>
    <row r="1942" spans="1:20" ht="28.8"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9">
        <f t="shared" si="184"/>
        <v>40670.507326388892</v>
      </c>
      <c r="T1942" s="9">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9">
        <f t="shared" si="184"/>
        <v>41744.290868055556</v>
      </c>
      <c r="T1943" s="9">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9">
        <f t="shared" si="184"/>
        <v>40638.828009259261</v>
      </c>
      <c r="T1944" s="9">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9">
        <f t="shared" si="184"/>
        <v>42548.269861111112</v>
      </c>
      <c r="T1945" s="9">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f t="shared" si="181"/>
        <v>176.200223588597</v>
      </c>
      <c r="Q1946" t="str">
        <f t="shared" si="182"/>
        <v>technology</v>
      </c>
      <c r="R1946" t="str">
        <f t="shared" si="183"/>
        <v>hardware</v>
      </c>
      <c r="S1946" s="9">
        <f t="shared" si="184"/>
        <v>41730.584374999999</v>
      </c>
      <c r="T1946" s="9">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f t="shared" si="181"/>
        <v>511.79117647058825</v>
      </c>
      <c r="Q1947" t="str">
        <f t="shared" si="182"/>
        <v>technology</v>
      </c>
      <c r="R1947" t="str">
        <f t="shared" si="183"/>
        <v>hardware</v>
      </c>
      <c r="S1947" s="9">
        <f t="shared" si="184"/>
        <v>42157.251828703709</v>
      </c>
      <c r="T1947" s="9">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9">
        <f t="shared" si="184"/>
        <v>41689.150011574071</v>
      </c>
      <c r="T1948" s="9">
        <f t="shared" si="185"/>
        <v>41749.108344907407</v>
      </c>
    </row>
    <row r="1949" spans="1:20" ht="43.2"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9">
        <f t="shared" si="184"/>
        <v>40102.918055555558</v>
      </c>
      <c r="T1949" s="9">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9">
        <f t="shared" si="184"/>
        <v>42473.604270833333</v>
      </c>
      <c r="T1950" s="9">
        <f t="shared" si="185"/>
        <v>42527.709722222222</v>
      </c>
    </row>
    <row r="1951" spans="1:20" ht="28.8"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f t="shared" si="181"/>
        <v>56.204984093319197</v>
      </c>
      <c r="Q1951" t="str">
        <f t="shared" si="182"/>
        <v>technology</v>
      </c>
      <c r="R1951" t="str">
        <f t="shared" si="183"/>
        <v>hardware</v>
      </c>
      <c r="S1951" s="9">
        <f t="shared" si="184"/>
        <v>41800.423043981478</v>
      </c>
      <c r="T1951" s="9">
        <f t="shared" si="185"/>
        <v>41830.423043981478</v>
      </c>
    </row>
    <row r="1952" spans="1:20" ht="28.8"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9">
        <f t="shared" si="184"/>
        <v>40624.181400462963</v>
      </c>
      <c r="T1952" s="9">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9">
        <f t="shared" si="184"/>
        <v>42651.420567129629</v>
      </c>
      <c r="T1953" s="9">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f t="shared" si="181"/>
        <v>101.85532258064516</v>
      </c>
      <c r="Q1954" t="str">
        <f t="shared" si="182"/>
        <v>technology</v>
      </c>
      <c r="R1954" t="str">
        <f t="shared" si="183"/>
        <v>hardware</v>
      </c>
      <c r="S1954" s="9">
        <f t="shared" si="184"/>
        <v>41526.60665509259</v>
      </c>
      <c r="T1954" s="9">
        <f t="shared" si="185"/>
        <v>41563.60665509259</v>
      </c>
    </row>
    <row r="1955" spans="1:20" ht="28.8"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f t="shared" si="181"/>
        <v>230.55782312925169</v>
      </c>
      <c r="Q1955" t="str">
        <f t="shared" si="182"/>
        <v>technology</v>
      </c>
      <c r="R1955" t="str">
        <f t="shared" si="183"/>
        <v>hardware</v>
      </c>
      <c r="S1955" s="9">
        <f t="shared" si="184"/>
        <v>40941.199826388889</v>
      </c>
      <c r="T1955" s="9">
        <f t="shared" si="185"/>
        <v>40970.125</v>
      </c>
    </row>
    <row r="1956" spans="1:20"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f t="shared" si="181"/>
        <v>842.10602409638557</v>
      </c>
      <c r="Q1956" t="str">
        <f t="shared" si="182"/>
        <v>technology</v>
      </c>
      <c r="R1956" t="str">
        <f t="shared" si="183"/>
        <v>hardware</v>
      </c>
      <c r="S1956" s="9">
        <f t="shared" si="184"/>
        <v>42394.580740740741</v>
      </c>
      <c r="T1956" s="9">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9">
        <f t="shared" si="184"/>
        <v>41020.271770833337</v>
      </c>
      <c r="T1957" s="9">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f t="shared" si="181"/>
        <v>483.34246575342468</v>
      </c>
      <c r="Q1958" t="str">
        <f t="shared" si="182"/>
        <v>technology</v>
      </c>
      <c r="R1958" t="str">
        <f t="shared" si="183"/>
        <v>hardware</v>
      </c>
      <c r="S1958" s="9">
        <f t="shared" si="184"/>
        <v>42067.923668981486</v>
      </c>
      <c r="T1958" s="9">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f t="shared" si="181"/>
        <v>76.138500000000008</v>
      </c>
      <c r="Q1959" t="str">
        <f t="shared" si="182"/>
        <v>technology</v>
      </c>
      <c r="R1959" t="str">
        <f t="shared" si="183"/>
        <v>hardware</v>
      </c>
      <c r="S1959" s="9">
        <f t="shared" si="184"/>
        <v>41179.098530092589</v>
      </c>
      <c r="T1959" s="9">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9">
        <f t="shared" si="184"/>
        <v>41326.987974537034</v>
      </c>
      <c r="T1960" s="9">
        <f t="shared" si="185"/>
        <v>41356.94630787037</v>
      </c>
    </row>
    <row r="1961" spans="1:20" ht="43.2"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f t="shared" si="181"/>
        <v>36.965660377358489</v>
      </c>
      <c r="Q1961" t="str">
        <f t="shared" si="182"/>
        <v>technology</v>
      </c>
      <c r="R1961" t="str">
        <f t="shared" si="183"/>
        <v>hardware</v>
      </c>
      <c r="S1961" s="9">
        <f t="shared" si="184"/>
        <v>41871.845601851855</v>
      </c>
      <c r="T1961" s="9">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f t="shared" si="181"/>
        <v>2500.969696969697</v>
      </c>
      <c r="Q1962" t="str">
        <f t="shared" si="182"/>
        <v>technology</v>
      </c>
      <c r="R1962" t="str">
        <f t="shared" si="183"/>
        <v>hardware</v>
      </c>
      <c r="S1962" s="9">
        <f t="shared" si="184"/>
        <v>41964.362743055557</v>
      </c>
      <c r="T1962" s="9">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f t="shared" si="181"/>
        <v>67.690214329454989</v>
      </c>
      <c r="Q1963" t="str">
        <f t="shared" si="182"/>
        <v>technology</v>
      </c>
      <c r="R1963" t="str">
        <f t="shared" si="183"/>
        <v>hardware</v>
      </c>
      <c r="S1963" s="9">
        <f t="shared" si="184"/>
        <v>41148.194641203707</v>
      </c>
      <c r="T1963" s="9">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f t="shared" si="181"/>
        <v>63.04738562091503</v>
      </c>
      <c r="Q1964" t="str">
        <f t="shared" si="182"/>
        <v>technology</v>
      </c>
      <c r="R1964" t="str">
        <f t="shared" si="183"/>
        <v>hardware</v>
      </c>
      <c r="S1964" s="9">
        <f t="shared" si="184"/>
        <v>41742.780509259261</v>
      </c>
      <c r="T1964" s="9">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9">
        <f t="shared" si="184"/>
        <v>41863.429791666669</v>
      </c>
      <c r="T1965" s="9">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f t="shared" si="181"/>
        <v>180.75185011709601</v>
      </c>
      <c r="Q1966" t="str">
        <f t="shared" si="182"/>
        <v>technology</v>
      </c>
      <c r="R1966" t="str">
        <f t="shared" si="183"/>
        <v>hardware</v>
      </c>
      <c r="S1966" s="9">
        <f t="shared" si="184"/>
        <v>42452.272824074069</v>
      </c>
      <c r="T1966" s="9">
        <f t="shared" si="185"/>
        <v>42482.272824074069</v>
      </c>
    </row>
    <row r="1967" spans="1:20" ht="28.8"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f t="shared" si="181"/>
        <v>127.32038834951456</v>
      </c>
      <c r="Q1967" t="str">
        <f t="shared" si="182"/>
        <v>technology</v>
      </c>
      <c r="R1967" t="str">
        <f t="shared" si="183"/>
        <v>hardware</v>
      </c>
      <c r="S1967" s="9">
        <f t="shared" si="184"/>
        <v>40898.089236111111</v>
      </c>
      <c r="T1967" s="9">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9">
        <f t="shared" si="184"/>
        <v>41835.540486111109</v>
      </c>
      <c r="T1968" s="9">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f t="shared" si="181"/>
        <v>182.78024691358024</v>
      </c>
      <c r="Q1969" t="str">
        <f t="shared" si="182"/>
        <v>technology</v>
      </c>
      <c r="R1969" t="str">
        <f t="shared" si="183"/>
        <v>hardware</v>
      </c>
      <c r="S1969" s="9">
        <f t="shared" si="184"/>
        <v>41730.663530092592</v>
      </c>
      <c r="T1969" s="9">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9">
        <f t="shared" si="184"/>
        <v>42676.586979166663</v>
      </c>
      <c r="T1970" s="9">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f t="shared" si="181"/>
        <v>61.375728669846318</v>
      </c>
      <c r="Q1971" t="str">
        <f t="shared" si="182"/>
        <v>technology</v>
      </c>
      <c r="R1971" t="str">
        <f t="shared" si="183"/>
        <v>hardware</v>
      </c>
      <c r="S1971" s="9">
        <f t="shared" si="184"/>
        <v>42557.792453703703</v>
      </c>
      <c r="T1971" s="9">
        <f t="shared" si="185"/>
        <v>42587.792453703703</v>
      </c>
    </row>
    <row r="1972" spans="1:20" ht="28.8"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9">
        <f t="shared" si="184"/>
        <v>41324.193298611113</v>
      </c>
      <c r="T1972" s="9">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f t="shared" si="181"/>
        <v>272.35590732591254</v>
      </c>
      <c r="Q1973" t="str">
        <f t="shared" si="182"/>
        <v>technology</v>
      </c>
      <c r="R1973" t="str">
        <f t="shared" si="183"/>
        <v>hardware</v>
      </c>
      <c r="S1973" s="9">
        <f t="shared" si="184"/>
        <v>41561.500706018516</v>
      </c>
      <c r="T1973" s="9">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f t="shared" si="181"/>
        <v>70.848739495798313</v>
      </c>
      <c r="Q1974" t="str">
        <f t="shared" si="182"/>
        <v>technology</v>
      </c>
      <c r="R1974" t="str">
        <f t="shared" si="183"/>
        <v>hardware</v>
      </c>
      <c r="S1974" s="9">
        <f t="shared" si="184"/>
        <v>41201.012083333335</v>
      </c>
      <c r="T1974" s="9">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f t="shared" si="181"/>
        <v>247.94003412969283</v>
      </c>
      <c r="Q1975" t="str">
        <f t="shared" si="182"/>
        <v>technology</v>
      </c>
      <c r="R1975" t="str">
        <f t="shared" si="183"/>
        <v>hardware</v>
      </c>
      <c r="S1975" s="9">
        <f t="shared" si="184"/>
        <v>42549.722962962958</v>
      </c>
      <c r="T1975" s="9">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f t="shared" si="181"/>
        <v>186.81393034825871</v>
      </c>
      <c r="Q1976" t="str">
        <f t="shared" si="182"/>
        <v>technology</v>
      </c>
      <c r="R1976" t="str">
        <f t="shared" si="183"/>
        <v>hardware</v>
      </c>
      <c r="S1976" s="9">
        <f t="shared" si="184"/>
        <v>41445.334131944444</v>
      </c>
      <c r="T1976" s="9">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f t="shared" si="181"/>
        <v>131.98948616600788</v>
      </c>
      <c r="Q1977" t="str">
        <f t="shared" si="182"/>
        <v>technology</v>
      </c>
      <c r="R1977" t="str">
        <f t="shared" si="183"/>
        <v>hardware</v>
      </c>
      <c r="S1977" s="9">
        <f t="shared" si="184"/>
        <v>41313.755219907405</v>
      </c>
      <c r="T1977" s="9">
        <f t="shared" si="185"/>
        <v>41343.755219907405</v>
      </c>
    </row>
    <row r="1978" spans="1:20"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f t="shared" si="181"/>
        <v>29.310782241014799</v>
      </c>
      <c r="Q1978" t="str">
        <f t="shared" si="182"/>
        <v>technology</v>
      </c>
      <c r="R1978" t="str">
        <f t="shared" si="183"/>
        <v>hardware</v>
      </c>
      <c r="S1978" s="9">
        <f t="shared" si="184"/>
        <v>41438.899594907409</v>
      </c>
      <c r="T1978" s="9">
        <f t="shared" si="185"/>
        <v>41468.899594907409</v>
      </c>
    </row>
    <row r="1979" spans="1:20" ht="28.8"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f t="shared" si="181"/>
        <v>245.02436053593178</v>
      </c>
      <c r="Q1979" t="str">
        <f t="shared" si="182"/>
        <v>technology</v>
      </c>
      <c r="R1979" t="str">
        <f t="shared" si="183"/>
        <v>hardware</v>
      </c>
      <c r="S1979" s="9">
        <f t="shared" si="184"/>
        <v>42311.216898148152</v>
      </c>
      <c r="T1979" s="9">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f t="shared" si="181"/>
        <v>1323.2540463917526</v>
      </c>
      <c r="Q1980" t="str">
        <f t="shared" si="182"/>
        <v>technology</v>
      </c>
      <c r="R1980" t="str">
        <f t="shared" si="183"/>
        <v>hardware</v>
      </c>
      <c r="S1980" s="9">
        <f t="shared" si="184"/>
        <v>41039.225601851853</v>
      </c>
      <c r="T1980" s="9">
        <f t="shared" si="185"/>
        <v>41072.291666666664</v>
      </c>
    </row>
    <row r="1981" spans="1:20" ht="28.8"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9">
        <f t="shared" si="184"/>
        <v>42290.460023148145</v>
      </c>
      <c r="T1981" s="9">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f t="shared" si="181"/>
        <v>91.214401028277635</v>
      </c>
      <c r="Q1982" t="str">
        <f t="shared" si="182"/>
        <v>technology</v>
      </c>
      <c r="R1982" t="str">
        <f t="shared" si="183"/>
        <v>hardware</v>
      </c>
      <c r="S1982" s="9">
        <f t="shared" si="184"/>
        <v>42423.542384259257</v>
      </c>
      <c r="T1982" s="9">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f t="shared" si="181"/>
        <v>31.75</v>
      </c>
      <c r="Q1983" t="str">
        <f t="shared" si="182"/>
        <v>photography</v>
      </c>
      <c r="R1983" t="str">
        <f t="shared" si="183"/>
        <v>people</v>
      </c>
      <c r="S1983" s="9">
        <f t="shared" si="184"/>
        <v>41799.725289351853</v>
      </c>
      <c r="T1983" s="9">
        <f t="shared" si="185"/>
        <v>41829.725289351853</v>
      </c>
    </row>
    <row r="1984" spans="1:20" ht="28.8"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9">
        <f t="shared" si="184"/>
        <v>42678.586655092593</v>
      </c>
      <c r="T1984" s="9">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f t="shared" si="181"/>
        <v>88.6875</v>
      </c>
      <c r="Q1985" t="str">
        <f t="shared" si="182"/>
        <v>photography</v>
      </c>
      <c r="R1985" t="str">
        <f t="shared" si="183"/>
        <v>people</v>
      </c>
      <c r="S1985" s="9">
        <f t="shared" si="184"/>
        <v>42593.011782407411</v>
      </c>
      <c r="T1985" s="9">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E1986/D1986*100</f>
        <v>21.146666666666665</v>
      </c>
      <c r="P1986">
        <f t="shared" si="181"/>
        <v>453.14285714285717</v>
      </c>
      <c r="Q1986" t="str">
        <f t="shared" si="182"/>
        <v>photography</v>
      </c>
      <c r="R1986" t="str">
        <f t="shared" si="183"/>
        <v>people</v>
      </c>
      <c r="S1986" s="9">
        <f t="shared" si="184"/>
        <v>41913.790289351848</v>
      </c>
      <c r="T1986" s="9">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3.1875</v>
      </c>
      <c r="P1987">
        <f t="shared" ref="P1987:P2050" si="187">E1987/L1987</f>
        <v>12.75</v>
      </c>
      <c r="Q1987" t="str">
        <f t="shared" ref="Q1987:Q2050" si="188">LEFT(N1987, FIND("/", N1987)-1)</f>
        <v>photography</v>
      </c>
      <c r="R1987" t="str">
        <f t="shared" ref="R1987:R2050" si="189">RIGHT(N1987, LEN(N1987)-FIND("/", N1987))</f>
        <v>people</v>
      </c>
      <c r="S1987" s="9">
        <f t="shared" ref="S1987:S2050" si="190">J1987/60/60/24+DATE(1970, 1, 1)</f>
        <v>42555.698738425926</v>
      </c>
      <c r="T1987" s="9">
        <f t="shared" ref="T1987:T2050" si="191">I1987/60/60/24+DATE(1970, 1, 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f t="shared" si="187"/>
        <v>1</v>
      </c>
      <c r="Q1988" t="str">
        <f t="shared" si="188"/>
        <v>photography</v>
      </c>
      <c r="R1988" t="str">
        <f t="shared" si="189"/>
        <v>people</v>
      </c>
      <c r="S1988" s="9">
        <f t="shared" si="190"/>
        <v>42413.433831018512</v>
      </c>
      <c r="T1988" s="9">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f t="shared" si="187"/>
        <v>83.428571428571431</v>
      </c>
      <c r="Q1989" t="str">
        <f t="shared" si="188"/>
        <v>photography</v>
      </c>
      <c r="R1989" t="str">
        <f t="shared" si="189"/>
        <v>people</v>
      </c>
      <c r="S1989" s="9">
        <f t="shared" si="190"/>
        <v>42034.639768518522</v>
      </c>
      <c r="T1989" s="9">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f t="shared" si="187"/>
        <v>25</v>
      </c>
      <c r="Q1990" t="str">
        <f t="shared" si="188"/>
        <v>photography</v>
      </c>
      <c r="R1990" t="str">
        <f t="shared" si="189"/>
        <v>people</v>
      </c>
      <c r="S1990" s="9">
        <f t="shared" si="190"/>
        <v>42206.763217592597</v>
      </c>
      <c r="T1990" s="9">
        <f t="shared" si="191"/>
        <v>42236.763217592597</v>
      </c>
    </row>
    <row r="1991" spans="1:20" ht="28.8"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t="str">
        <f t="shared" si="188"/>
        <v>photography</v>
      </c>
      <c r="R1991" t="str">
        <f t="shared" si="189"/>
        <v>people</v>
      </c>
      <c r="S1991" s="9">
        <f t="shared" si="190"/>
        <v>42685.680648148147</v>
      </c>
      <c r="T1991" s="9">
        <f t="shared" si="191"/>
        <v>42715.680648148147</v>
      </c>
    </row>
    <row r="1992" spans="1:20" ht="28.8"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f t="shared" si="187"/>
        <v>101.8</v>
      </c>
      <c r="Q1992" t="str">
        <f t="shared" si="188"/>
        <v>photography</v>
      </c>
      <c r="R1992" t="str">
        <f t="shared" si="189"/>
        <v>people</v>
      </c>
      <c r="S1992" s="9">
        <f t="shared" si="190"/>
        <v>42398.195972222224</v>
      </c>
      <c r="T1992" s="9">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f t="shared" si="187"/>
        <v>46.666666666666664</v>
      </c>
      <c r="Q1993" t="str">
        <f t="shared" si="188"/>
        <v>photography</v>
      </c>
      <c r="R1993" t="str">
        <f t="shared" si="189"/>
        <v>people</v>
      </c>
      <c r="S1993" s="9">
        <f t="shared" si="190"/>
        <v>42167.89335648148</v>
      </c>
      <c r="T1993" s="9">
        <f t="shared" si="191"/>
        <v>42188.89335648148</v>
      </c>
    </row>
    <row r="1994" spans="1:20"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f t="shared" si="187"/>
        <v>1</v>
      </c>
      <c r="Q1994" t="str">
        <f t="shared" si="188"/>
        <v>photography</v>
      </c>
      <c r="R1994" t="str">
        <f t="shared" si="189"/>
        <v>people</v>
      </c>
      <c r="S1994" s="9">
        <f t="shared" si="190"/>
        <v>42023.143414351856</v>
      </c>
      <c r="T1994" s="9">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9">
        <f t="shared" si="190"/>
        <v>42329.58839120371</v>
      </c>
      <c r="T1995" s="9">
        <f t="shared" si="191"/>
        <v>42359.58839120371</v>
      </c>
    </row>
    <row r="1996" spans="1:20" ht="43.2"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9">
        <f t="shared" si="190"/>
        <v>42651.006273148145</v>
      </c>
      <c r="T1996" s="9">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f t="shared" si="187"/>
        <v>26</v>
      </c>
      <c r="Q1997" t="str">
        <f t="shared" si="188"/>
        <v>photography</v>
      </c>
      <c r="R1997" t="str">
        <f t="shared" si="189"/>
        <v>people</v>
      </c>
      <c r="S1997" s="9">
        <f t="shared" si="190"/>
        <v>42181.902037037042</v>
      </c>
      <c r="T1997" s="9">
        <f t="shared" si="191"/>
        <v>42201.902037037042</v>
      </c>
    </row>
    <row r="1998" spans="1:20" ht="43.2"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9">
        <f t="shared" si="190"/>
        <v>41800.819571759261</v>
      </c>
      <c r="T1998" s="9">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9">
        <f t="shared" si="190"/>
        <v>41847.930694444447</v>
      </c>
      <c r="T1999" s="9">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f t="shared" si="187"/>
        <v>218.33333333333334</v>
      </c>
      <c r="Q2000" t="str">
        <f t="shared" si="188"/>
        <v>photography</v>
      </c>
      <c r="R2000" t="str">
        <f t="shared" si="189"/>
        <v>people</v>
      </c>
      <c r="S2000" s="9">
        <f t="shared" si="190"/>
        <v>41807.118495370371</v>
      </c>
      <c r="T2000" s="9">
        <f t="shared" si="191"/>
        <v>41852.118495370371</v>
      </c>
    </row>
    <row r="2001" spans="1:20" ht="28.8"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f t="shared" si="187"/>
        <v>33.714285714285715</v>
      </c>
      <c r="Q2001" t="str">
        <f t="shared" si="188"/>
        <v>photography</v>
      </c>
      <c r="R2001" t="str">
        <f t="shared" si="189"/>
        <v>people</v>
      </c>
      <c r="S2001" s="9">
        <f t="shared" si="190"/>
        <v>41926.482731481483</v>
      </c>
      <c r="T2001" s="9">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f t="shared" si="187"/>
        <v>25</v>
      </c>
      <c r="Q2002" t="str">
        <f t="shared" si="188"/>
        <v>photography</v>
      </c>
      <c r="R2002" t="str">
        <f t="shared" si="189"/>
        <v>people</v>
      </c>
      <c r="S2002" s="9">
        <f t="shared" si="190"/>
        <v>42345.951539351852</v>
      </c>
      <c r="T2002" s="9">
        <f t="shared" si="191"/>
        <v>42375.951539351852</v>
      </c>
    </row>
    <row r="2003" spans="1:20" ht="28.8"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9">
        <f t="shared" si="190"/>
        <v>42136.209675925929</v>
      </c>
      <c r="T2003" s="9">
        <f t="shared" si="191"/>
        <v>42167.833333333328</v>
      </c>
    </row>
    <row r="2004" spans="1:20" ht="28.8"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9">
        <f t="shared" si="190"/>
        <v>42728.71230324074</v>
      </c>
      <c r="T2004" s="9">
        <f t="shared" si="191"/>
        <v>42758.71230324074</v>
      </c>
    </row>
    <row r="2005" spans="1:20" ht="43.2"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9">
        <f t="shared" si="190"/>
        <v>40347.125601851854</v>
      </c>
      <c r="T2005" s="9">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9">
        <f t="shared" si="190"/>
        <v>41800.604895833334</v>
      </c>
      <c r="T2006" s="9">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f t="shared" si="187"/>
        <v>194.26193717277485</v>
      </c>
      <c r="Q2007" t="str">
        <f t="shared" si="188"/>
        <v>technology</v>
      </c>
      <c r="R2007" t="str">
        <f t="shared" si="189"/>
        <v>hardware</v>
      </c>
      <c r="S2007" s="9">
        <f t="shared" si="190"/>
        <v>41535.812708333331</v>
      </c>
      <c r="T2007" s="9">
        <f t="shared" si="191"/>
        <v>41563.165972222225</v>
      </c>
    </row>
    <row r="2008" spans="1:20" ht="43.2"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f t="shared" si="187"/>
        <v>408.97689768976898</v>
      </c>
      <c r="Q2008" t="str">
        <f t="shared" si="188"/>
        <v>technology</v>
      </c>
      <c r="R2008" t="str">
        <f t="shared" si="189"/>
        <v>hardware</v>
      </c>
      <c r="S2008" s="9">
        <f t="shared" si="190"/>
        <v>41941.500520833331</v>
      </c>
      <c r="T2008" s="9">
        <f t="shared" si="191"/>
        <v>41976.542187500003</v>
      </c>
    </row>
    <row r="2009" spans="1:20" ht="43.2"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9">
        <f t="shared" si="190"/>
        <v>40347.837800925925</v>
      </c>
      <c r="T2009" s="9">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9">
        <f t="shared" si="190"/>
        <v>40761.604421296295</v>
      </c>
      <c r="T2010" s="9">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f t="shared" si="187"/>
        <v>383.3643216080402</v>
      </c>
      <c r="Q2011" t="str">
        <f t="shared" si="188"/>
        <v>technology</v>
      </c>
      <c r="R2011" t="str">
        <f t="shared" si="189"/>
        <v>hardware</v>
      </c>
      <c r="S2011" s="9">
        <f t="shared" si="190"/>
        <v>42661.323414351849</v>
      </c>
      <c r="T2011" s="9">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f t="shared" si="187"/>
        <v>55.276856649395505</v>
      </c>
      <c r="Q2012" t="str">
        <f t="shared" si="188"/>
        <v>technology</v>
      </c>
      <c r="R2012" t="str">
        <f t="shared" si="189"/>
        <v>hardware</v>
      </c>
      <c r="S2012" s="9">
        <f t="shared" si="190"/>
        <v>42570.996423611112</v>
      </c>
      <c r="T2012" s="9">
        <f t="shared" si="191"/>
        <v>42600.996423611112</v>
      </c>
    </row>
    <row r="2013" spans="1:20" ht="28.8"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f t="shared" si="187"/>
        <v>422.02059732234807</v>
      </c>
      <c r="Q2013" t="str">
        <f t="shared" si="188"/>
        <v>technology</v>
      </c>
      <c r="R2013" t="str">
        <f t="shared" si="189"/>
        <v>hardware</v>
      </c>
      <c r="S2013" s="9">
        <f t="shared" si="190"/>
        <v>42347.358483796299</v>
      </c>
      <c r="T2013" s="9">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f t="shared" si="187"/>
        <v>64.180327868852459</v>
      </c>
      <c r="Q2014" t="str">
        <f t="shared" si="188"/>
        <v>technology</v>
      </c>
      <c r="R2014" t="str">
        <f t="shared" si="189"/>
        <v>hardware</v>
      </c>
      <c r="S2014" s="9">
        <f t="shared" si="190"/>
        <v>42010.822233796294</v>
      </c>
      <c r="T2014" s="9">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f t="shared" si="187"/>
        <v>173.57781674704077</v>
      </c>
      <c r="Q2015" t="str">
        <f t="shared" si="188"/>
        <v>technology</v>
      </c>
      <c r="R2015" t="str">
        <f t="shared" si="189"/>
        <v>hardware</v>
      </c>
      <c r="S2015" s="9">
        <f t="shared" si="190"/>
        <v>42499.960810185185</v>
      </c>
      <c r="T2015" s="9">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f t="shared" si="187"/>
        <v>88.601680840609291</v>
      </c>
      <c r="Q2016" t="str">
        <f t="shared" si="188"/>
        <v>technology</v>
      </c>
      <c r="R2016" t="str">
        <f t="shared" si="189"/>
        <v>hardware</v>
      </c>
      <c r="S2016" s="9">
        <f t="shared" si="190"/>
        <v>41324.214571759258</v>
      </c>
      <c r="T2016" s="9">
        <f t="shared" si="191"/>
        <v>41358.172905092593</v>
      </c>
    </row>
    <row r="2017" spans="1:20" ht="28.8"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f t="shared" si="187"/>
        <v>50.222283950617282</v>
      </c>
      <c r="Q2017" t="str">
        <f t="shared" si="188"/>
        <v>technology</v>
      </c>
      <c r="R2017" t="str">
        <f t="shared" si="189"/>
        <v>hardware</v>
      </c>
      <c r="S2017" s="9">
        <f t="shared" si="190"/>
        <v>40765.876886574071</v>
      </c>
      <c r="T2017" s="9">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f t="shared" si="187"/>
        <v>192.38876826722338</v>
      </c>
      <c r="Q2018" t="str">
        <f t="shared" si="188"/>
        <v>technology</v>
      </c>
      <c r="R2018" t="str">
        <f t="shared" si="189"/>
        <v>hardware</v>
      </c>
      <c r="S2018" s="9">
        <f t="shared" si="190"/>
        <v>41312.88077546296</v>
      </c>
      <c r="T2018" s="9">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9">
        <f t="shared" si="190"/>
        <v>40961.057349537034</v>
      </c>
      <c r="T2019" s="9">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9">
        <f t="shared" si="190"/>
        <v>42199.365844907406</v>
      </c>
      <c r="T2020" s="9">
        <f t="shared" si="191"/>
        <v>42229.365844907406</v>
      </c>
    </row>
    <row r="2021" spans="1:20" ht="43.2"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f t="shared" si="187"/>
        <v>108.96848314606741</v>
      </c>
      <c r="Q2021" t="str">
        <f t="shared" si="188"/>
        <v>technology</v>
      </c>
      <c r="R2021" t="str">
        <f t="shared" si="189"/>
        <v>hardware</v>
      </c>
      <c r="S2021" s="9">
        <f t="shared" si="190"/>
        <v>42605.70857638889</v>
      </c>
      <c r="T2021" s="9">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f t="shared" si="187"/>
        <v>23.647540983606557</v>
      </c>
      <c r="Q2022" t="str">
        <f t="shared" si="188"/>
        <v>technology</v>
      </c>
      <c r="R2022" t="str">
        <f t="shared" si="189"/>
        <v>hardware</v>
      </c>
      <c r="S2022" s="9">
        <f t="shared" si="190"/>
        <v>41737.097499999996</v>
      </c>
      <c r="T2022" s="9">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f t="shared" si="187"/>
        <v>147.94736842105263</v>
      </c>
      <c r="Q2023" t="str">
        <f t="shared" si="188"/>
        <v>technology</v>
      </c>
      <c r="R2023" t="str">
        <f t="shared" si="189"/>
        <v>hardware</v>
      </c>
      <c r="S2023" s="9">
        <f t="shared" si="190"/>
        <v>41861.070567129631</v>
      </c>
      <c r="T2023" s="9">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9">
        <f t="shared" si="190"/>
        <v>42502.569120370375</v>
      </c>
      <c r="T2024" s="9">
        <f t="shared" si="191"/>
        <v>42532.569120370375</v>
      </c>
    </row>
    <row r="2025" spans="1:20" ht="43.2"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9">
        <f t="shared" si="190"/>
        <v>42136.420752314814</v>
      </c>
      <c r="T2025" s="9">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f t="shared" si="187"/>
        <v>222.99047619047619</v>
      </c>
      <c r="Q2026" t="str">
        <f t="shared" si="188"/>
        <v>technology</v>
      </c>
      <c r="R2026" t="str">
        <f t="shared" si="189"/>
        <v>hardware</v>
      </c>
      <c r="S2026" s="9">
        <f t="shared" si="190"/>
        <v>41099.966944444444</v>
      </c>
      <c r="T2026" s="9">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9">
        <f t="shared" si="190"/>
        <v>42136.184560185182</v>
      </c>
      <c r="T2027" s="9">
        <f t="shared" si="191"/>
        <v>42166.184560185182</v>
      </c>
    </row>
    <row r="2028" spans="1:20"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f t="shared" si="187"/>
        <v>73.503898678414089</v>
      </c>
      <c r="Q2028" t="str">
        <f t="shared" si="188"/>
        <v>technology</v>
      </c>
      <c r="R2028" t="str">
        <f t="shared" si="189"/>
        <v>hardware</v>
      </c>
      <c r="S2028" s="9">
        <f t="shared" si="190"/>
        <v>41704.735937500001</v>
      </c>
      <c r="T2028" s="9">
        <f t="shared" si="191"/>
        <v>41750.165972222225</v>
      </c>
    </row>
    <row r="2029" spans="1:20" ht="28.8"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9">
        <f t="shared" si="190"/>
        <v>42048.813877314817</v>
      </c>
      <c r="T2029" s="9">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9">
        <f t="shared" si="190"/>
        <v>40215.919050925928</v>
      </c>
      <c r="T2030" s="9">
        <f t="shared" si="191"/>
        <v>40252.913194444445</v>
      </c>
    </row>
    <row r="2031" spans="1:20" ht="28.8"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f t="shared" si="187"/>
        <v>96.063829787234042</v>
      </c>
      <c r="Q2031" t="str">
        <f t="shared" si="188"/>
        <v>technology</v>
      </c>
      <c r="R2031" t="str">
        <f t="shared" si="189"/>
        <v>hardware</v>
      </c>
      <c r="S2031" s="9">
        <f t="shared" si="190"/>
        <v>41848.021770833337</v>
      </c>
      <c r="T2031" s="9">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9">
        <f t="shared" si="190"/>
        <v>41212.996481481481</v>
      </c>
      <c r="T2032" s="9">
        <f t="shared" si="191"/>
        <v>41242.996481481481</v>
      </c>
    </row>
    <row r="2033" spans="1:20" ht="28.8"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9">
        <f t="shared" si="190"/>
        <v>41975.329317129625</v>
      </c>
      <c r="T2033" s="9">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9">
        <f t="shared" si="190"/>
        <v>42689.565671296295</v>
      </c>
      <c r="T2034" s="9">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9">
        <f t="shared" si="190"/>
        <v>41725.082384259258</v>
      </c>
      <c r="T2035" s="9">
        <f t="shared" si="191"/>
        <v>41755.082384259258</v>
      </c>
    </row>
    <row r="2036" spans="1:20" ht="43.2"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f t="shared" si="187"/>
        <v>593.93620078740162</v>
      </c>
      <c r="Q2036" t="str">
        <f t="shared" si="188"/>
        <v>technology</v>
      </c>
      <c r="R2036" t="str">
        <f t="shared" si="189"/>
        <v>hardware</v>
      </c>
      <c r="S2036" s="9">
        <f t="shared" si="190"/>
        <v>42076.130011574074</v>
      </c>
      <c r="T2036" s="9">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9">
        <f t="shared" si="190"/>
        <v>42311.625081018516</v>
      </c>
      <c r="T2037" s="9">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f t="shared" si="187"/>
        <v>46.580778301886795</v>
      </c>
      <c r="Q2038" t="str">
        <f t="shared" si="188"/>
        <v>technology</v>
      </c>
      <c r="R2038" t="str">
        <f t="shared" si="189"/>
        <v>hardware</v>
      </c>
      <c r="S2038" s="9">
        <f t="shared" si="190"/>
        <v>41738.864803240744</v>
      </c>
      <c r="T2038" s="9">
        <f t="shared" si="191"/>
        <v>41768.864803240744</v>
      </c>
    </row>
    <row r="2039" spans="1:20" ht="28.8"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f t="shared" si="187"/>
        <v>70.041118881118877</v>
      </c>
      <c r="Q2039" t="str">
        <f t="shared" si="188"/>
        <v>technology</v>
      </c>
      <c r="R2039" t="str">
        <f t="shared" si="189"/>
        <v>hardware</v>
      </c>
      <c r="S2039" s="9">
        <f t="shared" si="190"/>
        <v>41578.210104166668</v>
      </c>
      <c r="T2039" s="9">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f t="shared" si="187"/>
        <v>164.90686274509804</v>
      </c>
      <c r="Q2040" t="str">
        <f t="shared" si="188"/>
        <v>technology</v>
      </c>
      <c r="R2040" t="str">
        <f t="shared" si="189"/>
        <v>hardware</v>
      </c>
      <c r="S2040" s="9">
        <f t="shared" si="190"/>
        <v>41424.27107638889</v>
      </c>
      <c r="T2040" s="9">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f t="shared" si="187"/>
        <v>449.26385224274406</v>
      </c>
      <c r="Q2041" t="str">
        <f t="shared" si="188"/>
        <v>technology</v>
      </c>
      <c r="R2041" t="str">
        <f t="shared" si="189"/>
        <v>hardware</v>
      </c>
      <c r="S2041" s="9">
        <f t="shared" si="190"/>
        <v>42675.438946759255</v>
      </c>
      <c r="T2041" s="9">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9">
        <f t="shared" si="190"/>
        <v>41578.927118055559</v>
      </c>
      <c r="T2042" s="9">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9">
        <f t="shared" si="190"/>
        <v>42654.525775462964</v>
      </c>
      <c r="T2043" s="9">
        <f t="shared" si="191"/>
        <v>42684.567442129628</v>
      </c>
    </row>
    <row r="2044" spans="1:20" ht="28.8"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f t="shared" si="187"/>
        <v>88.23571428571428</v>
      </c>
      <c r="Q2044" t="str">
        <f t="shared" si="188"/>
        <v>technology</v>
      </c>
      <c r="R2044" t="str">
        <f t="shared" si="189"/>
        <v>hardware</v>
      </c>
      <c r="S2044" s="9">
        <f t="shared" si="190"/>
        <v>42331.708032407405</v>
      </c>
      <c r="T2044" s="9">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f t="shared" si="187"/>
        <v>36.326424870466319</v>
      </c>
      <c r="Q2045" t="str">
        <f t="shared" si="188"/>
        <v>technology</v>
      </c>
      <c r="R2045" t="str">
        <f t="shared" si="189"/>
        <v>hardware</v>
      </c>
      <c r="S2045" s="9">
        <f t="shared" si="190"/>
        <v>42661.176817129628</v>
      </c>
      <c r="T2045" s="9">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9">
        <f t="shared" si="190"/>
        <v>42138.684189814812</v>
      </c>
      <c r="T2046" s="9">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f t="shared" si="187"/>
        <v>152.62361216730039</v>
      </c>
      <c r="Q2047" t="str">
        <f t="shared" si="188"/>
        <v>technology</v>
      </c>
      <c r="R2047" t="str">
        <f t="shared" si="189"/>
        <v>hardware</v>
      </c>
      <c r="S2047" s="9">
        <f t="shared" si="190"/>
        <v>41069.088506944441</v>
      </c>
      <c r="T2047" s="9">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9">
        <f t="shared" si="190"/>
        <v>41387.171805555554</v>
      </c>
      <c r="T2048" s="9">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9">
        <f t="shared" si="190"/>
        <v>42081.903587962966</v>
      </c>
      <c r="T2049" s="9">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E2050/D2050*100</f>
        <v>148.33229411764705</v>
      </c>
      <c r="P2050">
        <f t="shared" si="187"/>
        <v>91.82989803350327</v>
      </c>
      <c r="Q2050" t="str">
        <f t="shared" si="188"/>
        <v>technology</v>
      </c>
      <c r="R2050" t="str">
        <f t="shared" si="189"/>
        <v>hardware</v>
      </c>
      <c r="S2050" s="9">
        <f t="shared" si="190"/>
        <v>41387.651516203703</v>
      </c>
      <c r="T2050" s="9">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120.19070000000001</v>
      </c>
      <c r="P2051">
        <f t="shared" ref="P2051:P2114" si="193">E2051/L2051</f>
        <v>80.991037735849048</v>
      </c>
      <c r="Q2051" t="str">
        <f t="shared" ref="Q2051:Q2114" si="194">LEFT(N2051, FIND("/", N2051)-1)</f>
        <v>technology</v>
      </c>
      <c r="R2051" t="str">
        <f t="shared" ref="R2051:R2114" si="195">RIGHT(N2051, LEN(N2051)-FIND("/", N2051))</f>
        <v>hardware</v>
      </c>
      <c r="S2051" s="9">
        <f t="shared" ref="S2051:S2114" si="196">J2051/60/60/24+DATE(1970, 1, 1)</f>
        <v>41575.527349537035</v>
      </c>
      <c r="T2051" s="9">
        <f t="shared" ref="T2051:T2114" si="197">I2051/60/60/24+DATE(1970, 1, 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9">
        <f t="shared" si="196"/>
        <v>42115.071504629625</v>
      </c>
      <c r="T2052" s="9">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f t="shared" si="193"/>
        <v>43.095041322314053</v>
      </c>
      <c r="Q2053" t="str">
        <f t="shared" si="194"/>
        <v>technology</v>
      </c>
      <c r="R2053" t="str">
        <f t="shared" si="195"/>
        <v>hardware</v>
      </c>
      <c r="S2053" s="9">
        <f t="shared" si="196"/>
        <v>41604.022418981483</v>
      </c>
      <c r="T2053" s="9">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f t="shared" si="193"/>
        <v>326.29205175600737</v>
      </c>
      <c r="Q2054" t="str">
        <f t="shared" si="194"/>
        <v>technology</v>
      </c>
      <c r="R2054" t="str">
        <f t="shared" si="195"/>
        <v>hardware</v>
      </c>
      <c r="S2054" s="9">
        <f t="shared" si="196"/>
        <v>42375.08394675926</v>
      </c>
      <c r="T2054" s="9">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9">
        <f t="shared" si="196"/>
        <v>42303.617488425924</v>
      </c>
      <c r="T2055" s="9">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9">
        <f t="shared" si="196"/>
        <v>41731.520949074074</v>
      </c>
      <c r="T2056" s="9">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9">
        <f t="shared" si="196"/>
        <v>41946.674108796295</v>
      </c>
      <c r="T2057" s="9">
        <f t="shared" si="197"/>
        <v>41976.166666666672</v>
      </c>
    </row>
    <row r="2058" spans="1:20" ht="28.8"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f t="shared" si="193"/>
        <v>138.49458483754512</v>
      </c>
      <c r="Q2058" t="str">
        <f t="shared" si="194"/>
        <v>technology</v>
      </c>
      <c r="R2058" t="str">
        <f t="shared" si="195"/>
        <v>hardware</v>
      </c>
      <c r="S2058" s="9">
        <f t="shared" si="196"/>
        <v>41351.76090277778</v>
      </c>
      <c r="T2058" s="9">
        <f t="shared" si="197"/>
        <v>41381.76090277778</v>
      </c>
    </row>
    <row r="2059" spans="1:20" ht="43.2"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f t="shared" si="193"/>
        <v>45.547792792792798</v>
      </c>
      <c r="Q2059" t="str">
        <f t="shared" si="194"/>
        <v>technology</v>
      </c>
      <c r="R2059" t="str">
        <f t="shared" si="195"/>
        <v>hardware</v>
      </c>
      <c r="S2059" s="9">
        <f t="shared" si="196"/>
        <v>42396.494583333333</v>
      </c>
      <c r="T2059" s="9">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9">
        <f t="shared" si="196"/>
        <v>42026.370717592596</v>
      </c>
      <c r="T2060" s="9">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9">
        <f t="shared" si="196"/>
        <v>42361.602476851855</v>
      </c>
      <c r="T2061" s="9">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9">
        <f t="shared" si="196"/>
        <v>41783.642939814818</v>
      </c>
      <c r="T2062" s="9">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9">
        <f t="shared" si="196"/>
        <v>42705.764513888891</v>
      </c>
      <c r="T2063" s="9">
        <f t="shared" si="197"/>
        <v>42735.764513888891</v>
      </c>
    </row>
    <row r="2064" spans="1:20" ht="43.2"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f t="shared" si="193"/>
        <v>566.38916256157631</v>
      </c>
      <c r="Q2064" t="str">
        <f t="shared" si="194"/>
        <v>technology</v>
      </c>
      <c r="R2064" t="str">
        <f t="shared" si="195"/>
        <v>hardware</v>
      </c>
      <c r="S2064" s="9">
        <f t="shared" si="196"/>
        <v>42423.3830787037</v>
      </c>
      <c r="T2064" s="9">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f t="shared" si="193"/>
        <v>120.85714285714286</v>
      </c>
      <c r="Q2065" t="str">
        <f t="shared" si="194"/>
        <v>technology</v>
      </c>
      <c r="R2065" t="str">
        <f t="shared" si="195"/>
        <v>hardware</v>
      </c>
      <c r="S2065" s="9">
        <f t="shared" si="196"/>
        <v>42472.73265046296</v>
      </c>
      <c r="T2065" s="9">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9">
        <f t="shared" si="196"/>
        <v>41389.364849537036</v>
      </c>
      <c r="T2066" s="9">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9">
        <f t="shared" si="196"/>
        <v>41603.333668981482</v>
      </c>
      <c r="T2067" s="9">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f t="shared" si="193"/>
        <v>67.261538461538464</v>
      </c>
      <c r="Q2068" t="str">
        <f t="shared" si="194"/>
        <v>technology</v>
      </c>
      <c r="R2068" t="str">
        <f t="shared" si="195"/>
        <v>hardware</v>
      </c>
      <c r="S2068" s="9">
        <f t="shared" si="196"/>
        <v>41844.771793981483</v>
      </c>
      <c r="T2068" s="9">
        <f t="shared" si="197"/>
        <v>41874.771793981483</v>
      </c>
    </row>
    <row r="2069" spans="1:20" ht="28.8"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9">
        <f t="shared" si="196"/>
        <v>42115.853888888887</v>
      </c>
      <c r="T2069" s="9">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f t="shared" si="193"/>
        <v>346.13118421052633</v>
      </c>
      <c r="Q2070" t="str">
        <f t="shared" si="194"/>
        <v>technology</v>
      </c>
      <c r="R2070" t="str">
        <f t="shared" si="195"/>
        <v>hardware</v>
      </c>
      <c r="S2070" s="9">
        <f t="shared" si="196"/>
        <v>42633.841608796298</v>
      </c>
      <c r="T2070" s="9">
        <f t="shared" si="197"/>
        <v>42663.841608796298</v>
      </c>
    </row>
    <row r="2071" spans="1:20" ht="43.2"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f t="shared" si="193"/>
        <v>244.11912547528519</v>
      </c>
      <c r="Q2071" t="str">
        <f t="shared" si="194"/>
        <v>technology</v>
      </c>
      <c r="R2071" t="str">
        <f t="shared" si="195"/>
        <v>hardware</v>
      </c>
      <c r="S2071" s="9">
        <f t="shared" si="196"/>
        <v>42340.972118055557</v>
      </c>
      <c r="T2071" s="9">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f t="shared" si="193"/>
        <v>259.25424836601309</v>
      </c>
      <c r="Q2072" t="str">
        <f t="shared" si="194"/>
        <v>technology</v>
      </c>
      <c r="R2072" t="str">
        <f t="shared" si="195"/>
        <v>hardware</v>
      </c>
      <c r="S2072" s="9">
        <f t="shared" si="196"/>
        <v>42519.6565162037</v>
      </c>
      <c r="T2072" s="9">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f t="shared" si="193"/>
        <v>201.96402877697841</v>
      </c>
      <c r="Q2073" t="str">
        <f t="shared" si="194"/>
        <v>technology</v>
      </c>
      <c r="R2073" t="str">
        <f t="shared" si="195"/>
        <v>hardware</v>
      </c>
      <c r="S2073" s="9">
        <f t="shared" si="196"/>
        <v>42600.278749999998</v>
      </c>
      <c r="T2073" s="9">
        <f t="shared" si="197"/>
        <v>42645.278749999998</v>
      </c>
    </row>
    <row r="2074" spans="1:20" ht="43.2"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9">
        <f t="shared" si="196"/>
        <v>42467.581388888888</v>
      </c>
      <c r="T2074" s="9">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f t="shared" si="193"/>
        <v>324.69</v>
      </c>
      <c r="Q2075" t="str">
        <f t="shared" si="194"/>
        <v>technology</v>
      </c>
      <c r="R2075" t="str">
        <f t="shared" si="195"/>
        <v>hardware</v>
      </c>
      <c r="S2075" s="9">
        <f t="shared" si="196"/>
        <v>42087.668032407411</v>
      </c>
      <c r="T2075" s="9">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9">
        <f t="shared" si="196"/>
        <v>42466.826180555552</v>
      </c>
      <c r="T2076" s="9">
        <f t="shared" si="197"/>
        <v>42496.826180555552</v>
      </c>
    </row>
    <row r="2077" spans="1:20" ht="28.8"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9">
        <f t="shared" si="196"/>
        <v>41450.681574074071</v>
      </c>
      <c r="T2077" s="9">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f t="shared" si="193"/>
        <v>116.35303146309367</v>
      </c>
      <c r="Q2078" t="str">
        <f t="shared" si="194"/>
        <v>technology</v>
      </c>
      <c r="R2078" t="str">
        <f t="shared" si="195"/>
        <v>hardware</v>
      </c>
      <c r="S2078" s="9">
        <f t="shared" si="196"/>
        <v>41803.880659722221</v>
      </c>
      <c r="T2078" s="9">
        <f t="shared" si="197"/>
        <v>41843.880659722221</v>
      </c>
    </row>
    <row r="2079" spans="1:20" ht="28.8"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9">
        <f t="shared" si="196"/>
        <v>42103.042546296296</v>
      </c>
      <c r="T2079" s="9">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f t="shared" si="193"/>
        <v>546.6875</v>
      </c>
      <c r="Q2080" t="str">
        <f t="shared" si="194"/>
        <v>technology</v>
      </c>
      <c r="R2080" t="str">
        <f t="shared" si="195"/>
        <v>hardware</v>
      </c>
      <c r="S2080" s="9">
        <f t="shared" si="196"/>
        <v>42692.771493055552</v>
      </c>
      <c r="T2080" s="9">
        <f t="shared" si="197"/>
        <v>42722.771493055552</v>
      </c>
    </row>
    <row r="2081" spans="1:20" ht="43.2"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f t="shared" si="193"/>
        <v>47.474464579901152</v>
      </c>
      <c r="Q2081" t="str">
        <f t="shared" si="194"/>
        <v>technology</v>
      </c>
      <c r="R2081" t="str">
        <f t="shared" si="195"/>
        <v>hardware</v>
      </c>
      <c r="S2081" s="9">
        <f t="shared" si="196"/>
        <v>42150.71056712963</v>
      </c>
      <c r="T2081" s="9">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f t="shared" si="193"/>
        <v>101.56</v>
      </c>
      <c r="Q2082" t="str">
        <f t="shared" si="194"/>
        <v>technology</v>
      </c>
      <c r="R2082" t="str">
        <f t="shared" si="195"/>
        <v>hardware</v>
      </c>
      <c r="S2082" s="9">
        <f t="shared" si="196"/>
        <v>42289.957175925927</v>
      </c>
      <c r="T2082" s="9">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9">
        <f t="shared" si="196"/>
        <v>41004.156886574077</v>
      </c>
      <c r="T2083" s="9">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9">
        <f t="shared" si="196"/>
        <v>40811.120324074072</v>
      </c>
      <c r="T2084" s="9">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9">
        <f t="shared" si="196"/>
        <v>41034.72216435185</v>
      </c>
      <c r="T2085" s="9">
        <f t="shared" si="197"/>
        <v>41064.72216435185</v>
      </c>
    </row>
    <row r="2086" spans="1:20" ht="28.8"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9">
        <f t="shared" si="196"/>
        <v>41731.833124999997</v>
      </c>
      <c r="T2086" s="9">
        <f t="shared" si="197"/>
        <v>41763.290972222225</v>
      </c>
    </row>
    <row r="2087" spans="1:20" ht="43.2"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f t="shared" si="193"/>
        <v>89.301204819277103</v>
      </c>
      <c r="Q2087" t="str">
        <f t="shared" si="194"/>
        <v>music</v>
      </c>
      <c r="R2087" t="str">
        <f t="shared" si="195"/>
        <v>indie rock</v>
      </c>
      <c r="S2087" s="9">
        <f t="shared" si="196"/>
        <v>41075.835497685184</v>
      </c>
      <c r="T2087" s="9">
        <f t="shared" si="197"/>
        <v>41105.835497685184</v>
      </c>
    </row>
    <row r="2088" spans="1:20" ht="28.8"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9">
        <f t="shared" si="196"/>
        <v>40860.67050925926</v>
      </c>
      <c r="T2088" s="9">
        <f t="shared" si="197"/>
        <v>40891.207638888889</v>
      </c>
    </row>
    <row r="2089" spans="1:20" ht="43.2"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f t="shared" si="193"/>
        <v>62.12</v>
      </c>
      <c r="Q2089" t="str">
        <f t="shared" si="194"/>
        <v>music</v>
      </c>
      <c r="R2089" t="str">
        <f t="shared" si="195"/>
        <v>indie rock</v>
      </c>
      <c r="S2089" s="9">
        <f t="shared" si="196"/>
        <v>40764.204375000001</v>
      </c>
      <c r="T2089" s="9">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f t="shared" si="193"/>
        <v>46.204266666666669</v>
      </c>
      <c r="Q2090" t="str">
        <f t="shared" si="194"/>
        <v>music</v>
      </c>
      <c r="R2090" t="str">
        <f t="shared" si="195"/>
        <v>indie rock</v>
      </c>
      <c r="S2090" s="9">
        <f t="shared" si="196"/>
        <v>40395.714722222219</v>
      </c>
      <c r="T2090" s="9">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f t="shared" si="193"/>
        <v>48.54854838709678</v>
      </c>
      <c r="Q2091" t="str">
        <f t="shared" si="194"/>
        <v>music</v>
      </c>
      <c r="R2091" t="str">
        <f t="shared" si="195"/>
        <v>indie rock</v>
      </c>
      <c r="S2091" s="9">
        <f t="shared" si="196"/>
        <v>41453.076319444444</v>
      </c>
      <c r="T2091" s="9">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f t="shared" si="193"/>
        <v>57.520187499999999</v>
      </c>
      <c r="Q2092" t="str">
        <f t="shared" si="194"/>
        <v>music</v>
      </c>
      <c r="R2092" t="str">
        <f t="shared" si="195"/>
        <v>indie rock</v>
      </c>
      <c r="S2092" s="9">
        <f t="shared" si="196"/>
        <v>41299.381423611114</v>
      </c>
      <c r="T2092" s="9">
        <f t="shared" si="197"/>
        <v>41329.381423611114</v>
      </c>
    </row>
    <row r="2093" spans="1:20" ht="43.2"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9">
        <f t="shared" si="196"/>
        <v>40555.322662037033</v>
      </c>
      <c r="T2093" s="9">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9">
        <f t="shared" si="196"/>
        <v>40763.707546296297</v>
      </c>
      <c r="T2094" s="9">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f t="shared" si="193"/>
        <v>66.826086956521735</v>
      </c>
      <c r="Q2095" t="str">
        <f t="shared" si="194"/>
        <v>music</v>
      </c>
      <c r="R2095" t="str">
        <f t="shared" si="195"/>
        <v>indie rock</v>
      </c>
      <c r="S2095" s="9">
        <f t="shared" si="196"/>
        <v>41205.854537037041</v>
      </c>
      <c r="T2095" s="9">
        <f t="shared" si="197"/>
        <v>41265.896203703705</v>
      </c>
    </row>
    <row r="2096" spans="1:20" ht="43.2"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f t="shared" si="193"/>
        <v>58.597222222222221</v>
      </c>
      <c r="Q2096" t="str">
        <f t="shared" si="194"/>
        <v>music</v>
      </c>
      <c r="R2096" t="str">
        <f t="shared" si="195"/>
        <v>indie rock</v>
      </c>
      <c r="S2096" s="9">
        <f t="shared" si="196"/>
        <v>40939.02002314815</v>
      </c>
      <c r="T2096" s="9">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113.63636363636364</v>
      </c>
      <c r="Q2097" t="str">
        <f t="shared" si="194"/>
        <v>music</v>
      </c>
      <c r="R2097" t="str">
        <f t="shared" si="195"/>
        <v>indie rock</v>
      </c>
      <c r="S2097" s="9">
        <f t="shared" si="196"/>
        <v>40758.733483796292</v>
      </c>
      <c r="T2097" s="9">
        <f t="shared" si="197"/>
        <v>40818.733483796292</v>
      </c>
    </row>
    <row r="2098" spans="1:20" ht="28.8"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9">
        <f t="shared" si="196"/>
        <v>41192.758506944447</v>
      </c>
      <c r="T2098" s="9">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78.94736842105263</v>
      </c>
      <c r="Q2099" t="str">
        <f t="shared" si="194"/>
        <v>music</v>
      </c>
      <c r="R2099" t="str">
        <f t="shared" si="195"/>
        <v>indie rock</v>
      </c>
      <c r="S2099" s="9">
        <f t="shared" si="196"/>
        <v>40818.58489583333</v>
      </c>
      <c r="T2099" s="9">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9">
        <f t="shared" si="196"/>
        <v>40946.11383101852</v>
      </c>
      <c r="T2100" s="9">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f t="shared" si="193"/>
        <v>63.031746031746032</v>
      </c>
      <c r="Q2101" t="str">
        <f t="shared" si="194"/>
        <v>music</v>
      </c>
      <c r="R2101" t="str">
        <f t="shared" si="195"/>
        <v>indie rock</v>
      </c>
      <c r="S2101" s="9">
        <f t="shared" si="196"/>
        <v>42173.746342592596</v>
      </c>
      <c r="T2101" s="9">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f t="shared" si="193"/>
        <v>30.37037037037037</v>
      </c>
      <c r="Q2102" t="str">
        <f t="shared" si="194"/>
        <v>music</v>
      </c>
      <c r="R2102" t="str">
        <f t="shared" si="195"/>
        <v>indie rock</v>
      </c>
      <c r="S2102" s="9">
        <f t="shared" si="196"/>
        <v>41074.834965277776</v>
      </c>
      <c r="T2102" s="9">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f t="shared" si="193"/>
        <v>51.477272727272727</v>
      </c>
      <c r="Q2103" t="str">
        <f t="shared" si="194"/>
        <v>music</v>
      </c>
      <c r="R2103" t="str">
        <f t="shared" si="195"/>
        <v>indie rock</v>
      </c>
      <c r="S2103" s="9">
        <f t="shared" si="196"/>
        <v>40892.149467592593</v>
      </c>
      <c r="T2103" s="9">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9">
        <f t="shared" si="196"/>
        <v>40638.868611111109</v>
      </c>
      <c r="T2104" s="9">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9">
        <f t="shared" si="196"/>
        <v>41192.754942129628</v>
      </c>
      <c r="T2105" s="9">
        <f t="shared" si="197"/>
        <v>41222.7966087963</v>
      </c>
    </row>
    <row r="2106" spans="1:20" ht="28.8"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f t="shared" si="193"/>
        <v>28</v>
      </c>
      <c r="Q2106" t="str">
        <f t="shared" si="194"/>
        <v>music</v>
      </c>
      <c r="R2106" t="str">
        <f t="shared" si="195"/>
        <v>indie rock</v>
      </c>
      <c r="S2106" s="9">
        <f t="shared" si="196"/>
        <v>41394.074467592596</v>
      </c>
      <c r="T2106" s="9">
        <f t="shared" si="197"/>
        <v>41425</v>
      </c>
    </row>
    <row r="2107" spans="1:20" ht="28.8"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9">
        <f t="shared" si="196"/>
        <v>41951.788807870369</v>
      </c>
      <c r="T2107" s="9">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f t="shared" si="193"/>
        <v>53.522727272727273</v>
      </c>
      <c r="Q2108" t="str">
        <f t="shared" si="194"/>
        <v>music</v>
      </c>
      <c r="R2108" t="str">
        <f t="shared" si="195"/>
        <v>indie rock</v>
      </c>
      <c r="S2108" s="9">
        <f t="shared" si="196"/>
        <v>41270.21497685185</v>
      </c>
      <c r="T2108" s="9">
        <f t="shared" si="197"/>
        <v>41300.21497685185</v>
      </c>
    </row>
    <row r="2109" spans="1:20" ht="28.8"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9">
        <f t="shared" si="196"/>
        <v>41934.71056712963</v>
      </c>
      <c r="T2109" s="9">
        <f t="shared" si="197"/>
        <v>41955.752233796295</v>
      </c>
    </row>
    <row r="2110" spans="1:20" ht="43.2"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9">
        <f t="shared" si="196"/>
        <v>41135.175694444442</v>
      </c>
      <c r="T2110" s="9">
        <f t="shared" si="197"/>
        <v>41162.163194444445</v>
      </c>
    </row>
    <row r="2111" spans="1:20" ht="28.8"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f t="shared" si="193"/>
        <v>106.52500000000001</v>
      </c>
      <c r="Q2111" t="str">
        <f t="shared" si="194"/>
        <v>music</v>
      </c>
      <c r="R2111" t="str">
        <f t="shared" si="195"/>
        <v>indie rock</v>
      </c>
      <c r="S2111" s="9">
        <f t="shared" si="196"/>
        <v>42160.708530092597</v>
      </c>
      <c r="T2111" s="9">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9">
        <f t="shared" si="196"/>
        <v>41759.670937499999</v>
      </c>
      <c r="T2112" s="9">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f t="shared" si="193"/>
        <v>54.615384615384613</v>
      </c>
      <c r="Q2113" t="str">
        <f t="shared" si="194"/>
        <v>music</v>
      </c>
      <c r="R2113" t="str">
        <f t="shared" si="195"/>
        <v>indie rock</v>
      </c>
      <c r="S2113" s="9">
        <f t="shared" si="196"/>
        <v>40703.197048611109</v>
      </c>
      <c r="T2113" s="9">
        <f t="shared" si="197"/>
        <v>40770.041666666664</v>
      </c>
    </row>
    <row r="2114" spans="1:20" ht="28.8"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E2114/D2114*100</f>
        <v>100</v>
      </c>
      <c r="P2114">
        <f t="shared" si="193"/>
        <v>27.272727272727273</v>
      </c>
      <c r="Q2114" t="str">
        <f t="shared" si="194"/>
        <v>music</v>
      </c>
      <c r="R2114" t="str">
        <f t="shared" si="195"/>
        <v>indie rock</v>
      </c>
      <c r="S2114" s="9">
        <f t="shared" si="196"/>
        <v>41365.928159722222</v>
      </c>
      <c r="T2114" s="9">
        <f t="shared" si="197"/>
        <v>41379.928159722222</v>
      </c>
    </row>
    <row r="2115" spans="1:20"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104.85714285714285</v>
      </c>
      <c r="P2115">
        <f t="shared" ref="P2115:P2178" si="199">E2115/L2115</f>
        <v>68.598130841121488</v>
      </c>
      <c r="Q2115" t="str">
        <f t="shared" ref="Q2115:Q2178" si="200">LEFT(N2115, FIND("/", N2115)-1)</f>
        <v>music</v>
      </c>
      <c r="R2115" t="str">
        <f t="shared" ref="R2115:R2178" si="201">RIGHT(N2115, LEN(N2115)-FIND("/", N2115))</f>
        <v>indie rock</v>
      </c>
      <c r="S2115" s="9">
        <f t="shared" ref="S2115:S2178" si="202">J2115/60/60/24+DATE(1970, 1, 1)</f>
        <v>41870.86546296296</v>
      </c>
      <c r="T2115" s="9">
        <f t="shared" ref="T2115:T2178" si="203">I2115/60/60/24+DATE(1970, 1, 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9">
        <f t="shared" si="202"/>
        <v>40458.815625000003</v>
      </c>
      <c r="T2116" s="9">
        <f t="shared" si="203"/>
        <v>40521.207638888889</v>
      </c>
    </row>
    <row r="2117" spans="1:20" ht="28.8"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f t="shared" si="199"/>
        <v>94.027777777777771</v>
      </c>
      <c r="Q2117" t="str">
        <f t="shared" si="200"/>
        <v>music</v>
      </c>
      <c r="R2117" t="str">
        <f t="shared" si="201"/>
        <v>indie rock</v>
      </c>
      <c r="S2117" s="9">
        <f t="shared" si="202"/>
        <v>40564.081030092595</v>
      </c>
      <c r="T2117" s="9">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f t="shared" si="199"/>
        <v>526.45652173913038</v>
      </c>
      <c r="Q2118" t="str">
        <f t="shared" si="200"/>
        <v>music</v>
      </c>
      <c r="R2118" t="str">
        <f t="shared" si="201"/>
        <v>indie rock</v>
      </c>
      <c r="S2118" s="9">
        <f t="shared" si="202"/>
        <v>41136.777812500004</v>
      </c>
      <c r="T2118" s="9">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9">
        <f t="shared" si="202"/>
        <v>42290.059594907405</v>
      </c>
      <c r="T2119" s="9">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9">
        <f t="shared" si="202"/>
        <v>40718.839537037034</v>
      </c>
      <c r="T2120" s="9">
        <f t="shared" si="203"/>
        <v>40748.839537037034</v>
      </c>
    </row>
    <row r="2121" spans="1:20" ht="28.8"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f t="shared" si="199"/>
        <v>91.590909090909093</v>
      </c>
      <c r="Q2121" t="str">
        <f t="shared" si="200"/>
        <v>music</v>
      </c>
      <c r="R2121" t="str">
        <f t="shared" si="201"/>
        <v>indie rock</v>
      </c>
      <c r="S2121" s="9">
        <f t="shared" si="202"/>
        <v>41107.130150462966</v>
      </c>
      <c r="T2121" s="9">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9">
        <f t="shared" si="202"/>
        <v>41591.964537037034</v>
      </c>
      <c r="T2122" s="9">
        <f t="shared" si="203"/>
        <v>41640.964537037034</v>
      </c>
    </row>
    <row r="2123" spans="1:20" ht="28.8"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f t="shared" si="199"/>
        <v>28.4</v>
      </c>
      <c r="Q2123" t="str">
        <f t="shared" si="200"/>
        <v>games</v>
      </c>
      <c r="R2123" t="str">
        <f t="shared" si="201"/>
        <v>video games</v>
      </c>
      <c r="S2123" s="9">
        <f t="shared" si="202"/>
        <v>42716.7424537037</v>
      </c>
      <c r="T2123" s="9">
        <f t="shared" si="203"/>
        <v>42746.7424537037</v>
      </c>
    </row>
    <row r="2124" spans="1:20" ht="28.8"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f t="shared" si="199"/>
        <v>103.33333333333333</v>
      </c>
      <c r="Q2124" t="str">
        <f t="shared" si="200"/>
        <v>games</v>
      </c>
      <c r="R2124" t="str">
        <f t="shared" si="201"/>
        <v>video games</v>
      </c>
      <c r="S2124" s="9">
        <f t="shared" si="202"/>
        <v>42712.300567129627</v>
      </c>
      <c r="T2124" s="9">
        <f t="shared" si="203"/>
        <v>42742.300567129627</v>
      </c>
    </row>
    <row r="2125" spans="1:20" ht="43.2"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t="str">
        <f t="shared" si="200"/>
        <v>games</v>
      </c>
      <c r="R2125" t="str">
        <f t="shared" si="201"/>
        <v>video games</v>
      </c>
      <c r="S2125" s="9">
        <f t="shared" si="202"/>
        <v>40198.424849537041</v>
      </c>
      <c r="T2125" s="9">
        <f t="shared" si="203"/>
        <v>40252.290972222225</v>
      </c>
    </row>
    <row r="2126" spans="1:20" ht="43.2"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f t="shared" si="199"/>
        <v>23</v>
      </c>
      <c r="Q2126" t="str">
        <f t="shared" si="200"/>
        <v>games</v>
      </c>
      <c r="R2126" t="str">
        <f t="shared" si="201"/>
        <v>video games</v>
      </c>
      <c r="S2126" s="9">
        <f t="shared" si="202"/>
        <v>40464.028182870366</v>
      </c>
      <c r="T2126" s="9">
        <f t="shared" si="203"/>
        <v>40512.208333333336</v>
      </c>
    </row>
    <row r="2127" spans="1:20" ht="28.8"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f t="shared" si="199"/>
        <v>31.555555555555557</v>
      </c>
      <c r="Q2127" t="str">
        <f t="shared" si="200"/>
        <v>games</v>
      </c>
      <c r="R2127" t="str">
        <f t="shared" si="201"/>
        <v>video games</v>
      </c>
      <c r="S2127" s="9">
        <f t="shared" si="202"/>
        <v>42191.023530092592</v>
      </c>
      <c r="T2127" s="9">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f t="shared" si="199"/>
        <v>5</v>
      </c>
      <c r="Q2128" t="str">
        <f t="shared" si="200"/>
        <v>games</v>
      </c>
      <c r="R2128" t="str">
        <f t="shared" si="201"/>
        <v>video games</v>
      </c>
      <c r="S2128" s="9">
        <f t="shared" si="202"/>
        <v>41951.973229166666</v>
      </c>
      <c r="T2128" s="9">
        <f t="shared" si="203"/>
        <v>41981.973229166666</v>
      </c>
    </row>
    <row r="2129" spans="1:20"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f t="shared" si="199"/>
        <v>34.220338983050844</v>
      </c>
      <c r="Q2129" t="str">
        <f t="shared" si="200"/>
        <v>games</v>
      </c>
      <c r="R2129" t="str">
        <f t="shared" si="201"/>
        <v>video games</v>
      </c>
      <c r="S2129" s="9">
        <f t="shared" si="202"/>
        <v>42045.50535879629</v>
      </c>
      <c r="T2129" s="9">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f t="shared" si="199"/>
        <v>25</v>
      </c>
      <c r="Q2130" t="str">
        <f t="shared" si="200"/>
        <v>games</v>
      </c>
      <c r="R2130" t="str">
        <f t="shared" si="201"/>
        <v>video games</v>
      </c>
      <c r="S2130" s="9">
        <f t="shared" si="202"/>
        <v>41843.772789351853</v>
      </c>
      <c r="T2130" s="9">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f t="shared" si="199"/>
        <v>19.666666666666668</v>
      </c>
      <c r="Q2131" t="str">
        <f t="shared" si="200"/>
        <v>games</v>
      </c>
      <c r="R2131" t="str">
        <f t="shared" si="201"/>
        <v>video games</v>
      </c>
      <c r="S2131" s="9">
        <f t="shared" si="202"/>
        <v>42409.024305555555</v>
      </c>
      <c r="T2131" s="9">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f t="shared" si="199"/>
        <v>21.25</v>
      </c>
      <c r="Q2132" t="str">
        <f t="shared" si="200"/>
        <v>games</v>
      </c>
      <c r="R2132" t="str">
        <f t="shared" si="201"/>
        <v>video games</v>
      </c>
      <c r="S2132" s="9">
        <f t="shared" si="202"/>
        <v>41832.086377314816</v>
      </c>
      <c r="T2132" s="9">
        <f t="shared" si="203"/>
        <v>41867.086377314816</v>
      </c>
    </row>
    <row r="2133" spans="1:20" ht="28.8"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8.3333333333333339</v>
      </c>
      <c r="Q2133" t="str">
        <f t="shared" si="200"/>
        <v>games</v>
      </c>
      <c r="R2133" t="str">
        <f t="shared" si="201"/>
        <v>video games</v>
      </c>
      <c r="S2133" s="9">
        <f t="shared" si="202"/>
        <v>42167.207071759258</v>
      </c>
      <c r="T2133" s="9">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f t="shared" si="199"/>
        <v>21.34333333333333</v>
      </c>
      <c r="Q2134" t="str">
        <f t="shared" si="200"/>
        <v>games</v>
      </c>
      <c r="R2134" t="str">
        <f t="shared" si="201"/>
        <v>video games</v>
      </c>
      <c r="S2134" s="9">
        <f t="shared" si="202"/>
        <v>41643.487175925926</v>
      </c>
      <c r="T2134" s="9">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f t="shared" si="199"/>
        <v>5.333333333333333</v>
      </c>
      <c r="Q2135" t="str">
        <f t="shared" si="200"/>
        <v>games</v>
      </c>
      <c r="R2135" t="str">
        <f t="shared" si="201"/>
        <v>video games</v>
      </c>
      <c r="S2135" s="9">
        <f t="shared" si="202"/>
        <v>40619.097210648149</v>
      </c>
      <c r="T2135" s="9">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f t="shared" si="199"/>
        <v>34.666666666666664</v>
      </c>
      <c r="Q2136" t="str">
        <f t="shared" si="200"/>
        <v>games</v>
      </c>
      <c r="R2136" t="str">
        <f t="shared" si="201"/>
        <v>video games</v>
      </c>
      <c r="S2136" s="9">
        <f t="shared" si="202"/>
        <v>41361.886469907404</v>
      </c>
      <c r="T2136" s="9">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f t="shared" si="199"/>
        <v>21.727272727272727</v>
      </c>
      <c r="Q2137" t="str">
        <f t="shared" si="200"/>
        <v>games</v>
      </c>
      <c r="R2137" t="str">
        <f t="shared" si="201"/>
        <v>video games</v>
      </c>
      <c r="S2137" s="9">
        <f t="shared" si="202"/>
        <v>41156.963344907403</v>
      </c>
      <c r="T2137" s="9">
        <f t="shared" si="203"/>
        <v>41186.963344907403</v>
      </c>
    </row>
    <row r="2138" spans="1:20" ht="28.8"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f t="shared" si="199"/>
        <v>11.922499999999999</v>
      </c>
      <c r="Q2138" t="str">
        <f t="shared" si="200"/>
        <v>games</v>
      </c>
      <c r="R2138" t="str">
        <f t="shared" si="201"/>
        <v>video games</v>
      </c>
      <c r="S2138" s="9">
        <f t="shared" si="202"/>
        <v>41536.509097222224</v>
      </c>
      <c r="T2138" s="9">
        <f t="shared" si="203"/>
        <v>41566.509097222224</v>
      </c>
    </row>
    <row r="2139" spans="1:20" ht="28.8"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f t="shared" si="199"/>
        <v>26.59737827715356</v>
      </c>
      <c r="Q2139" t="str">
        <f t="shared" si="200"/>
        <v>games</v>
      </c>
      <c r="R2139" t="str">
        <f t="shared" si="201"/>
        <v>video games</v>
      </c>
      <c r="S2139" s="9">
        <f t="shared" si="202"/>
        <v>41948.771168981482</v>
      </c>
      <c r="T2139" s="9">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f t="shared" si="199"/>
        <v>10.666666666666666</v>
      </c>
      <c r="Q2140" t="str">
        <f t="shared" si="200"/>
        <v>games</v>
      </c>
      <c r="R2140" t="str">
        <f t="shared" si="201"/>
        <v>video games</v>
      </c>
      <c r="S2140" s="9">
        <f t="shared" si="202"/>
        <v>41557.013182870374</v>
      </c>
      <c r="T2140" s="9">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f t="shared" si="199"/>
        <v>29.035714285714285</v>
      </c>
      <c r="Q2141" t="str">
        <f t="shared" si="200"/>
        <v>games</v>
      </c>
      <c r="R2141" t="str">
        <f t="shared" si="201"/>
        <v>video games</v>
      </c>
      <c r="S2141" s="9">
        <f t="shared" si="202"/>
        <v>42647.750092592592</v>
      </c>
      <c r="T2141" s="9">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f t="shared" si="199"/>
        <v>50.909090909090907</v>
      </c>
      <c r="Q2142" t="str">
        <f t="shared" si="200"/>
        <v>games</v>
      </c>
      <c r="R2142" t="str">
        <f t="shared" si="201"/>
        <v>video games</v>
      </c>
      <c r="S2142" s="9">
        <f t="shared" si="202"/>
        <v>41255.833611111113</v>
      </c>
      <c r="T2142" s="9">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9">
        <f t="shared" si="202"/>
        <v>41927.235636574071</v>
      </c>
      <c r="T2143" s="9">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f t="shared" si="199"/>
        <v>50.083333333333336</v>
      </c>
      <c r="Q2144" t="str">
        <f t="shared" si="200"/>
        <v>games</v>
      </c>
      <c r="R2144" t="str">
        <f t="shared" si="201"/>
        <v>video games</v>
      </c>
      <c r="S2144" s="9">
        <f t="shared" si="202"/>
        <v>42340.701504629629</v>
      </c>
      <c r="T2144" s="9">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f t="shared" si="199"/>
        <v>45</v>
      </c>
      <c r="Q2145" t="str">
        <f t="shared" si="200"/>
        <v>games</v>
      </c>
      <c r="R2145" t="str">
        <f t="shared" si="201"/>
        <v>video games</v>
      </c>
      <c r="S2145" s="9">
        <f t="shared" si="202"/>
        <v>40332.886712962965</v>
      </c>
      <c r="T2145" s="9">
        <f t="shared" si="203"/>
        <v>40380.791666666664</v>
      </c>
    </row>
    <row r="2146" spans="1:20" ht="28.8"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f t="shared" si="199"/>
        <v>25.291666666666668</v>
      </c>
      <c r="Q2146" t="str">
        <f t="shared" si="200"/>
        <v>games</v>
      </c>
      <c r="R2146" t="str">
        <f t="shared" si="201"/>
        <v>video games</v>
      </c>
      <c r="S2146" s="9">
        <f t="shared" si="202"/>
        <v>41499.546759259261</v>
      </c>
      <c r="T2146" s="9">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f t="shared" si="199"/>
        <v>51.292134831460672</v>
      </c>
      <c r="Q2147" t="str">
        <f t="shared" si="200"/>
        <v>games</v>
      </c>
      <c r="R2147" t="str">
        <f t="shared" si="201"/>
        <v>video games</v>
      </c>
      <c r="S2147" s="9">
        <f t="shared" si="202"/>
        <v>41575.237430555557</v>
      </c>
      <c r="T2147" s="9">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f t="shared" si="199"/>
        <v>1</v>
      </c>
      <c r="Q2148" t="str">
        <f t="shared" si="200"/>
        <v>games</v>
      </c>
      <c r="R2148" t="str">
        <f t="shared" si="201"/>
        <v>video games</v>
      </c>
      <c r="S2148" s="9">
        <f t="shared" si="202"/>
        <v>42397.679513888885</v>
      </c>
      <c r="T2148" s="9">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f t="shared" si="199"/>
        <v>49.381818181818183</v>
      </c>
      <c r="Q2149" t="str">
        <f t="shared" si="200"/>
        <v>games</v>
      </c>
      <c r="R2149" t="str">
        <f t="shared" si="201"/>
        <v>video games</v>
      </c>
      <c r="S2149" s="9">
        <f t="shared" si="202"/>
        <v>41927.295694444445</v>
      </c>
      <c r="T2149" s="9">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t="str">
        <f t="shared" si="200"/>
        <v>games</v>
      </c>
      <c r="R2150" t="str">
        <f t="shared" si="201"/>
        <v>video games</v>
      </c>
      <c r="S2150" s="9">
        <f t="shared" si="202"/>
        <v>42066.733587962968</v>
      </c>
      <c r="T2150" s="9">
        <f t="shared" si="203"/>
        <v>42096.691921296297</v>
      </c>
    </row>
    <row r="2151" spans="1:20" ht="43.2"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9">
        <f t="shared" si="202"/>
        <v>40355.024953703702</v>
      </c>
      <c r="T2151" s="9">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f t="shared" si="199"/>
        <v>101.25</v>
      </c>
      <c r="Q2152" t="str">
        <f t="shared" si="200"/>
        <v>games</v>
      </c>
      <c r="R2152" t="str">
        <f t="shared" si="201"/>
        <v>video games</v>
      </c>
      <c r="S2152" s="9">
        <f t="shared" si="202"/>
        <v>42534.284710648149</v>
      </c>
      <c r="T2152" s="9">
        <f t="shared" si="203"/>
        <v>42564.284710648149</v>
      </c>
    </row>
    <row r="2153" spans="1:20" ht="28.8"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f t="shared" si="199"/>
        <v>19.666666666666668</v>
      </c>
      <c r="Q2153" t="str">
        <f t="shared" si="200"/>
        <v>games</v>
      </c>
      <c r="R2153" t="str">
        <f t="shared" si="201"/>
        <v>video games</v>
      </c>
      <c r="S2153" s="9">
        <f t="shared" si="202"/>
        <v>42520.847384259265</v>
      </c>
      <c r="T2153" s="9">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f t="shared" si="199"/>
        <v>12.5</v>
      </c>
      <c r="Q2154" t="str">
        <f t="shared" si="200"/>
        <v>games</v>
      </c>
      <c r="R2154" t="str">
        <f t="shared" si="201"/>
        <v>video games</v>
      </c>
      <c r="S2154" s="9">
        <f t="shared" si="202"/>
        <v>41683.832280092596</v>
      </c>
      <c r="T2154" s="9">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f t="shared" si="199"/>
        <v>8.5</v>
      </c>
      <c r="Q2155" t="str">
        <f t="shared" si="200"/>
        <v>games</v>
      </c>
      <c r="R2155" t="str">
        <f t="shared" si="201"/>
        <v>video games</v>
      </c>
      <c r="S2155" s="9">
        <f t="shared" si="202"/>
        <v>41974.911087962959</v>
      </c>
      <c r="T2155" s="9">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f t="shared" si="199"/>
        <v>1</v>
      </c>
      <c r="Q2156" t="str">
        <f t="shared" si="200"/>
        <v>games</v>
      </c>
      <c r="R2156" t="str">
        <f t="shared" si="201"/>
        <v>video games</v>
      </c>
      <c r="S2156" s="9">
        <f t="shared" si="202"/>
        <v>41647.632256944446</v>
      </c>
      <c r="T2156" s="9">
        <f t="shared" si="203"/>
        <v>41667.632256944446</v>
      </c>
    </row>
    <row r="2157" spans="1:20" ht="28.8"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f t="shared" si="199"/>
        <v>23</v>
      </c>
      <c r="Q2157" t="str">
        <f t="shared" si="200"/>
        <v>games</v>
      </c>
      <c r="R2157" t="str">
        <f t="shared" si="201"/>
        <v>video games</v>
      </c>
      <c r="S2157" s="9">
        <f t="shared" si="202"/>
        <v>42430.747511574074</v>
      </c>
      <c r="T2157" s="9">
        <f t="shared" si="203"/>
        <v>42460.70584490741</v>
      </c>
    </row>
    <row r="2158" spans="1:20" ht="28.8"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f t="shared" si="199"/>
        <v>17.987951807228917</v>
      </c>
      <c r="Q2158" t="str">
        <f t="shared" si="200"/>
        <v>games</v>
      </c>
      <c r="R2158" t="str">
        <f t="shared" si="201"/>
        <v>video games</v>
      </c>
      <c r="S2158" s="9">
        <f t="shared" si="202"/>
        <v>41488.85423611111</v>
      </c>
      <c r="T2158" s="9">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f t="shared" si="199"/>
        <v>370.94736842105266</v>
      </c>
      <c r="Q2159" t="str">
        <f t="shared" si="200"/>
        <v>games</v>
      </c>
      <c r="R2159" t="str">
        <f t="shared" si="201"/>
        <v>video games</v>
      </c>
      <c r="S2159" s="9">
        <f t="shared" si="202"/>
        <v>42694.98128472222</v>
      </c>
      <c r="T2159" s="9">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f t="shared" si="199"/>
        <v>63.569485530546629</v>
      </c>
      <c r="Q2160" t="str">
        <f t="shared" si="200"/>
        <v>games</v>
      </c>
      <c r="R2160" t="str">
        <f t="shared" si="201"/>
        <v>video games</v>
      </c>
      <c r="S2160" s="9">
        <f t="shared" si="202"/>
        <v>41264.853865740741</v>
      </c>
      <c r="T2160" s="9">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f t="shared" si="199"/>
        <v>13</v>
      </c>
      <c r="Q2161" t="str">
        <f t="shared" si="200"/>
        <v>games</v>
      </c>
      <c r="R2161" t="str">
        <f t="shared" si="201"/>
        <v>video games</v>
      </c>
      <c r="S2161" s="9">
        <f t="shared" si="202"/>
        <v>40710.731180555551</v>
      </c>
      <c r="T2161" s="9">
        <f t="shared" si="203"/>
        <v>40740.731180555551</v>
      </c>
    </row>
    <row r="2162" spans="1:20" ht="28.8"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f t="shared" si="199"/>
        <v>5.3125</v>
      </c>
      <c r="Q2162" t="str">
        <f t="shared" si="200"/>
        <v>games</v>
      </c>
      <c r="R2162" t="str">
        <f t="shared" si="201"/>
        <v>video games</v>
      </c>
      <c r="S2162" s="9">
        <f t="shared" si="202"/>
        <v>41018.711863425924</v>
      </c>
      <c r="T2162" s="9">
        <f t="shared" si="203"/>
        <v>41048.711863425924</v>
      </c>
    </row>
    <row r="2163" spans="1:20"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9">
        <f t="shared" si="202"/>
        <v>42240.852534722217</v>
      </c>
      <c r="T2163" s="9">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9">
        <f t="shared" si="202"/>
        <v>41813.766099537039</v>
      </c>
      <c r="T2164" s="9">
        <f t="shared" si="203"/>
        <v>41844.766099537039</v>
      </c>
    </row>
    <row r="2165" spans="1:20" ht="28.8"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f t="shared" si="199"/>
        <v>75.11363636363636</v>
      </c>
      <c r="Q2165" t="str">
        <f t="shared" si="200"/>
        <v>music</v>
      </c>
      <c r="R2165" t="str">
        <f t="shared" si="201"/>
        <v>rock</v>
      </c>
      <c r="S2165" s="9">
        <f t="shared" si="202"/>
        <v>42111.899537037039</v>
      </c>
      <c r="T2165" s="9">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9">
        <f t="shared" si="202"/>
        <v>42515.71775462963</v>
      </c>
      <c r="T2166" s="9">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9">
        <f t="shared" si="202"/>
        <v>42438.667071759264</v>
      </c>
      <c r="T2167" s="9">
        <f t="shared" si="203"/>
        <v>42468.625405092593</v>
      </c>
    </row>
    <row r="2168" spans="1:20" ht="43.2"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9">
        <f t="shared" si="202"/>
        <v>41933.838171296295</v>
      </c>
      <c r="T2168" s="9">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22.5</v>
      </c>
      <c r="Q2169" t="str">
        <f t="shared" si="200"/>
        <v>music</v>
      </c>
      <c r="R2169" t="str">
        <f t="shared" si="201"/>
        <v>rock</v>
      </c>
      <c r="S2169" s="9">
        <f t="shared" si="202"/>
        <v>41153.066400462965</v>
      </c>
      <c r="T2169" s="9">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9">
        <f t="shared" si="202"/>
        <v>42745.600243055553</v>
      </c>
      <c r="T2170" s="9">
        <f t="shared" si="203"/>
        <v>42776.208333333328</v>
      </c>
    </row>
    <row r="2171" spans="1:20" ht="43.2"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21.857142857142858</v>
      </c>
      <c r="Q2171" t="str">
        <f t="shared" si="200"/>
        <v>music</v>
      </c>
      <c r="R2171" t="str">
        <f t="shared" si="201"/>
        <v>rock</v>
      </c>
      <c r="S2171" s="9">
        <f t="shared" si="202"/>
        <v>42793.700821759259</v>
      </c>
      <c r="T2171" s="9">
        <f t="shared" si="203"/>
        <v>42796.700821759259</v>
      </c>
    </row>
    <row r="2172" spans="1:20" ht="28.8"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f t="shared" si="199"/>
        <v>33.315789473684212</v>
      </c>
      <c r="Q2172" t="str">
        <f t="shared" si="200"/>
        <v>music</v>
      </c>
      <c r="R2172" t="str">
        <f t="shared" si="201"/>
        <v>rock</v>
      </c>
      <c r="S2172" s="9">
        <f t="shared" si="202"/>
        <v>42198.750254629631</v>
      </c>
      <c r="T2172" s="9">
        <f t="shared" si="203"/>
        <v>42238.750254629631</v>
      </c>
    </row>
    <row r="2173" spans="1:20" ht="28.8"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f t="shared" si="199"/>
        <v>90.276595744680847</v>
      </c>
      <c r="Q2173" t="str">
        <f t="shared" si="200"/>
        <v>music</v>
      </c>
      <c r="R2173" t="str">
        <f t="shared" si="201"/>
        <v>rock</v>
      </c>
      <c r="S2173" s="9">
        <f t="shared" si="202"/>
        <v>42141.95711805555</v>
      </c>
      <c r="T2173" s="9">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76.92307692307692</v>
      </c>
      <c r="Q2174" t="str">
        <f t="shared" si="200"/>
        <v>music</v>
      </c>
      <c r="R2174" t="str">
        <f t="shared" si="201"/>
        <v>rock</v>
      </c>
      <c r="S2174" s="9">
        <f t="shared" si="202"/>
        <v>42082.580092592587</v>
      </c>
      <c r="T2174" s="9">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f t="shared" si="199"/>
        <v>59.233333333333334</v>
      </c>
      <c r="Q2175" t="str">
        <f t="shared" si="200"/>
        <v>music</v>
      </c>
      <c r="R2175" t="str">
        <f t="shared" si="201"/>
        <v>rock</v>
      </c>
      <c r="S2175" s="9">
        <f t="shared" si="202"/>
        <v>41495.692627314813</v>
      </c>
      <c r="T2175" s="9">
        <f t="shared" si="203"/>
        <v>41527.165972222225</v>
      </c>
    </row>
    <row r="2176" spans="1:20" ht="28.8"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9">
        <f t="shared" si="202"/>
        <v>42465.542905092589</v>
      </c>
      <c r="T2176" s="9">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67.307692307692307</v>
      </c>
      <c r="Q2177" t="str">
        <f t="shared" si="200"/>
        <v>music</v>
      </c>
      <c r="R2177" t="str">
        <f t="shared" si="201"/>
        <v>rock</v>
      </c>
      <c r="S2177" s="9">
        <f t="shared" si="202"/>
        <v>42565.009097222224</v>
      </c>
      <c r="T2177" s="9">
        <f t="shared" si="203"/>
        <v>42572.009097222224</v>
      </c>
    </row>
    <row r="2178" spans="1:20" ht="28.8"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E2178/D2178*100</f>
        <v>126.02</v>
      </c>
      <c r="P2178">
        <f t="shared" si="199"/>
        <v>88.74647887323944</v>
      </c>
      <c r="Q2178" t="str">
        <f t="shared" si="200"/>
        <v>music</v>
      </c>
      <c r="R2178" t="str">
        <f t="shared" si="201"/>
        <v>rock</v>
      </c>
      <c r="S2178" s="9">
        <f t="shared" si="202"/>
        <v>42096.633206018523</v>
      </c>
      <c r="T2178" s="9">
        <f t="shared" si="203"/>
        <v>42126.633206018523</v>
      </c>
    </row>
    <row r="2179" spans="1:20" ht="43.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100.12</v>
      </c>
      <c r="P2179">
        <f t="shared" ref="P2179:P2242" si="205">E2179/L2179</f>
        <v>65.868421052631575</v>
      </c>
      <c r="Q2179" t="str">
        <f t="shared" ref="Q2179:Q2242" si="206">LEFT(N2179, FIND("/", N2179)-1)</f>
        <v>music</v>
      </c>
      <c r="R2179" t="str">
        <f t="shared" ref="R2179:R2242" si="207">RIGHT(N2179, LEN(N2179)-FIND("/", N2179))</f>
        <v>rock</v>
      </c>
      <c r="S2179" s="9">
        <f t="shared" ref="S2179:S2242" si="208">J2179/60/60/24+DATE(1970, 1, 1)</f>
        <v>42502.250775462962</v>
      </c>
      <c r="T2179" s="9">
        <f t="shared" ref="T2179:T2242" si="209">I2179/60/60/24+DATE(1970, 1, 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9">
        <f t="shared" si="208"/>
        <v>42723.63653935185</v>
      </c>
      <c r="T2180" s="9">
        <f t="shared" si="209"/>
        <v>42753.63653935185</v>
      </c>
    </row>
    <row r="2181" spans="1:20" ht="28.8"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f t="shared" si="205"/>
        <v>76.857142857142861</v>
      </c>
      <c r="Q2181" t="str">
        <f t="shared" si="206"/>
        <v>music</v>
      </c>
      <c r="R2181" t="str">
        <f t="shared" si="207"/>
        <v>rock</v>
      </c>
      <c r="S2181" s="9">
        <f t="shared" si="208"/>
        <v>42075.171203703707</v>
      </c>
      <c r="T2181" s="9">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f t="shared" si="205"/>
        <v>68.707820512820518</v>
      </c>
      <c r="Q2182" t="str">
        <f t="shared" si="206"/>
        <v>music</v>
      </c>
      <c r="R2182" t="str">
        <f t="shared" si="207"/>
        <v>rock</v>
      </c>
      <c r="S2182" s="9">
        <f t="shared" si="208"/>
        <v>42279.669768518521</v>
      </c>
      <c r="T2182" s="9">
        <f t="shared" si="209"/>
        <v>42321.711435185185</v>
      </c>
    </row>
    <row r="2183" spans="1:20" ht="43.2"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f t="shared" si="205"/>
        <v>57.773584905660378</v>
      </c>
      <c r="Q2183" t="str">
        <f t="shared" si="206"/>
        <v>games</v>
      </c>
      <c r="R2183" t="str">
        <f t="shared" si="207"/>
        <v>tabletop games</v>
      </c>
      <c r="S2183" s="9">
        <f t="shared" si="208"/>
        <v>42773.005243055552</v>
      </c>
      <c r="T2183" s="9">
        <f t="shared" si="209"/>
        <v>42787.005243055552</v>
      </c>
    </row>
    <row r="2184" spans="1:20" ht="28.8"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9">
        <f t="shared" si="208"/>
        <v>41879.900752314818</v>
      </c>
      <c r="T2184" s="9">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f t="shared" si="205"/>
        <v>31.566308243727597</v>
      </c>
      <c r="Q2185" t="str">
        <f t="shared" si="206"/>
        <v>games</v>
      </c>
      <c r="R2185" t="str">
        <f t="shared" si="207"/>
        <v>tabletop games</v>
      </c>
      <c r="S2185" s="9">
        <f t="shared" si="208"/>
        <v>42745.365474537044</v>
      </c>
      <c r="T2185" s="9">
        <f t="shared" si="209"/>
        <v>42775.208333333328</v>
      </c>
    </row>
    <row r="2186" spans="1:20" ht="43.2"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f t="shared" si="205"/>
        <v>107.04511278195488</v>
      </c>
      <c r="Q2186" t="str">
        <f t="shared" si="206"/>
        <v>games</v>
      </c>
      <c r="R2186" t="str">
        <f t="shared" si="207"/>
        <v>tabletop games</v>
      </c>
      <c r="S2186" s="9">
        <f t="shared" si="208"/>
        <v>42380.690289351856</v>
      </c>
      <c r="T2186" s="9">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f t="shared" si="205"/>
        <v>149.03451043338683</v>
      </c>
      <c r="Q2187" t="str">
        <f t="shared" si="206"/>
        <v>games</v>
      </c>
      <c r="R2187" t="str">
        <f t="shared" si="207"/>
        <v>tabletop games</v>
      </c>
      <c r="S2187" s="9">
        <f t="shared" si="208"/>
        <v>41319.349988425929</v>
      </c>
      <c r="T2187" s="9">
        <f t="shared" si="209"/>
        <v>41359.349988425929</v>
      </c>
    </row>
    <row r="2188" spans="1:20" ht="28.8"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f t="shared" si="205"/>
        <v>55.956632653061227</v>
      </c>
      <c r="Q2188" t="str">
        <f t="shared" si="206"/>
        <v>games</v>
      </c>
      <c r="R2188" t="str">
        <f t="shared" si="207"/>
        <v>tabletop games</v>
      </c>
      <c r="S2188" s="9">
        <f t="shared" si="208"/>
        <v>42583.615081018521</v>
      </c>
      <c r="T2188" s="9">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f t="shared" si="205"/>
        <v>56.970381807973048</v>
      </c>
      <c r="Q2189" t="str">
        <f t="shared" si="206"/>
        <v>games</v>
      </c>
      <c r="R2189" t="str">
        <f t="shared" si="207"/>
        <v>tabletop games</v>
      </c>
      <c r="S2189" s="9">
        <f t="shared" si="208"/>
        <v>42068.209097222221</v>
      </c>
      <c r="T2189" s="9">
        <f t="shared" si="209"/>
        <v>42097.165972222225</v>
      </c>
    </row>
    <row r="2190" spans="1:20" ht="28.8"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f t="shared" si="205"/>
        <v>44.056420233463037</v>
      </c>
      <c r="Q2190" t="str">
        <f t="shared" si="206"/>
        <v>games</v>
      </c>
      <c r="R2190" t="str">
        <f t="shared" si="207"/>
        <v>tabletop games</v>
      </c>
      <c r="S2190" s="9">
        <f t="shared" si="208"/>
        <v>42633.586122685185</v>
      </c>
      <c r="T2190" s="9">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f t="shared" si="205"/>
        <v>68.625</v>
      </c>
      <c r="Q2191" t="str">
        <f t="shared" si="206"/>
        <v>games</v>
      </c>
      <c r="R2191" t="str">
        <f t="shared" si="207"/>
        <v>tabletop games</v>
      </c>
      <c r="S2191" s="9">
        <f t="shared" si="208"/>
        <v>42467.788194444445</v>
      </c>
      <c r="T2191" s="9">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f t="shared" si="205"/>
        <v>65.318435754189949</v>
      </c>
      <c r="Q2192" t="str">
        <f t="shared" si="206"/>
        <v>games</v>
      </c>
      <c r="R2192" t="str">
        <f t="shared" si="207"/>
        <v>tabletop games</v>
      </c>
      <c r="S2192" s="9">
        <f t="shared" si="208"/>
        <v>42417.625046296293</v>
      </c>
      <c r="T2192" s="9">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f t="shared" si="205"/>
        <v>35.92</v>
      </c>
      <c r="Q2193" t="str">
        <f t="shared" si="206"/>
        <v>games</v>
      </c>
      <c r="R2193" t="str">
        <f t="shared" si="207"/>
        <v>tabletop games</v>
      </c>
      <c r="S2193" s="9">
        <f t="shared" si="208"/>
        <v>42768.833645833336</v>
      </c>
      <c r="T2193" s="9">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f t="shared" si="205"/>
        <v>40.070667078443485</v>
      </c>
      <c r="Q2194" t="str">
        <f t="shared" si="206"/>
        <v>games</v>
      </c>
      <c r="R2194" t="str">
        <f t="shared" si="207"/>
        <v>tabletop games</v>
      </c>
      <c r="S2194" s="9">
        <f t="shared" si="208"/>
        <v>42691.8512037037</v>
      </c>
      <c r="T2194" s="9">
        <f t="shared" si="209"/>
        <v>42719.958333333328</v>
      </c>
    </row>
    <row r="2195" spans="1:20" ht="43.2"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f t="shared" si="205"/>
        <v>75.647714604236342</v>
      </c>
      <c r="Q2195" t="str">
        <f t="shared" si="206"/>
        <v>games</v>
      </c>
      <c r="R2195" t="str">
        <f t="shared" si="207"/>
        <v>tabletop games</v>
      </c>
      <c r="S2195" s="9">
        <f t="shared" si="208"/>
        <v>42664.405925925923</v>
      </c>
      <c r="T2195" s="9">
        <f t="shared" si="209"/>
        <v>42695.207638888889</v>
      </c>
    </row>
    <row r="2196" spans="1:20" ht="43.2"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f t="shared" si="205"/>
        <v>61.203872437357631</v>
      </c>
      <c r="Q2196" t="str">
        <f t="shared" si="206"/>
        <v>games</v>
      </c>
      <c r="R2196" t="str">
        <f t="shared" si="207"/>
        <v>tabletop games</v>
      </c>
      <c r="S2196" s="9">
        <f t="shared" si="208"/>
        <v>42425.757986111115</v>
      </c>
      <c r="T2196" s="9">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f t="shared" si="205"/>
        <v>48.130434782608695</v>
      </c>
      <c r="Q2197" t="str">
        <f t="shared" si="206"/>
        <v>games</v>
      </c>
      <c r="R2197" t="str">
        <f t="shared" si="207"/>
        <v>tabletop games</v>
      </c>
      <c r="S2197" s="9">
        <f t="shared" si="208"/>
        <v>42197.771990740745</v>
      </c>
      <c r="T2197" s="9">
        <f t="shared" si="209"/>
        <v>42227.771990740745</v>
      </c>
    </row>
    <row r="2198" spans="1:20"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f t="shared" si="205"/>
        <v>68.106837606837601</v>
      </c>
      <c r="Q2198" t="str">
        <f t="shared" si="206"/>
        <v>games</v>
      </c>
      <c r="R2198" t="str">
        <f t="shared" si="207"/>
        <v>tabletop games</v>
      </c>
      <c r="S2198" s="9">
        <f t="shared" si="208"/>
        <v>42675.487291666665</v>
      </c>
      <c r="T2198" s="9">
        <f t="shared" si="209"/>
        <v>42706.291666666672</v>
      </c>
    </row>
    <row r="2199" spans="1:20" ht="28.8"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f t="shared" si="205"/>
        <v>65.891300230946882</v>
      </c>
      <c r="Q2199" t="str">
        <f t="shared" si="206"/>
        <v>games</v>
      </c>
      <c r="R2199" t="str">
        <f t="shared" si="207"/>
        <v>tabletop games</v>
      </c>
      <c r="S2199" s="9">
        <f t="shared" si="208"/>
        <v>42033.584016203706</v>
      </c>
      <c r="T2199" s="9">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f t="shared" si="205"/>
        <v>81.654377880184327</v>
      </c>
      <c r="Q2200" t="str">
        <f t="shared" si="206"/>
        <v>games</v>
      </c>
      <c r="R2200" t="str">
        <f t="shared" si="207"/>
        <v>tabletop games</v>
      </c>
      <c r="S2200" s="9">
        <f t="shared" si="208"/>
        <v>42292.513888888891</v>
      </c>
      <c r="T2200" s="9">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f t="shared" si="205"/>
        <v>52.701195219123505</v>
      </c>
      <c r="Q2201" t="str">
        <f t="shared" si="206"/>
        <v>games</v>
      </c>
      <c r="R2201" t="str">
        <f t="shared" si="207"/>
        <v>tabletop games</v>
      </c>
      <c r="S2201" s="9">
        <f t="shared" si="208"/>
        <v>42262.416643518518</v>
      </c>
      <c r="T2201" s="9">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9">
        <f t="shared" si="208"/>
        <v>42163.625787037032</v>
      </c>
      <c r="T2202" s="9">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f t="shared" si="205"/>
        <v>15.035357142857142</v>
      </c>
      <c r="Q2203" t="str">
        <f t="shared" si="206"/>
        <v>music</v>
      </c>
      <c r="R2203" t="str">
        <f t="shared" si="207"/>
        <v>electronic music</v>
      </c>
      <c r="S2203" s="9">
        <f t="shared" si="208"/>
        <v>41276.846817129634</v>
      </c>
      <c r="T2203" s="9">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9">
        <f t="shared" si="208"/>
        <v>41184.849166666667</v>
      </c>
      <c r="T2204" s="9">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f t="shared" si="205"/>
        <v>43.82</v>
      </c>
      <c r="Q2205" t="str">
        <f t="shared" si="206"/>
        <v>music</v>
      </c>
      <c r="R2205" t="str">
        <f t="shared" si="207"/>
        <v>electronic music</v>
      </c>
      <c r="S2205" s="9">
        <f t="shared" si="208"/>
        <v>42241.85974537037</v>
      </c>
      <c r="T2205" s="9">
        <f t="shared" si="209"/>
        <v>42271.85974537037</v>
      </c>
    </row>
    <row r="2206" spans="1:20" ht="28.8"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9">
        <f t="shared" si="208"/>
        <v>41312.311562499999</v>
      </c>
      <c r="T2206" s="9">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9">
        <f t="shared" si="208"/>
        <v>41031.82163194444</v>
      </c>
      <c r="T2207" s="9">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9">
        <f t="shared" si="208"/>
        <v>40997.257222222222</v>
      </c>
      <c r="T2208" s="9">
        <f t="shared" si="209"/>
        <v>41015.257222222222</v>
      </c>
    </row>
    <row r="2209" spans="1:20" ht="28.8"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285.71428571428572</v>
      </c>
      <c r="Q2209" t="str">
        <f t="shared" si="206"/>
        <v>music</v>
      </c>
      <c r="R2209" t="str">
        <f t="shared" si="207"/>
        <v>electronic music</v>
      </c>
      <c r="S2209" s="9">
        <f t="shared" si="208"/>
        <v>41564.194131944445</v>
      </c>
      <c r="T2209" s="9">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9">
        <f t="shared" si="208"/>
        <v>40946.882245370369</v>
      </c>
      <c r="T2210" s="9">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f t="shared" si="205"/>
        <v>50.266666666666666</v>
      </c>
      <c r="Q2211" t="str">
        <f t="shared" si="206"/>
        <v>music</v>
      </c>
      <c r="R2211" t="str">
        <f t="shared" si="207"/>
        <v>electronic music</v>
      </c>
      <c r="S2211" s="9">
        <f t="shared" si="208"/>
        <v>41732.479675925926</v>
      </c>
      <c r="T2211" s="9">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9">
        <f t="shared" si="208"/>
        <v>40956.066087962965</v>
      </c>
      <c r="T2212" s="9">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9">
        <f t="shared" si="208"/>
        <v>41716.785011574073</v>
      </c>
      <c r="T2213" s="9">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9">
        <f t="shared" si="208"/>
        <v>41548.747418981482</v>
      </c>
      <c r="T2214" s="9">
        <f t="shared" si="209"/>
        <v>41582.041666666664</v>
      </c>
    </row>
    <row r="2215" spans="1:20" ht="43.2"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t="str">
        <f t="shared" si="206"/>
        <v>music</v>
      </c>
      <c r="R2215" t="str">
        <f t="shared" si="207"/>
        <v>electronic music</v>
      </c>
      <c r="S2215" s="9">
        <f t="shared" si="208"/>
        <v>42109.826145833329</v>
      </c>
      <c r="T2215" s="9">
        <f t="shared" si="209"/>
        <v>42139.826145833329</v>
      </c>
    </row>
    <row r="2216" spans="1:20" ht="28.8"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f t="shared" si="205"/>
        <v>73.125416666666666</v>
      </c>
      <c r="Q2216" t="str">
        <f t="shared" si="206"/>
        <v>music</v>
      </c>
      <c r="R2216" t="str">
        <f t="shared" si="207"/>
        <v>electronic music</v>
      </c>
      <c r="S2216" s="9">
        <f t="shared" si="208"/>
        <v>41646.792222222226</v>
      </c>
      <c r="T2216" s="9">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9">
        <f t="shared" si="208"/>
        <v>40958.717268518521</v>
      </c>
      <c r="T2217" s="9">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9">
        <f t="shared" si="208"/>
        <v>42194.751678240747</v>
      </c>
      <c r="T2218" s="9">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9">
        <f t="shared" si="208"/>
        <v>42299.776770833334</v>
      </c>
      <c r="T2219" s="9">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f t="shared" si="205"/>
        <v>32.324473684210524</v>
      </c>
      <c r="Q2220" t="str">
        <f t="shared" si="206"/>
        <v>music</v>
      </c>
      <c r="R2220" t="str">
        <f t="shared" si="207"/>
        <v>electronic music</v>
      </c>
      <c r="S2220" s="9">
        <f t="shared" si="208"/>
        <v>41127.812303240738</v>
      </c>
      <c r="T2220" s="9">
        <f t="shared" si="209"/>
        <v>41150</v>
      </c>
    </row>
    <row r="2221" spans="1:20" ht="28.8"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9">
        <f t="shared" si="208"/>
        <v>42205.718888888892</v>
      </c>
      <c r="T2221" s="9">
        <f t="shared" si="209"/>
        <v>42235.718888888892</v>
      </c>
    </row>
    <row r="2222" spans="1:20" ht="28.8"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f t="shared" si="205"/>
        <v>51.304347826086953</v>
      </c>
      <c r="Q2222" t="str">
        <f t="shared" si="206"/>
        <v>music</v>
      </c>
      <c r="R2222" t="str">
        <f t="shared" si="207"/>
        <v>electronic music</v>
      </c>
      <c r="S2222" s="9">
        <f t="shared" si="208"/>
        <v>41452.060601851852</v>
      </c>
      <c r="T2222" s="9">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9">
        <f t="shared" si="208"/>
        <v>42452.666770833333</v>
      </c>
      <c r="T2223" s="9">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f t="shared" si="205"/>
        <v>27.1</v>
      </c>
      <c r="Q2224" t="str">
        <f t="shared" si="206"/>
        <v>games</v>
      </c>
      <c r="R2224" t="str">
        <f t="shared" si="207"/>
        <v>tabletop games</v>
      </c>
      <c r="S2224" s="9">
        <f t="shared" si="208"/>
        <v>40906.787581018521</v>
      </c>
      <c r="T2224" s="9">
        <f t="shared" si="209"/>
        <v>40936.787581018521</v>
      </c>
    </row>
    <row r="2225" spans="1:20" ht="43.2"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9">
        <f t="shared" si="208"/>
        <v>42152.640833333338</v>
      </c>
      <c r="T2225" s="9">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f t="shared" si="205"/>
        <v>82.145270270270274</v>
      </c>
      <c r="Q2226" t="str">
        <f t="shared" si="206"/>
        <v>games</v>
      </c>
      <c r="R2226" t="str">
        <f t="shared" si="207"/>
        <v>tabletop games</v>
      </c>
      <c r="S2226" s="9">
        <f t="shared" si="208"/>
        <v>42644.667534722219</v>
      </c>
      <c r="T2226" s="9">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f t="shared" si="205"/>
        <v>164.79651993355483</v>
      </c>
      <c r="Q2227" t="str">
        <f t="shared" si="206"/>
        <v>games</v>
      </c>
      <c r="R2227" t="str">
        <f t="shared" si="207"/>
        <v>tabletop games</v>
      </c>
      <c r="S2227" s="9">
        <f t="shared" si="208"/>
        <v>41873.79184027778</v>
      </c>
      <c r="T2227" s="9">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f t="shared" si="205"/>
        <v>60.820280373831778</v>
      </c>
      <c r="Q2228" t="str">
        <f t="shared" si="206"/>
        <v>games</v>
      </c>
      <c r="R2228" t="str">
        <f t="shared" si="207"/>
        <v>tabletop games</v>
      </c>
      <c r="S2228" s="9">
        <f t="shared" si="208"/>
        <v>42381.79886574074</v>
      </c>
      <c r="T2228" s="9">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9">
        <f t="shared" si="208"/>
        <v>41561.807349537034</v>
      </c>
      <c r="T2229" s="9">
        <f t="shared" si="209"/>
        <v>41591.849016203705</v>
      </c>
    </row>
    <row r="2230" spans="1:20" ht="43.2"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f t="shared" si="205"/>
        <v>81.561805555555551</v>
      </c>
      <c r="Q2230" t="str">
        <f t="shared" si="206"/>
        <v>games</v>
      </c>
      <c r="R2230" t="str">
        <f t="shared" si="207"/>
        <v>tabletop games</v>
      </c>
      <c r="S2230" s="9">
        <f t="shared" si="208"/>
        <v>42202.278194444443</v>
      </c>
      <c r="T2230" s="9">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9">
        <f t="shared" si="208"/>
        <v>41484.664247685185</v>
      </c>
      <c r="T2231" s="9">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f t="shared" si="205"/>
        <v>21.497991967871485</v>
      </c>
      <c r="Q2232" t="str">
        <f t="shared" si="206"/>
        <v>games</v>
      </c>
      <c r="R2232" t="str">
        <f t="shared" si="207"/>
        <v>tabletop games</v>
      </c>
      <c r="S2232" s="9">
        <f t="shared" si="208"/>
        <v>41724.881099537037</v>
      </c>
      <c r="T2232" s="9">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f t="shared" si="205"/>
        <v>27.226630727762803</v>
      </c>
      <c r="Q2233" t="str">
        <f t="shared" si="206"/>
        <v>games</v>
      </c>
      <c r="R2233" t="str">
        <f t="shared" si="207"/>
        <v>tabletop games</v>
      </c>
      <c r="S2233" s="9">
        <f t="shared" si="208"/>
        <v>41423.910891203705</v>
      </c>
      <c r="T2233" s="9">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f t="shared" si="205"/>
        <v>25.091093117408906</v>
      </c>
      <c r="Q2234" t="str">
        <f t="shared" si="206"/>
        <v>games</v>
      </c>
      <c r="R2234" t="str">
        <f t="shared" si="207"/>
        <v>tabletop games</v>
      </c>
      <c r="S2234" s="9">
        <f t="shared" si="208"/>
        <v>41806.794074074074</v>
      </c>
      <c r="T2234" s="9">
        <f t="shared" si="209"/>
        <v>41839.125</v>
      </c>
    </row>
    <row r="2235" spans="1:20" ht="28.8"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f t="shared" si="205"/>
        <v>21.230179028132991</v>
      </c>
      <c r="Q2235" t="str">
        <f t="shared" si="206"/>
        <v>games</v>
      </c>
      <c r="R2235" t="str">
        <f t="shared" si="207"/>
        <v>tabletop games</v>
      </c>
      <c r="S2235" s="9">
        <f t="shared" si="208"/>
        <v>42331.378923611104</v>
      </c>
      <c r="T2235" s="9">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9">
        <f t="shared" si="208"/>
        <v>42710.824618055558</v>
      </c>
      <c r="T2236" s="9">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f t="shared" si="205"/>
        <v>135.58503401360545</v>
      </c>
      <c r="Q2237" t="str">
        <f t="shared" si="206"/>
        <v>games</v>
      </c>
      <c r="R2237" t="str">
        <f t="shared" si="207"/>
        <v>tabletop games</v>
      </c>
      <c r="S2237" s="9">
        <f t="shared" si="208"/>
        <v>42062.022118055553</v>
      </c>
      <c r="T2237" s="9">
        <f t="shared" si="209"/>
        <v>42091.980451388896</v>
      </c>
    </row>
    <row r="2238" spans="1:20" ht="28.8"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f t="shared" si="205"/>
        <v>22.116176470588236</v>
      </c>
      <c r="Q2238" t="str">
        <f t="shared" si="206"/>
        <v>games</v>
      </c>
      <c r="R2238" t="str">
        <f t="shared" si="207"/>
        <v>tabletop games</v>
      </c>
      <c r="S2238" s="9">
        <f t="shared" si="208"/>
        <v>42371.617164351846</v>
      </c>
      <c r="T2238" s="9">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f t="shared" si="205"/>
        <v>64.625635808748726</v>
      </c>
      <c r="Q2239" t="str">
        <f t="shared" si="206"/>
        <v>games</v>
      </c>
      <c r="R2239" t="str">
        <f t="shared" si="207"/>
        <v>tabletop games</v>
      </c>
      <c r="S2239" s="9">
        <f t="shared" si="208"/>
        <v>41915.003275462965</v>
      </c>
      <c r="T2239" s="9">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f t="shared" si="205"/>
        <v>69.569620253164558</v>
      </c>
      <c r="Q2240" t="str">
        <f t="shared" si="206"/>
        <v>games</v>
      </c>
      <c r="R2240" t="str">
        <f t="shared" si="207"/>
        <v>tabletop games</v>
      </c>
      <c r="S2240" s="9">
        <f t="shared" si="208"/>
        <v>42774.621712962966</v>
      </c>
      <c r="T2240" s="9">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f t="shared" si="205"/>
        <v>75.133028169014082</v>
      </c>
      <c r="Q2241" t="str">
        <f t="shared" si="206"/>
        <v>games</v>
      </c>
      <c r="R2241" t="str">
        <f t="shared" si="207"/>
        <v>tabletop games</v>
      </c>
      <c r="S2241" s="9">
        <f t="shared" si="208"/>
        <v>41572.958495370374</v>
      </c>
      <c r="T2241" s="9">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E2242/D2242*100</f>
        <v>270.68</v>
      </c>
      <c r="P2242">
        <f t="shared" si="205"/>
        <v>140.97916666666666</v>
      </c>
      <c r="Q2242" t="str">
        <f t="shared" si="206"/>
        <v>games</v>
      </c>
      <c r="R2242" t="str">
        <f t="shared" si="207"/>
        <v>tabletop games</v>
      </c>
      <c r="S2242" s="9">
        <f t="shared" si="208"/>
        <v>42452.825740740736</v>
      </c>
      <c r="T2242" s="9">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806.4</v>
      </c>
      <c r="P2243">
        <f t="shared" ref="P2243:P2306" si="211">E2243/L2243</f>
        <v>49.472392638036808</v>
      </c>
      <c r="Q2243" t="str">
        <f t="shared" ref="Q2243:Q2306" si="212">LEFT(N2243, FIND("/", N2243)-1)</f>
        <v>games</v>
      </c>
      <c r="R2243" t="str">
        <f t="shared" ref="R2243:R2306" si="213">RIGHT(N2243, LEN(N2243)-FIND("/", N2243))</f>
        <v>tabletop games</v>
      </c>
      <c r="S2243" s="9">
        <f t="shared" ref="S2243:S2306" si="214">J2243/60/60/24+DATE(1970, 1, 1)</f>
        <v>42766.827546296292</v>
      </c>
      <c r="T2243" s="9">
        <f t="shared" ref="T2243:T2306" si="215">I2243/60/60/24+DATE(1970, 1, 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9">
        <f t="shared" si="214"/>
        <v>41569.575613425928</v>
      </c>
      <c r="T2244" s="9">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4.5712530712530715</v>
      </c>
      <c r="Q2245" t="str">
        <f t="shared" si="212"/>
        <v>games</v>
      </c>
      <c r="R2245" t="str">
        <f t="shared" si="213"/>
        <v>tabletop games</v>
      </c>
      <c r="S2245" s="9">
        <f t="shared" si="214"/>
        <v>42800.751041666663</v>
      </c>
      <c r="T2245" s="9">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9">
        <f t="shared" si="214"/>
        <v>42647.818819444445</v>
      </c>
      <c r="T2246" s="9">
        <f t="shared" si="215"/>
        <v>42659.854166666672</v>
      </c>
    </row>
    <row r="2247" spans="1:20" ht="28.8"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f t="shared" si="211"/>
        <v>53.475252525252522</v>
      </c>
      <c r="Q2247" t="str">
        <f t="shared" si="212"/>
        <v>games</v>
      </c>
      <c r="R2247" t="str">
        <f t="shared" si="213"/>
        <v>tabletop games</v>
      </c>
      <c r="S2247" s="9">
        <f t="shared" si="214"/>
        <v>41660.708530092597</v>
      </c>
      <c r="T2247" s="9">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f t="shared" si="211"/>
        <v>43.912280701754383</v>
      </c>
      <c r="Q2248" t="str">
        <f t="shared" si="212"/>
        <v>games</v>
      </c>
      <c r="R2248" t="str">
        <f t="shared" si="213"/>
        <v>tabletop games</v>
      </c>
      <c r="S2248" s="9">
        <f t="shared" si="214"/>
        <v>42221.79178240741</v>
      </c>
      <c r="T2248" s="9">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f t="shared" si="211"/>
        <v>50.852631578947367</v>
      </c>
      <c r="Q2249" t="str">
        <f t="shared" si="212"/>
        <v>games</v>
      </c>
      <c r="R2249" t="str">
        <f t="shared" si="213"/>
        <v>tabletop games</v>
      </c>
      <c r="S2249" s="9">
        <f t="shared" si="214"/>
        <v>42200.666261574079</v>
      </c>
      <c r="T2249" s="9">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9">
        <f t="shared" si="214"/>
        <v>42688.875902777778</v>
      </c>
      <c r="T2250" s="9">
        <f t="shared" si="215"/>
        <v>42718.875902777778</v>
      </c>
    </row>
    <row r="2251" spans="1:20" ht="28.8"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9">
        <f t="shared" si="214"/>
        <v>41336.703298611108</v>
      </c>
      <c r="T2251" s="9">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f t="shared" si="211"/>
        <v>426.93169877408059</v>
      </c>
      <c r="Q2252" t="str">
        <f t="shared" si="212"/>
        <v>games</v>
      </c>
      <c r="R2252" t="str">
        <f t="shared" si="213"/>
        <v>tabletop games</v>
      </c>
      <c r="S2252" s="9">
        <f t="shared" si="214"/>
        <v>42677.005474537036</v>
      </c>
      <c r="T2252" s="9">
        <f t="shared" si="215"/>
        <v>42707.0471412037</v>
      </c>
    </row>
    <row r="2253" spans="1:20" ht="28.8"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f t="shared" si="211"/>
        <v>23.808729166666669</v>
      </c>
      <c r="Q2253" t="str">
        <f t="shared" si="212"/>
        <v>games</v>
      </c>
      <c r="R2253" t="str">
        <f t="shared" si="213"/>
        <v>tabletop games</v>
      </c>
      <c r="S2253" s="9">
        <f t="shared" si="214"/>
        <v>41846.34579861111</v>
      </c>
      <c r="T2253" s="9">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f t="shared" si="211"/>
        <v>98.413654618473899</v>
      </c>
      <c r="Q2254" t="str">
        <f t="shared" si="212"/>
        <v>games</v>
      </c>
      <c r="R2254" t="str">
        <f t="shared" si="213"/>
        <v>tabletop games</v>
      </c>
      <c r="S2254" s="9">
        <f t="shared" si="214"/>
        <v>42573.327986111108</v>
      </c>
      <c r="T2254" s="9">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f t="shared" si="211"/>
        <v>107.32142857142857</v>
      </c>
      <c r="Q2255" t="str">
        <f t="shared" si="212"/>
        <v>games</v>
      </c>
      <c r="R2255" t="str">
        <f t="shared" si="213"/>
        <v>tabletop games</v>
      </c>
      <c r="S2255" s="9">
        <f t="shared" si="214"/>
        <v>42296.631331018521</v>
      </c>
      <c r="T2255" s="9">
        <f t="shared" si="215"/>
        <v>42326.672997685186</v>
      </c>
    </row>
    <row r="2256" spans="1:20" ht="28.8"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f t="shared" si="211"/>
        <v>11.67005076142132</v>
      </c>
      <c r="Q2256" t="str">
        <f t="shared" si="212"/>
        <v>games</v>
      </c>
      <c r="R2256" t="str">
        <f t="shared" si="213"/>
        <v>tabletop games</v>
      </c>
      <c r="S2256" s="9">
        <f t="shared" si="214"/>
        <v>42752.647777777776</v>
      </c>
      <c r="T2256" s="9">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f t="shared" si="211"/>
        <v>41.782287822878232</v>
      </c>
      <c r="Q2257" t="str">
        <f t="shared" si="212"/>
        <v>games</v>
      </c>
      <c r="R2257" t="str">
        <f t="shared" si="213"/>
        <v>tabletop games</v>
      </c>
      <c r="S2257" s="9">
        <f t="shared" si="214"/>
        <v>42467.951979166668</v>
      </c>
      <c r="T2257" s="9">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f t="shared" si="211"/>
        <v>21.38</v>
      </c>
      <c r="Q2258" t="str">
        <f t="shared" si="212"/>
        <v>games</v>
      </c>
      <c r="R2258" t="str">
        <f t="shared" si="213"/>
        <v>tabletop games</v>
      </c>
      <c r="S2258" s="9">
        <f t="shared" si="214"/>
        <v>42682.451921296291</v>
      </c>
      <c r="T2258" s="9">
        <f t="shared" si="215"/>
        <v>42696.451921296291</v>
      </c>
    </row>
    <row r="2259" spans="1:20" ht="43.2"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f t="shared" si="211"/>
        <v>94.103550295857985</v>
      </c>
      <c r="Q2259" t="str">
        <f t="shared" si="212"/>
        <v>games</v>
      </c>
      <c r="R2259" t="str">
        <f t="shared" si="213"/>
        <v>tabletop games</v>
      </c>
      <c r="S2259" s="9">
        <f t="shared" si="214"/>
        <v>42505.936678240745</v>
      </c>
      <c r="T2259" s="9">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f t="shared" si="211"/>
        <v>15.721951219512196</v>
      </c>
      <c r="Q2260" t="str">
        <f t="shared" si="212"/>
        <v>games</v>
      </c>
      <c r="R2260" t="str">
        <f t="shared" si="213"/>
        <v>tabletop games</v>
      </c>
      <c r="S2260" s="9">
        <f t="shared" si="214"/>
        <v>42136.75100694444</v>
      </c>
      <c r="T2260" s="9">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f t="shared" si="211"/>
        <v>90.635922330097088</v>
      </c>
      <c r="Q2261" t="str">
        <f t="shared" si="212"/>
        <v>games</v>
      </c>
      <c r="R2261" t="str">
        <f t="shared" si="213"/>
        <v>tabletop games</v>
      </c>
      <c r="S2261" s="9">
        <f t="shared" si="214"/>
        <v>42702.804814814815</v>
      </c>
      <c r="T2261" s="9">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f t="shared" si="211"/>
        <v>97.297619047619051</v>
      </c>
      <c r="Q2262" t="str">
        <f t="shared" si="212"/>
        <v>games</v>
      </c>
      <c r="R2262" t="str">
        <f t="shared" si="213"/>
        <v>tabletop games</v>
      </c>
      <c r="S2262" s="9">
        <f t="shared" si="214"/>
        <v>41695.016782407409</v>
      </c>
      <c r="T2262" s="9">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f t="shared" si="211"/>
        <v>37.11904761904762</v>
      </c>
      <c r="Q2263" t="str">
        <f t="shared" si="212"/>
        <v>games</v>
      </c>
      <c r="R2263" t="str">
        <f t="shared" si="213"/>
        <v>tabletop games</v>
      </c>
      <c r="S2263" s="9">
        <f t="shared" si="214"/>
        <v>42759.724768518514</v>
      </c>
      <c r="T2263" s="9">
        <f t="shared" si="215"/>
        <v>42780.724768518514</v>
      </c>
    </row>
    <row r="2264" spans="1:20" ht="28.8"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f t="shared" si="211"/>
        <v>28.104972375690608</v>
      </c>
      <c r="Q2264" t="str">
        <f t="shared" si="212"/>
        <v>games</v>
      </c>
      <c r="R2264" t="str">
        <f t="shared" si="213"/>
        <v>tabletop games</v>
      </c>
      <c r="S2264" s="9">
        <f t="shared" si="214"/>
        <v>41926.585162037038</v>
      </c>
      <c r="T2264" s="9">
        <f t="shared" si="215"/>
        <v>41961</v>
      </c>
    </row>
    <row r="2265" spans="1:20" ht="28.8"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f t="shared" si="211"/>
        <v>144.43333333333334</v>
      </c>
      <c r="Q2265" t="str">
        <f t="shared" si="212"/>
        <v>games</v>
      </c>
      <c r="R2265" t="str">
        <f t="shared" si="213"/>
        <v>tabletop games</v>
      </c>
      <c r="S2265" s="9">
        <f t="shared" si="214"/>
        <v>42014.832326388889</v>
      </c>
      <c r="T2265" s="9">
        <f t="shared" si="215"/>
        <v>42035.832326388889</v>
      </c>
    </row>
    <row r="2266" spans="1:20" ht="43.2"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9">
        <f t="shared" si="214"/>
        <v>42496.582337962958</v>
      </c>
      <c r="T2266" s="9">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f t="shared" si="211"/>
        <v>35.117647058823529</v>
      </c>
      <c r="Q2267" t="str">
        <f t="shared" si="212"/>
        <v>games</v>
      </c>
      <c r="R2267" t="str">
        <f t="shared" si="213"/>
        <v>tabletop games</v>
      </c>
      <c r="S2267" s="9">
        <f t="shared" si="214"/>
        <v>42689.853090277778</v>
      </c>
      <c r="T2267" s="9">
        <f t="shared" si="215"/>
        <v>42696.853090277778</v>
      </c>
    </row>
    <row r="2268" spans="1:20" ht="28.8"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f t="shared" si="211"/>
        <v>24.762886597938145</v>
      </c>
      <c r="Q2268" t="str">
        <f t="shared" si="212"/>
        <v>games</v>
      </c>
      <c r="R2268" t="str">
        <f t="shared" si="213"/>
        <v>tabletop games</v>
      </c>
      <c r="S2268" s="9">
        <f t="shared" si="214"/>
        <v>42469.874907407408</v>
      </c>
      <c r="T2268" s="9">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f t="shared" si="211"/>
        <v>188.37871287128712</v>
      </c>
      <c r="Q2269" t="str">
        <f t="shared" si="212"/>
        <v>games</v>
      </c>
      <c r="R2269" t="str">
        <f t="shared" si="213"/>
        <v>tabletop games</v>
      </c>
      <c r="S2269" s="9">
        <f t="shared" si="214"/>
        <v>41968.829826388886</v>
      </c>
      <c r="T2269" s="9">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f t="shared" si="211"/>
        <v>148.08247422680412</v>
      </c>
      <c r="Q2270" t="str">
        <f t="shared" si="212"/>
        <v>games</v>
      </c>
      <c r="R2270" t="str">
        <f t="shared" si="213"/>
        <v>tabletop games</v>
      </c>
      <c r="S2270" s="9">
        <f t="shared" si="214"/>
        <v>42776.082349537035</v>
      </c>
      <c r="T2270" s="9">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f t="shared" si="211"/>
        <v>49.934589800443462</v>
      </c>
      <c r="Q2271" t="str">
        <f t="shared" si="212"/>
        <v>games</v>
      </c>
      <c r="R2271" t="str">
        <f t="shared" si="213"/>
        <v>tabletop games</v>
      </c>
      <c r="S2271" s="9">
        <f t="shared" si="214"/>
        <v>42776.704432870371</v>
      </c>
      <c r="T2271" s="9">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f t="shared" si="211"/>
        <v>107.82155688622754</v>
      </c>
      <c r="Q2272" t="str">
        <f t="shared" si="212"/>
        <v>games</v>
      </c>
      <c r="R2272" t="str">
        <f t="shared" si="213"/>
        <v>tabletop games</v>
      </c>
      <c r="S2272" s="9">
        <f t="shared" si="214"/>
        <v>42725.869363425925</v>
      </c>
      <c r="T2272" s="9">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f t="shared" si="211"/>
        <v>42.63403614457831</v>
      </c>
      <c r="Q2273" t="str">
        <f t="shared" si="212"/>
        <v>games</v>
      </c>
      <c r="R2273" t="str">
        <f t="shared" si="213"/>
        <v>tabletop games</v>
      </c>
      <c r="S2273" s="9">
        <f t="shared" si="214"/>
        <v>42684.000046296293</v>
      </c>
      <c r="T2273" s="9">
        <f t="shared" si="215"/>
        <v>42714.000046296293</v>
      </c>
    </row>
    <row r="2274" spans="1:20" ht="28.8"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9">
        <f t="shared" si="214"/>
        <v>42315.699490740735</v>
      </c>
      <c r="T2274" s="9">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f t="shared" si="211"/>
        <v>37.476190476190474</v>
      </c>
      <c r="Q2275" t="str">
        <f t="shared" si="212"/>
        <v>games</v>
      </c>
      <c r="R2275" t="str">
        <f t="shared" si="213"/>
        <v>tabletop games</v>
      </c>
      <c r="S2275" s="9">
        <f t="shared" si="214"/>
        <v>42781.549097222218</v>
      </c>
      <c r="T2275" s="9">
        <f t="shared" si="215"/>
        <v>42806.507430555561</v>
      </c>
    </row>
    <row r="2276" spans="1:20" ht="43.2"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9">
        <f t="shared" si="214"/>
        <v>41663.500659722224</v>
      </c>
      <c r="T2276" s="9">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f t="shared" si="211"/>
        <v>33.550632911392405</v>
      </c>
      <c r="Q2277" t="str">
        <f t="shared" si="212"/>
        <v>games</v>
      </c>
      <c r="R2277" t="str">
        <f t="shared" si="213"/>
        <v>tabletop games</v>
      </c>
      <c r="S2277" s="9">
        <f t="shared" si="214"/>
        <v>41965.616655092599</v>
      </c>
      <c r="T2277" s="9">
        <f t="shared" si="215"/>
        <v>41995.616655092599</v>
      </c>
    </row>
    <row r="2278" spans="1:20" ht="43.2"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9">
        <f t="shared" si="214"/>
        <v>41614.651493055557</v>
      </c>
      <c r="T2278" s="9">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9">
        <f t="shared" si="214"/>
        <v>40936.678506944445</v>
      </c>
      <c r="T2279" s="9">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f t="shared" si="211"/>
        <v>53.078431372549019</v>
      </c>
      <c r="Q2280" t="str">
        <f t="shared" si="212"/>
        <v>games</v>
      </c>
      <c r="R2280" t="str">
        <f t="shared" si="213"/>
        <v>tabletop games</v>
      </c>
      <c r="S2280" s="9">
        <f t="shared" si="214"/>
        <v>42338.709108796291</v>
      </c>
      <c r="T2280" s="9">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f t="shared" si="211"/>
        <v>48.0625</v>
      </c>
      <c r="Q2281" t="str">
        <f t="shared" si="212"/>
        <v>games</v>
      </c>
      <c r="R2281" t="str">
        <f t="shared" si="213"/>
        <v>tabletop games</v>
      </c>
      <c r="S2281" s="9">
        <f t="shared" si="214"/>
        <v>42020.806701388887</v>
      </c>
      <c r="T2281" s="9">
        <f t="shared" si="215"/>
        <v>42039.166666666672</v>
      </c>
    </row>
    <row r="2282" spans="1:20" ht="43.2"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9">
        <f t="shared" si="214"/>
        <v>42234.624895833331</v>
      </c>
      <c r="T2282" s="9">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9">
        <f t="shared" si="214"/>
        <v>40687.285844907405</v>
      </c>
      <c r="T2283" s="9">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f t="shared" si="211"/>
        <v>115.83333333333333</v>
      </c>
      <c r="Q2284" t="str">
        <f t="shared" si="212"/>
        <v>music</v>
      </c>
      <c r="R2284" t="str">
        <f t="shared" si="213"/>
        <v>rock</v>
      </c>
      <c r="S2284" s="9">
        <f t="shared" si="214"/>
        <v>42323.17460648148</v>
      </c>
      <c r="T2284" s="9">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9">
        <f t="shared" si="214"/>
        <v>40978.125046296293</v>
      </c>
      <c r="T2285" s="9">
        <f t="shared" si="215"/>
        <v>41038.083379629628</v>
      </c>
    </row>
    <row r="2286" spans="1:20"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9">
        <f t="shared" si="214"/>
        <v>40585.796817129631</v>
      </c>
      <c r="T2286" s="9">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9">
        <f t="shared" si="214"/>
        <v>41059.185682870368</v>
      </c>
      <c r="T2287" s="9">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9">
        <f t="shared" si="214"/>
        <v>41494.963587962964</v>
      </c>
      <c r="T2288" s="9">
        <f t="shared" si="215"/>
        <v>41523.165972222225</v>
      </c>
    </row>
    <row r="2289" spans="1:20" ht="28.8"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f t="shared" si="211"/>
        <v>50.9338679245283</v>
      </c>
      <c r="Q2289" t="str">
        <f t="shared" si="212"/>
        <v>music</v>
      </c>
      <c r="R2289" t="str">
        <f t="shared" si="213"/>
        <v>rock</v>
      </c>
      <c r="S2289" s="9">
        <f t="shared" si="214"/>
        <v>41792.667361111111</v>
      </c>
      <c r="T2289" s="9">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f t="shared" si="211"/>
        <v>40.04</v>
      </c>
      <c r="Q2290" t="str">
        <f t="shared" si="212"/>
        <v>music</v>
      </c>
      <c r="R2290" t="str">
        <f t="shared" si="213"/>
        <v>rock</v>
      </c>
      <c r="S2290" s="9">
        <f t="shared" si="214"/>
        <v>41067.827418981484</v>
      </c>
      <c r="T2290" s="9">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f t="shared" si="211"/>
        <v>64.44</v>
      </c>
      <c r="Q2291" t="str">
        <f t="shared" si="212"/>
        <v>music</v>
      </c>
      <c r="R2291" t="str">
        <f t="shared" si="213"/>
        <v>rock</v>
      </c>
      <c r="S2291" s="9">
        <f t="shared" si="214"/>
        <v>41571.998379629629</v>
      </c>
      <c r="T2291" s="9">
        <f t="shared" si="215"/>
        <v>41614.973611111112</v>
      </c>
    </row>
    <row r="2292" spans="1:20" ht="28.8"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9">
        <f t="shared" si="214"/>
        <v>40070.253819444442</v>
      </c>
      <c r="T2292" s="9">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9">
        <f t="shared" si="214"/>
        <v>40987.977060185185</v>
      </c>
      <c r="T2293" s="9">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9">
        <f t="shared" si="214"/>
        <v>40987.697638888887</v>
      </c>
      <c r="T2294" s="9">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f t="shared" si="211"/>
        <v>34.074074074074076</v>
      </c>
      <c r="Q2295" t="str">
        <f t="shared" si="212"/>
        <v>music</v>
      </c>
      <c r="R2295" t="str">
        <f t="shared" si="213"/>
        <v>rock</v>
      </c>
      <c r="S2295" s="9">
        <f t="shared" si="214"/>
        <v>41151.708321759259</v>
      </c>
      <c r="T2295" s="9">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f t="shared" si="211"/>
        <v>65.214642857142863</v>
      </c>
      <c r="Q2296" t="str">
        <f t="shared" si="212"/>
        <v>music</v>
      </c>
      <c r="R2296" t="str">
        <f t="shared" si="213"/>
        <v>rock</v>
      </c>
      <c r="S2296" s="9">
        <f t="shared" si="214"/>
        <v>41264.72314814815</v>
      </c>
      <c r="T2296" s="9">
        <f t="shared" si="215"/>
        <v>41294.72314814815</v>
      </c>
    </row>
    <row r="2297" spans="1:20" ht="43.2"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f t="shared" si="211"/>
        <v>44.205882352941174</v>
      </c>
      <c r="Q2297" t="str">
        <f t="shared" si="212"/>
        <v>music</v>
      </c>
      <c r="R2297" t="str">
        <f t="shared" si="213"/>
        <v>rock</v>
      </c>
      <c r="S2297" s="9">
        <f t="shared" si="214"/>
        <v>41270.954351851848</v>
      </c>
      <c r="T2297" s="9">
        <f t="shared" si="215"/>
        <v>41300.954351851848</v>
      </c>
    </row>
    <row r="2298" spans="1:20" ht="28.8"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f t="shared" si="211"/>
        <v>71.965517241379317</v>
      </c>
      <c r="Q2298" t="str">
        <f t="shared" si="212"/>
        <v>music</v>
      </c>
      <c r="R2298" t="str">
        <f t="shared" si="213"/>
        <v>rock</v>
      </c>
      <c r="S2298" s="9">
        <f t="shared" si="214"/>
        <v>40927.731782407405</v>
      </c>
      <c r="T2298" s="9">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9">
        <f t="shared" si="214"/>
        <v>40948.042233796295</v>
      </c>
      <c r="T2299" s="9">
        <f t="shared" si="215"/>
        <v>40982.165972222225</v>
      </c>
    </row>
    <row r="2300" spans="1:20" ht="28.8"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f t="shared" si="211"/>
        <v>109.45138888888889</v>
      </c>
      <c r="Q2300" t="str">
        <f t="shared" si="212"/>
        <v>music</v>
      </c>
      <c r="R2300" t="str">
        <f t="shared" si="213"/>
        <v>rock</v>
      </c>
      <c r="S2300" s="9">
        <f t="shared" si="214"/>
        <v>41694.84065972222</v>
      </c>
      <c r="T2300" s="9">
        <f t="shared" si="215"/>
        <v>41724.798993055556</v>
      </c>
    </row>
    <row r="2301" spans="1:20" ht="28.8"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f t="shared" si="211"/>
        <v>75.035714285714292</v>
      </c>
      <c r="Q2301" t="str">
        <f t="shared" si="212"/>
        <v>music</v>
      </c>
      <c r="R2301" t="str">
        <f t="shared" si="213"/>
        <v>rock</v>
      </c>
      <c r="S2301" s="9">
        <f t="shared" si="214"/>
        <v>40565.032511574071</v>
      </c>
      <c r="T2301" s="9">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9">
        <f t="shared" si="214"/>
        <v>41074.727037037039</v>
      </c>
      <c r="T2302" s="9">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9">
        <f t="shared" si="214"/>
        <v>41416.146944444445</v>
      </c>
      <c r="T2303" s="9">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f t="shared" si="211"/>
        <v>46.176470588235297</v>
      </c>
      <c r="Q2304" t="str">
        <f t="shared" si="212"/>
        <v>music</v>
      </c>
      <c r="R2304" t="str">
        <f t="shared" si="213"/>
        <v>indie rock</v>
      </c>
      <c r="S2304" s="9">
        <f t="shared" si="214"/>
        <v>41605.868449074071</v>
      </c>
      <c r="T2304" s="9">
        <f t="shared" si="215"/>
        <v>41639.291666666664</v>
      </c>
    </row>
    <row r="2305" spans="1:20" ht="43.2"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9">
        <f t="shared" si="214"/>
        <v>40850.111064814817</v>
      </c>
      <c r="T2305" s="9">
        <f t="shared" si="215"/>
        <v>40890.152731481481</v>
      </c>
    </row>
    <row r="2306" spans="1:20" ht="28.8"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E2306/D2306*100</f>
        <v>100.70033333333335</v>
      </c>
      <c r="P2306">
        <f t="shared" si="211"/>
        <v>53.469203539823013</v>
      </c>
      <c r="Q2306" t="str">
        <f t="shared" si="212"/>
        <v>music</v>
      </c>
      <c r="R2306" t="str">
        <f t="shared" si="213"/>
        <v>indie rock</v>
      </c>
      <c r="S2306" s="9">
        <f t="shared" si="214"/>
        <v>40502.815868055557</v>
      </c>
      <c r="T2306" s="9">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101.22777777777779</v>
      </c>
      <c r="P2307">
        <f t="shared" ref="P2307:P2370" si="217">E2307/L2307</f>
        <v>109.10778443113773</v>
      </c>
      <c r="Q2307" t="str">
        <f t="shared" ref="Q2307:Q2370" si="218">LEFT(N2307, FIND("/", N2307)-1)</f>
        <v>music</v>
      </c>
      <c r="R2307" t="str">
        <f t="shared" ref="R2307:R2370" si="219">RIGHT(N2307, LEN(N2307)-FIND("/", N2307))</f>
        <v>indie rock</v>
      </c>
      <c r="S2307" s="9">
        <f t="shared" ref="S2307:S2370" si="220">J2307/60/60/24+DATE(1970, 1, 1)</f>
        <v>41834.695277777777</v>
      </c>
      <c r="T2307" s="9">
        <f t="shared" ref="T2307:T2370" si="221">I2307/60/60/24+DATE(1970, 1, 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f t="shared" si="217"/>
        <v>51.185616438356163</v>
      </c>
      <c r="Q2308" t="str">
        <f t="shared" si="218"/>
        <v>music</v>
      </c>
      <c r="R2308" t="str">
        <f t="shared" si="219"/>
        <v>indie rock</v>
      </c>
      <c r="S2308" s="9">
        <f t="shared" si="220"/>
        <v>40948.16815972222</v>
      </c>
      <c r="T2308" s="9">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9">
        <f t="shared" si="220"/>
        <v>41004.802465277775</v>
      </c>
      <c r="T2309" s="9">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9">
        <f t="shared" si="220"/>
        <v>41851.962916666671</v>
      </c>
      <c r="T2310" s="9">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9">
        <f t="shared" si="220"/>
        <v>41307.987696759257</v>
      </c>
      <c r="T2311" s="9">
        <f t="shared" si="221"/>
        <v>41342.987696759257</v>
      </c>
    </row>
    <row r="2312" spans="1:20" ht="43.2"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f t="shared" si="217"/>
        <v>64.816470588235291</v>
      </c>
      <c r="Q2312" t="str">
        <f t="shared" si="218"/>
        <v>music</v>
      </c>
      <c r="R2312" t="str">
        <f t="shared" si="219"/>
        <v>indie rock</v>
      </c>
      <c r="S2312" s="9">
        <f t="shared" si="220"/>
        <v>41324.79415509259</v>
      </c>
      <c r="T2312" s="9">
        <f t="shared" si="221"/>
        <v>41354.752488425926</v>
      </c>
    </row>
    <row r="2313" spans="1:20" ht="28.8"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9">
        <f t="shared" si="220"/>
        <v>41736.004502314812</v>
      </c>
      <c r="T2313" s="9">
        <f t="shared" si="221"/>
        <v>41766.004502314812</v>
      </c>
    </row>
    <row r="2314" spans="1:20" ht="28.8"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f t="shared" si="217"/>
        <v>40.962025316455694</v>
      </c>
      <c r="Q2314" t="str">
        <f t="shared" si="218"/>
        <v>music</v>
      </c>
      <c r="R2314" t="str">
        <f t="shared" si="219"/>
        <v>indie rock</v>
      </c>
      <c r="S2314" s="9">
        <f t="shared" si="220"/>
        <v>41716.632847222223</v>
      </c>
      <c r="T2314" s="9">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f t="shared" si="217"/>
        <v>56.000127388535034</v>
      </c>
      <c r="Q2315" t="str">
        <f t="shared" si="218"/>
        <v>music</v>
      </c>
      <c r="R2315" t="str">
        <f t="shared" si="219"/>
        <v>indie rock</v>
      </c>
      <c r="S2315" s="9">
        <f t="shared" si="220"/>
        <v>41002.958634259259</v>
      </c>
      <c r="T2315" s="9">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f t="shared" si="217"/>
        <v>37.672800000000002</v>
      </c>
      <c r="Q2316" t="str">
        <f t="shared" si="218"/>
        <v>music</v>
      </c>
      <c r="R2316" t="str">
        <f t="shared" si="219"/>
        <v>indie rock</v>
      </c>
      <c r="S2316" s="9">
        <f t="shared" si="220"/>
        <v>41037.551585648151</v>
      </c>
      <c r="T2316" s="9">
        <f t="shared" si="221"/>
        <v>41067.551585648151</v>
      </c>
    </row>
    <row r="2317" spans="1:20" ht="28.8"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f t="shared" si="217"/>
        <v>40.078125</v>
      </c>
      <c r="Q2317" t="str">
        <f t="shared" si="218"/>
        <v>music</v>
      </c>
      <c r="R2317" t="str">
        <f t="shared" si="219"/>
        <v>indie rock</v>
      </c>
      <c r="S2317" s="9">
        <f t="shared" si="220"/>
        <v>41004.72619212963</v>
      </c>
      <c r="T2317" s="9">
        <f t="shared" si="221"/>
        <v>41034.72619212963</v>
      </c>
    </row>
    <row r="2318" spans="1:20" ht="43.2"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9">
        <f t="shared" si="220"/>
        <v>40079.725115740745</v>
      </c>
      <c r="T2318" s="9">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9">
        <f t="shared" si="220"/>
        <v>40192.542233796295</v>
      </c>
      <c r="T2319" s="9">
        <f t="shared" si="221"/>
        <v>40224.208333333336</v>
      </c>
    </row>
    <row r="2320" spans="1:20" ht="43.2"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9">
        <f t="shared" si="220"/>
        <v>40050.643680555557</v>
      </c>
      <c r="T2320" s="9">
        <f t="shared" si="221"/>
        <v>40082.165972222225</v>
      </c>
    </row>
    <row r="2321" spans="1:20" ht="28.8"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f t="shared" si="217"/>
        <v>41.961038961038959</v>
      </c>
      <c r="Q2321" t="str">
        <f t="shared" si="218"/>
        <v>music</v>
      </c>
      <c r="R2321" t="str">
        <f t="shared" si="219"/>
        <v>indie rock</v>
      </c>
      <c r="S2321" s="9">
        <f t="shared" si="220"/>
        <v>41593.082002314812</v>
      </c>
      <c r="T2321" s="9">
        <f t="shared" si="221"/>
        <v>41623.082002314812</v>
      </c>
    </row>
    <row r="2322" spans="1:20" ht="43.2"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9">
        <f t="shared" si="220"/>
        <v>41696.817129629628</v>
      </c>
      <c r="T2322" s="9">
        <f t="shared" si="221"/>
        <v>41731.775462962964</v>
      </c>
    </row>
    <row r="2323" spans="1:20" ht="28.8"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f t="shared" si="217"/>
        <v>64.53125</v>
      </c>
      <c r="Q2323" t="str">
        <f t="shared" si="218"/>
        <v>food</v>
      </c>
      <c r="R2323" t="str">
        <f t="shared" si="219"/>
        <v>small batch</v>
      </c>
      <c r="S2323" s="9">
        <f t="shared" si="220"/>
        <v>42799.260428240741</v>
      </c>
      <c r="T2323" s="9">
        <f t="shared" si="221"/>
        <v>42829.21876157407</v>
      </c>
    </row>
    <row r="2324" spans="1:20" ht="28.8"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f t="shared" si="217"/>
        <v>21.25</v>
      </c>
      <c r="Q2324" t="str">
        <f t="shared" si="218"/>
        <v>food</v>
      </c>
      <c r="R2324" t="str">
        <f t="shared" si="219"/>
        <v>small batch</v>
      </c>
      <c r="S2324" s="9">
        <f t="shared" si="220"/>
        <v>42804.895474537043</v>
      </c>
      <c r="T2324" s="9">
        <f t="shared" si="221"/>
        <v>42834.853807870371</v>
      </c>
    </row>
    <row r="2325" spans="1:20" ht="28.8"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t="str">
        <f t="shared" si="218"/>
        <v>food</v>
      </c>
      <c r="R2325" t="str">
        <f t="shared" si="219"/>
        <v>small batch</v>
      </c>
      <c r="S2325" s="9">
        <f t="shared" si="220"/>
        <v>42807.755173611105</v>
      </c>
      <c r="T2325" s="9">
        <f t="shared" si="221"/>
        <v>42814.755173611105</v>
      </c>
    </row>
    <row r="2326" spans="1:20" ht="28.8"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f t="shared" si="217"/>
        <v>25.491803278688526</v>
      </c>
      <c r="Q2326" t="str">
        <f t="shared" si="218"/>
        <v>food</v>
      </c>
      <c r="R2326" t="str">
        <f t="shared" si="219"/>
        <v>small batch</v>
      </c>
      <c r="S2326" s="9">
        <f t="shared" si="220"/>
        <v>42790.885243055556</v>
      </c>
      <c r="T2326" s="9">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11.428571428571429</v>
      </c>
      <c r="Q2327" t="str">
        <f t="shared" si="218"/>
        <v>food</v>
      </c>
      <c r="R2327" t="str">
        <f t="shared" si="219"/>
        <v>small batch</v>
      </c>
      <c r="S2327" s="9">
        <f t="shared" si="220"/>
        <v>42794.022349537037</v>
      </c>
      <c r="T2327" s="9">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f t="shared" si="217"/>
        <v>108</v>
      </c>
      <c r="Q2328" t="str">
        <f t="shared" si="218"/>
        <v>food</v>
      </c>
      <c r="R2328" t="str">
        <f t="shared" si="219"/>
        <v>small batch</v>
      </c>
      <c r="S2328" s="9">
        <f t="shared" si="220"/>
        <v>42804.034120370372</v>
      </c>
      <c r="T2328" s="9">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f t="shared" si="217"/>
        <v>54.883162444113267</v>
      </c>
      <c r="Q2329" t="str">
        <f t="shared" si="218"/>
        <v>food</v>
      </c>
      <c r="R2329" t="str">
        <f t="shared" si="219"/>
        <v>small batch</v>
      </c>
      <c r="S2329" s="9">
        <f t="shared" si="220"/>
        <v>41842.917129629634</v>
      </c>
      <c r="T2329" s="9">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9">
        <f t="shared" si="220"/>
        <v>42139.781678240746</v>
      </c>
      <c r="T2330" s="9">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9">
        <f t="shared" si="220"/>
        <v>41807.624374999999</v>
      </c>
      <c r="T2331" s="9">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9">
        <f t="shared" si="220"/>
        <v>42332.89980324074</v>
      </c>
      <c r="T2332" s="9">
        <f t="shared" si="221"/>
        <v>42363</v>
      </c>
    </row>
    <row r="2333" spans="1:20" ht="28.8"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9">
        <f t="shared" si="220"/>
        <v>41839.005671296298</v>
      </c>
      <c r="T2333" s="9">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f t="shared" si="217"/>
        <v>75.502840909090907</v>
      </c>
      <c r="Q2334" t="str">
        <f t="shared" si="218"/>
        <v>food</v>
      </c>
      <c r="R2334" t="str">
        <f t="shared" si="219"/>
        <v>small batch</v>
      </c>
      <c r="S2334" s="9">
        <f t="shared" si="220"/>
        <v>42011.628136574072</v>
      </c>
      <c r="T2334" s="9">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9">
        <f t="shared" si="220"/>
        <v>41767.650347222225</v>
      </c>
      <c r="T2335" s="9">
        <f t="shared" si="221"/>
        <v>41788.743055555555</v>
      </c>
    </row>
    <row r="2336" spans="1:20" ht="28.8"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f t="shared" si="217"/>
        <v>60.865671641791046</v>
      </c>
      <c r="Q2336" t="str">
        <f t="shared" si="218"/>
        <v>food</v>
      </c>
      <c r="R2336" t="str">
        <f t="shared" si="219"/>
        <v>small batch</v>
      </c>
      <c r="S2336" s="9">
        <f t="shared" si="220"/>
        <v>41918.670115740737</v>
      </c>
      <c r="T2336" s="9">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9">
        <f t="shared" si="220"/>
        <v>41771.572256944448</v>
      </c>
      <c r="T2337" s="9">
        <f t="shared" si="221"/>
        <v>41801.572256944448</v>
      </c>
    </row>
    <row r="2338" spans="1:20" ht="28.8"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f t="shared" si="217"/>
        <v>48.104623556581984</v>
      </c>
      <c r="Q2338" t="str">
        <f t="shared" si="218"/>
        <v>food</v>
      </c>
      <c r="R2338" t="str">
        <f t="shared" si="219"/>
        <v>small batch</v>
      </c>
      <c r="S2338" s="9">
        <f t="shared" si="220"/>
        <v>41666.924710648149</v>
      </c>
      <c r="T2338" s="9">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9">
        <f t="shared" si="220"/>
        <v>41786.640543981484</v>
      </c>
      <c r="T2339" s="9">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f t="shared" si="217"/>
        <v>123.34552845528455</v>
      </c>
      <c r="Q2340" t="str">
        <f t="shared" si="218"/>
        <v>food</v>
      </c>
      <c r="R2340" t="str">
        <f t="shared" si="219"/>
        <v>small batch</v>
      </c>
      <c r="S2340" s="9">
        <f t="shared" si="220"/>
        <v>41789.896805555552</v>
      </c>
      <c r="T2340" s="9">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f t="shared" si="217"/>
        <v>66.623188405797094</v>
      </c>
      <c r="Q2341" t="str">
        <f t="shared" si="218"/>
        <v>food</v>
      </c>
      <c r="R2341" t="str">
        <f t="shared" si="219"/>
        <v>small batch</v>
      </c>
      <c r="S2341" s="9">
        <f t="shared" si="220"/>
        <v>42692.79987268518</v>
      </c>
      <c r="T2341" s="9">
        <f t="shared" si="221"/>
        <v>42723.332638888889</v>
      </c>
    </row>
    <row r="2342" spans="1:20" ht="28.8"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9">
        <f t="shared" si="220"/>
        <v>42643.642800925925</v>
      </c>
      <c r="T2342" s="9">
        <f t="shared" si="221"/>
        <v>42673.642800925925</v>
      </c>
    </row>
    <row r="2343" spans="1:20" ht="28.8"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9">
        <f t="shared" si="220"/>
        <v>42167.813703703709</v>
      </c>
      <c r="T2343" s="9">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9">
        <f t="shared" si="220"/>
        <v>41897.702199074076</v>
      </c>
      <c r="T2344" s="9">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t="str">
        <f t="shared" si="218"/>
        <v>technology</v>
      </c>
      <c r="R2345" t="str">
        <f t="shared" si="219"/>
        <v>web</v>
      </c>
      <c r="S2345" s="9">
        <f t="shared" si="220"/>
        <v>42327.825289351851</v>
      </c>
      <c r="T2345" s="9">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f t="shared" si="217"/>
        <v>1</v>
      </c>
      <c r="Q2346" t="str">
        <f t="shared" si="218"/>
        <v>technology</v>
      </c>
      <c r="R2346" t="str">
        <f t="shared" si="219"/>
        <v>web</v>
      </c>
      <c r="S2346" s="9">
        <f t="shared" si="220"/>
        <v>42515.727650462963</v>
      </c>
      <c r="T2346" s="9">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9">
        <f t="shared" si="220"/>
        <v>42060.001805555556</v>
      </c>
      <c r="T2347" s="9">
        <f t="shared" si="221"/>
        <v>42094.985416666663</v>
      </c>
    </row>
    <row r="2348" spans="1:20" ht="28.8"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f t="shared" si="217"/>
        <v>13</v>
      </c>
      <c r="Q2348" t="str">
        <f t="shared" si="218"/>
        <v>technology</v>
      </c>
      <c r="R2348" t="str">
        <f t="shared" si="219"/>
        <v>web</v>
      </c>
      <c r="S2348" s="9">
        <f t="shared" si="220"/>
        <v>42615.79896990741</v>
      </c>
      <c r="T2348" s="9">
        <f t="shared" si="221"/>
        <v>42660.79896990741</v>
      </c>
    </row>
    <row r="2349" spans="1:20" ht="28.8"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f t="shared" si="217"/>
        <v>15</v>
      </c>
      <c r="Q2349" t="str">
        <f t="shared" si="218"/>
        <v>technology</v>
      </c>
      <c r="R2349" t="str">
        <f t="shared" si="219"/>
        <v>web</v>
      </c>
      <c r="S2349" s="9">
        <f t="shared" si="220"/>
        <v>42577.607361111113</v>
      </c>
      <c r="T2349" s="9">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f t="shared" si="217"/>
        <v>54</v>
      </c>
      <c r="Q2350" t="str">
        <f t="shared" si="218"/>
        <v>technology</v>
      </c>
      <c r="R2350" t="str">
        <f t="shared" si="219"/>
        <v>web</v>
      </c>
      <c r="S2350" s="9">
        <f t="shared" si="220"/>
        <v>42360.932152777779</v>
      </c>
      <c r="T2350" s="9">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9">
        <f t="shared" si="220"/>
        <v>42198.775787037041</v>
      </c>
      <c r="T2351" s="9">
        <f t="shared" si="221"/>
        <v>42227.775787037041</v>
      </c>
    </row>
    <row r="2352" spans="1:20" ht="28.8"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9">
        <f t="shared" si="220"/>
        <v>42708.842245370368</v>
      </c>
      <c r="T2352" s="9">
        <f t="shared" si="221"/>
        <v>42738.842245370368</v>
      </c>
    </row>
    <row r="2353" spans="1:20"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f t="shared" si="217"/>
        <v>15.428571428571429</v>
      </c>
      <c r="Q2353" t="str">
        <f t="shared" si="218"/>
        <v>technology</v>
      </c>
      <c r="R2353" t="str">
        <f t="shared" si="219"/>
        <v>web</v>
      </c>
      <c r="S2353" s="9">
        <f t="shared" si="220"/>
        <v>42094.101145833338</v>
      </c>
      <c r="T2353" s="9">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9">
        <f t="shared" si="220"/>
        <v>42101.633703703701</v>
      </c>
      <c r="T2354" s="9">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9">
        <f t="shared" si="220"/>
        <v>42103.676180555558</v>
      </c>
      <c r="T2355" s="9">
        <f t="shared" si="221"/>
        <v>42115.676180555558</v>
      </c>
    </row>
    <row r="2356" spans="1:20" ht="28.8"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f t="shared" si="217"/>
        <v>25</v>
      </c>
      <c r="Q2356" t="str">
        <f t="shared" si="218"/>
        <v>technology</v>
      </c>
      <c r="R2356" t="str">
        <f t="shared" si="219"/>
        <v>web</v>
      </c>
      <c r="S2356" s="9">
        <f t="shared" si="220"/>
        <v>41954.722916666666</v>
      </c>
      <c r="T2356" s="9">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f t="shared" si="217"/>
        <v>27.5</v>
      </c>
      <c r="Q2357" t="str">
        <f t="shared" si="218"/>
        <v>technology</v>
      </c>
      <c r="R2357" t="str">
        <f t="shared" si="219"/>
        <v>web</v>
      </c>
      <c r="S2357" s="9">
        <f t="shared" si="220"/>
        <v>42096.918240740735</v>
      </c>
      <c r="T2357" s="9">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9">
        <f t="shared" si="220"/>
        <v>42130.78361111111</v>
      </c>
      <c r="T2358" s="9">
        <f t="shared" si="221"/>
        <v>42160.78361111111</v>
      </c>
    </row>
    <row r="2359" spans="1:20" ht="28.8"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9">
        <f t="shared" si="220"/>
        <v>42264.620115740734</v>
      </c>
      <c r="T2359" s="9">
        <f t="shared" si="221"/>
        <v>42294.620115740734</v>
      </c>
    </row>
    <row r="2360" spans="1:20" ht="28.8"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9">
        <f t="shared" si="220"/>
        <v>41978.930972222224</v>
      </c>
      <c r="T2360" s="9">
        <f t="shared" si="221"/>
        <v>42035.027083333334</v>
      </c>
    </row>
    <row r="2361" spans="1:20" ht="28.8"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f t="shared" si="217"/>
        <v>367</v>
      </c>
      <c r="Q2361" t="str">
        <f t="shared" si="218"/>
        <v>technology</v>
      </c>
      <c r="R2361" t="str">
        <f t="shared" si="219"/>
        <v>web</v>
      </c>
      <c r="S2361" s="9">
        <f t="shared" si="220"/>
        <v>42159.649583333332</v>
      </c>
      <c r="T2361" s="9">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f t="shared" si="217"/>
        <v>2</v>
      </c>
      <c r="Q2362" t="str">
        <f t="shared" si="218"/>
        <v>technology</v>
      </c>
      <c r="R2362" t="str">
        <f t="shared" si="219"/>
        <v>web</v>
      </c>
      <c r="S2362" s="9">
        <f t="shared" si="220"/>
        <v>42377.70694444445</v>
      </c>
      <c r="T2362" s="9">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9">
        <f t="shared" si="220"/>
        <v>42466.858888888892</v>
      </c>
      <c r="T2363" s="9">
        <f t="shared" si="221"/>
        <v>42490.916666666672</v>
      </c>
    </row>
    <row r="2364" spans="1:20" ht="28.8"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f t="shared" si="217"/>
        <v>60</v>
      </c>
      <c r="Q2364" t="str">
        <f t="shared" si="218"/>
        <v>technology</v>
      </c>
      <c r="R2364" t="str">
        <f t="shared" si="219"/>
        <v>web</v>
      </c>
      <c r="S2364" s="9">
        <f t="shared" si="220"/>
        <v>41954.688310185185</v>
      </c>
      <c r="T2364" s="9">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9">
        <f t="shared" si="220"/>
        <v>42322.011574074073</v>
      </c>
      <c r="T2365" s="9">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9">
        <f t="shared" si="220"/>
        <v>42248.934675925921</v>
      </c>
      <c r="T2366" s="9">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9">
        <f t="shared" si="220"/>
        <v>42346.736400462964</v>
      </c>
      <c r="T2367" s="9">
        <f t="shared" si="221"/>
        <v>42386.958333333328</v>
      </c>
    </row>
    <row r="2368" spans="1:20" ht="28.8"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f t="shared" si="217"/>
        <v>97.407407407407405</v>
      </c>
      <c r="Q2368" t="str">
        <f t="shared" si="218"/>
        <v>technology</v>
      </c>
      <c r="R2368" t="str">
        <f t="shared" si="219"/>
        <v>web</v>
      </c>
      <c r="S2368" s="9">
        <f t="shared" si="220"/>
        <v>42268.531631944439</v>
      </c>
      <c r="T2368" s="9">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f t="shared" si="217"/>
        <v>47.857142857142854</v>
      </c>
      <c r="Q2369" t="str">
        <f t="shared" si="218"/>
        <v>technology</v>
      </c>
      <c r="R2369" t="str">
        <f t="shared" si="219"/>
        <v>web</v>
      </c>
      <c r="S2369" s="9">
        <f t="shared" si="220"/>
        <v>42425.970092592594</v>
      </c>
      <c r="T2369" s="9">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E2370/D2370*100</f>
        <v>0.25</v>
      </c>
      <c r="P2370">
        <f t="shared" si="217"/>
        <v>50</v>
      </c>
      <c r="Q2370" t="str">
        <f t="shared" si="218"/>
        <v>technology</v>
      </c>
      <c r="R2370" t="str">
        <f t="shared" si="219"/>
        <v>web</v>
      </c>
      <c r="S2370" s="9">
        <f t="shared" si="220"/>
        <v>42063.721817129626</v>
      </c>
      <c r="T2370" s="9">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t="e">
        <f t="shared" ref="P2371:P2434" si="223">E2371/L2371</f>
        <v>#DIV/0!</v>
      </c>
      <c r="Q2371" t="str">
        <f t="shared" ref="Q2371:Q2434" si="224">LEFT(N2371, FIND("/", N2371)-1)</f>
        <v>technology</v>
      </c>
      <c r="R2371" t="str">
        <f t="shared" ref="R2371:R2434" si="225">RIGHT(N2371, LEN(N2371)-FIND("/", N2371))</f>
        <v>web</v>
      </c>
      <c r="S2371" s="9">
        <f t="shared" ref="S2371:S2434" si="226">J2371/60/60/24+DATE(1970, 1, 1)</f>
        <v>42380.812627314815</v>
      </c>
      <c r="T2371" s="9">
        <f t="shared" ref="T2371:T2434" si="227">I2371/60/60/24+DATE(1970, 1, 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f t="shared" si="223"/>
        <v>20.5</v>
      </c>
      <c r="Q2372" t="str">
        <f t="shared" si="224"/>
        <v>technology</v>
      </c>
      <c r="R2372" t="str">
        <f t="shared" si="225"/>
        <v>web</v>
      </c>
      <c r="S2372" s="9">
        <f t="shared" si="226"/>
        <v>41961.18913194444</v>
      </c>
      <c r="T2372" s="9">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9">
        <f t="shared" si="226"/>
        <v>42150.777731481481</v>
      </c>
      <c r="T2373" s="9">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f t="shared" si="223"/>
        <v>30</v>
      </c>
      <c r="Q2374" t="str">
        <f t="shared" si="224"/>
        <v>technology</v>
      </c>
      <c r="R2374" t="str">
        <f t="shared" si="225"/>
        <v>web</v>
      </c>
      <c r="S2374" s="9">
        <f t="shared" si="226"/>
        <v>42088.069108796291</v>
      </c>
      <c r="T2374" s="9">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f t="shared" si="223"/>
        <v>50</v>
      </c>
      <c r="Q2375" t="str">
        <f t="shared" si="224"/>
        <v>technology</v>
      </c>
      <c r="R2375" t="str">
        <f t="shared" si="225"/>
        <v>web</v>
      </c>
      <c r="S2375" s="9">
        <f t="shared" si="226"/>
        <v>42215.662314814821</v>
      </c>
      <c r="T2375" s="9">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f t="shared" si="223"/>
        <v>10</v>
      </c>
      <c r="Q2376" t="str">
        <f t="shared" si="224"/>
        <v>technology</v>
      </c>
      <c r="R2376" t="str">
        <f t="shared" si="225"/>
        <v>web</v>
      </c>
      <c r="S2376" s="9">
        <f t="shared" si="226"/>
        <v>42017.843287037031</v>
      </c>
      <c r="T2376" s="9">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9">
        <f t="shared" si="226"/>
        <v>42592.836076388892</v>
      </c>
      <c r="T2377" s="9">
        <f t="shared" si="227"/>
        <v>42622.836076388892</v>
      </c>
    </row>
    <row r="2378" spans="1:20" ht="28.8"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f t="shared" si="223"/>
        <v>81.582499999999996</v>
      </c>
      <c r="Q2378" t="str">
        <f t="shared" si="224"/>
        <v>technology</v>
      </c>
      <c r="R2378" t="str">
        <f t="shared" si="225"/>
        <v>web</v>
      </c>
      <c r="S2378" s="9">
        <f t="shared" si="226"/>
        <v>42318.925532407404</v>
      </c>
      <c r="T2378" s="9">
        <f t="shared" si="227"/>
        <v>42348.925532407404</v>
      </c>
    </row>
    <row r="2379" spans="1:20" ht="28.8"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9">
        <f t="shared" si="226"/>
        <v>42669.870173611111</v>
      </c>
      <c r="T2379" s="9">
        <f t="shared" si="227"/>
        <v>42699.911840277782</v>
      </c>
    </row>
    <row r="2380" spans="1:20" ht="28.8"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9">
        <f t="shared" si="226"/>
        <v>42213.013078703705</v>
      </c>
      <c r="T2380" s="9">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9">
        <f t="shared" si="226"/>
        <v>42237.016388888893</v>
      </c>
      <c r="T2381" s="9">
        <f t="shared" si="227"/>
        <v>42282.016388888893</v>
      </c>
    </row>
    <row r="2382" spans="1:20" ht="28.8"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f t="shared" si="223"/>
        <v>18.333333333333332</v>
      </c>
      <c r="Q2382" t="str">
        <f t="shared" si="224"/>
        <v>technology</v>
      </c>
      <c r="R2382" t="str">
        <f t="shared" si="225"/>
        <v>web</v>
      </c>
      <c r="S2382" s="9">
        <f t="shared" si="226"/>
        <v>42248.793310185181</v>
      </c>
      <c r="T2382" s="9">
        <f t="shared" si="227"/>
        <v>42278.793310185181</v>
      </c>
    </row>
    <row r="2383" spans="1:20" ht="28.8"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f t="shared" si="223"/>
        <v>224.42857142857142</v>
      </c>
      <c r="Q2383" t="str">
        <f t="shared" si="224"/>
        <v>technology</v>
      </c>
      <c r="R2383" t="str">
        <f t="shared" si="225"/>
        <v>web</v>
      </c>
      <c r="S2383" s="9">
        <f t="shared" si="226"/>
        <v>42074.935740740737</v>
      </c>
      <c r="T2383" s="9">
        <f t="shared" si="227"/>
        <v>42104.935740740737</v>
      </c>
    </row>
    <row r="2384" spans="1:20" ht="43.2"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f t="shared" si="223"/>
        <v>37.5</v>
      </c>
      <c r="Q2384" t="str">
        <f t="shared" si="224"/>
        <v>technology</v>
      </c>
      <c r="R2384" t="str">
        <f t="shared" si="225"/>
        <v>web</v>
      </c>
      <c r="S2384" s="9">
        <f t="shared" si="226"/>
        <v>42195.187534722223</v>
      </c>
      <c r="T2384" s="9">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f t="shared" si="223"/>
        <v>145</v>
      </c>
      <c r="Q2385" t="str">
        <f t="shared" si="224"/>
        <v>technology</v>
      </c>
      <c r="R2385" t="str">
        <f t="shared" si="225"/>
        <v>web</v>
      </c>
      <c r="S2385" s="9">
        <f t="shared" si="226"/>
        <v>42027.056793981479</v>
      </c>
      <c r="T2385" s="9">
        <f t="shared" si="227"/>
        <v>42057.056793981479</v>
      </c>
    </row>
    <row r="2386" spans="1:20" ht="43.2"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f t="shared" si="223"/>
        <v>1</v>
      </c>
      <c r="Q2386" t="str">
        <f t="shared" si="224"/>
        <v>technology</v>
      </c>
      <c r="R2386" t="str">
        <f t="shared" si="225"/>
        <v>web</v>
      </c>
      <c r="S2386" s="9">
        <f t="shared" si="226"/>
        <v>41927.067627314813</v>
      </c>
      <c r="T2386" s="9">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f t="shared" si="223"/>
        <v>112.57142857142857</v>
      </c>
      <c r="Q2387" t="str">
        <f t="shared" si="224"/>
        <v>technology</v>
      </c>
      <c r="R2387" t="str">
        <f t="shared" si="225"/>
        <v>web</v>
      </c>
      <c r="S2387" s="9">
        <f t="shared" si="226"/>
        <v>42191.70175925926</v>
      </c>
      <c r="T2387" s="9">
        <f t="shared" si="227"/>
        <v>42221.70175925926</v>
      </c>
    </row>
    <row r="2388" spans="1:20" ht="28.8"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9">
        <f t="shared" si="226"/>
        <v>41954.838240740741</v>
      </c>
      <c r="T2388" s="9">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f t="shared" si="223"/>
        <v>342</v>
      </c>
      <c r="Q2389" t="str">
        <f t="shared" si="224"/>
        <v>technology</v>
      </c>
      <c r="R2389" t="str">
        <f t="shared" si="225"/>
        <v>web</v>
      </c>
      <c r="S2389" s="9">
        <f t="shared" si="226"/>
        <v>42528.626620370371</v>
      </c>
      <c r="T2389" s="9">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f t="shared" si="223"/>
        <v>57.875</v>
      </c>
      <c r="Q2390" t="str">
        <f t="shared" si="224"/>
        <v>technology</v>
      </c>
      <c r="R2390" t="str">
        <f t="shared" si="225"/>
        <v>web</v>
      </c>
      <c r="S2390" s="9">
        <f t="shared" si="226"/>
        <v>41989.853692129633</v>
      </c>
      <c r="T2390" s="9">
        <f t="shared" si="227"/>
        <v>42019.811805555553</v>
      </c>
    </row>
    <row r="2391" spans="1:20" ht="43.2"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f t="shared" si="223"/>
        <v>30</v>
      </c>
      <c r="Q2391" t="str">
        <f t="shared" si="224"/>
        <v>technology</v>
      </c>
      <c r="R2391" t="str">
        <f t="shared" si="225"/>
        <v>web</v>
      </c>
      <c r="S2391" s="9">
        <f t="shared" si="226"/>
        <v>42179.653379629628</v>
      </c>
      <c r="T2391" s="9">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9">
        <f t="shared" si="226"/>
        <v>41968.262314814812</v>
      </c>
      <c r="T2392" s="9">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f t="shared" si="223"/>
        <v>25</v>
      </c>
      <c r="Q2393" t="str">
        <f t="shared" si="224"/>
        <v>technology</v>
      </c>
      <c r="R2393" t="str">
        <f t="shared" si="225"/>
        <v>web</v>
      </c>
      <c r="S2393" s="9">
        <f t="shared" si="226"/>
        <v>42064.794490740736</v>
      </c>
      <c r="T2393" s="9">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9">
        <f t="shared" si="226"/>
        <v>42276.120636574073</v>
      </c>
      <c r="T2394" s="9">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f t="shared" si="223"/>
        <v>50</v>
      </c>
      <c r="Q2395" t="str">
        <f t="shared" si="224"/>
        <v>technology</v>
      </c>
      <c r="R2395" t="str">
        <f t="shared" si="225"/>
        <v>web</v>
      </c>
      <c r="S2395" s="9">
        <f t="shared" si="226"/>
        <v>42194.648344907408</v>
      </c>
      <c r="T2395" s="9">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f t="shared" si="223"/>
        <v>1.5</v>
      </c>
      <c r="Q2396" t="str">
        <f t="shared" si="224"/>
        <v>technology</v>
      </c>
      <c r="R2396" t="str">
        <f t="shared" si="225"/>
        <v>web</v>
      </c>
      <c r="S2396" s="9">
        <f t="shared" si="226"/>
        <v>42031.362187499995</v>
      </c>
      <c r="T2396" s="9">
        <f t="shared" si="227"/>
        <v>42061.362187499995</v>
      </c>
    </row>
    <row r="2397" spans="1:20" ht="28.8"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9">
        <f t="shared" si="226"/>
        <v>42717.121377314819</v>
      </c>
      <c r="T2397" s="9">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f t="shared" si="223"/>
        <v>10</v>
      </c>
      <c r="Q2398" t="str">
        <f t="shared" si="224"/>
        <v>technology</v>
      </c>
      <c r="R2398" t="str">
        <f t="shared" si="225"/>
        <v>web</v>
      </c>
      <c r="S2398" s="9">
        <f t="shared" si="226"/>
        <v>42262.849050925928</v>
      </c>
      <c r="T2398" s="9">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9">
        <f t="shared" si="226"/>
        <v>41976.88490740741</v>
      </c>
      <c r="T2399" s="9">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9">
        <f t="shared" si="226"/>
        <v>42157.916481481487</v>
      </c>
      <c r="T2400" s="9">
        <f t="shared" si="227"/>
        <v>42187.916481481487</v>
      </c>
    </row>
    <row r="2401" spans="1:20" ht="28.8"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9">
        <f t="shared" si="226"/>
        <v>41956.853078703702</v>
      </c>
      <c r="T2401" s="9">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9">
        <f t="shared" si="226"/>
        <v>42444.268101851849</v>
      </c>
      <c r="T2402" s="9">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f t="shared" si="223"/>
        <v>22.333333333333332</v>
      </c>
      <c r="Q2403" t="str">
        <f t="shared" si="224"/>
        <v>food</v>
      </c>
      <c r="R2403" t="str">
        <f t="shared" si="225"/>
        <v>food trucks</v>
      </c>
      <c r="S2403" s="9">
        <f t="shared" si="226"/>
        <v>42374.822870370372</v>
      </c>
      <c r="T2403" s="9">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f t="shared" si="223"/>
        <v>52</v>
      </c>
      <c r="Q2404" t="str">
        <f t="shared" si="224"/>
        <v>food</v>
      </c>
      <c r="R2404" t="str">
        <f t="shared" si="225"/>
        <v>food trucks</v>
      </c>
      <c r="S2404" s="9">
        <f t="shared" si="226"/>
        <v>42107.679756944446</v>
      </c>
      <c r="T2404" s="9">
        <f t="shared" si="227"/>
        <v>42137.679756944446</v>
      </c>
    </row>
    <row r="2405" spans="1:20" ht="28.8"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f t="shared" si="223"/>
        <v>16.833333333333332</v>
      </c>
      <c r="Q2405" t="str">
        <f t="shared" si="224"/>
        <v>food</v>
      </c>
      <c r="R2405" t="str">
        <f t="shared" si="225"/>
        <v>food trucks</v>
      </c>
      <c r="S2405" s="9">
        <f t="shared" si="226"/>
        <v>42399.882615740738</v>
      </c>
      <c r="T2405" s="9">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9">
        <f t="shared" si="226"/>
        <v>42342.03943287037</v>
      </c>
      <c r="T2406" s="9">
        <f t="shared" si="227"/>
        <v>42372.03943287037</v>
      </c>
    </row>
    <row r="2407" spans="1:20" ht="28.8"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f t="shared" si="223"/>
        <v>56.3</v>
      </c>
      <c r="Q2407" t="str">
        <f t="shared" si="224"/>
        <v>food</v>
      </c>
      <c r="R2407" t="str">
        <f t="shared" si="225"/>
        <v>food trucks</v>
      </c>
      <c r="S2407" s="9">
        <f t="shared" si="226"/>
        <v>42595.585358796292</v>
      </c>
      <c r="T2407" s="9">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f t="shared" si="223"/>
        <v>84.0625</v>
      </c>
      <c r="Q2408" t="str">
        <f t="shared" si="224"/>
        <v>food</v>
      </c>
      <c r="R2408" t="str">
        <f t="shared" si="225"/>
        <v>food trucks</v>
      </c>
      <c r="S2408" s="9">
        <f t="shared" si="226"/>
        <v>41983.110995370371</v>
      </c>
      <c r="T2408" s="9">
        <f t="shared" si="227"/>
        <v>42023.110995370371</v>
      </c>
    </row>
    <row r="2409" spans="1:20" ht="43.2"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f t="shared" si="223"/>
        <v>168.39393939393941</v>
      </c>
      <c r="Q2409" t="str">
        <f t="shared" si="224"/>
        <v>food</v>
      </c>
      <c r="R2409" t="str">
        <f t="shared" si="225"/>
        <v>food trucks</v>
      </c>
      <c r="S2409" s="9">
        <f t="shared" si="226"/>
        <v>42082.575555555552</v>
      </c>
      <c r="T2409" s="9">
        <f t="shared" si="227"/>
        <v>42105.25</v>
      </c>
    </row>
    <row r="2410" spans="1:20" ht="28.8"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f t="shared" si="223"/>
        <v>15</v>
      </c>
      <c r="Q2410" t="str">
        <f t="shared" si="224"/>
        <v>food</v>
      </c>
      <c r="R2410" t="str">
        <f t="shared" si="225"/>
        <v>food trucks</v>
      </c>
      <c r="S2410" s="9">
        <f t="shared" si="226"/>
        <v>41919.140706018516</v>
      </c>
      <c r="T2410" s="9">
        <f t="shared" si="227"/>
        <v>41949.182372685187</v>
      </c>
    </row>
    <row r="2411" spans="1:20" ht="28.8"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f t="shared" si="223"/>
        <v>76.666666666666671</v>
      </c>
      <c r="Q2411" t="str">
        <f t="shared" si="224"/>
        <v>food</v>
      </c>
      <c r="R2411" t="str">
        <f t="shared" si="225"/>
        <v>food trucks</v>
      </c>
      <c r="S2411" s="9">
        <f t="shared" si="226"/>
        <v>42204.875868055555</v>
      </c>
      <c r="T2411" s="9">
        <f t="shared" si="227"/>
        <v>42234.875868055555</v>
      </c>
    </row>
    <row r="2412" spans="1:20" ht="28.8"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9">
        <f t="shared" si="226"/>
        <v>42224.408275462964</v>
      </c>
      <c r="T2412" s="9">
        <f t="shared" si="227"/>
        <v>42254.408275462964</v>
      </c>
    </row>
    <row r="2413" spans="1:20" ht="43.2"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f t="shared" si="223"/>
        <v>50.333333333333336</v>
      </c>
      <c r="Q2413" t="str">
        <f t="shared" si="224"/>
        <v>food</v>
      </c>
      <c r="R2413" t="str">
        <f t="shared" si="225"/>
        <v>food trucks</v>
      </c>
      <c r="S2413" s="9">
        <f t="shared" si="226"/>
        <v>42211.732430555552</v>
      </c>
      <c r="T2413" s="9">
        <f t="shared" si="227"/>
        <v>42241.732430555552</v>
      </c>
    </row>
    <row r="2414" spans="1:20" ht="43.2"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9">
        <f t="shared" si="226"/>
        <v>42655.736956018518</v>
      </c>
      <c r="T2414" s="9">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f t="shared" si="223"/>
        <v>8.3333333333333339</v>
      </c>
      <c r="Q2415" t="str">
        <f t="shared" si="224"/>
        <v>food</v>
      </c>
      <c r="R2415" t="str">
        <f t="shared" si="225"/>
        <v>food trucks</v>
      </c>
      <c r="S2415" s="9">
        <f t="shared" si="226"/>
        <v>41760.10974537037</v>
      </c>
      <c r="T2415" s="9">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f t="shared" si="223"/>
        <v>35.384615384615387</v>
      </c>
      <c r="Q2416" t="str">
        <f t="shared" si="224"/>
        <v>food</v>
      </c>
      <c r="R2416" t="str">
        <f t="shared" si="225"/>
        <v>food trucks</v>
      </c>
      <c r="S2416" s="9">
        <f t="shared" si="226"/>
        <v>42198.695138888885</v>
      </c>
      <c r="T2416" s="9">
        <f t="shared" si="227"/>
        <v>42238.165972222225</v>
      </c>
    </row>
    <row r="2417" spans="1:20" ht="28.8"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f t="shared" si="223"/>
        <v>55.833333333333336</v>
      </c>
      <c r="Q2417" t="str">
        <f t="shared" si="224"/>
        <v>food</v>
      </c>
      <c r="R2417" t="str">
        <f t="shared" si="225"/>
        <v>food trucks</v>
      </c>
      <c r="S2417" s="9">
        <f t="shared" si="226"/>
        <v>42536.862800925926</v>
      </c>
      <c r="T2417" s="9">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f t="shared" si="223"/>
        <v>5</v>
      </c>
      <c r="Q2418" t="str">
        <f t="shared" si="224"/>
        <v>food</v>
      </c>
      <c r="R2418" t="str">
        <f t="shared" si="225"/>
        <v>food trucks</v>
      </c>
      <c r="S2418" s="9">
        <f t="shared" si="226"/>
        <v>42019.737766203703</v>
      </c>
      <c r="T2418" s="9">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9">
        <f t="shared" si="226"/>
        <v>41831.884108796294</v>
      </c>
      <c r="T2419" s="9">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f t="shared" si="223"/>
        <v>1</v>
      </c>
      <c r="Q2420" t="str">
        <f t="shared" si="224"/>
        <v>food</v>
      </c>
      <c r="R2420" t="str">
        <f t="shared" si="225"/>
        <v>food trucks</v>
      </c>
      <c r="S2420" s="9">
        <f t="shared" si="226"/>
        <v>42027.856990740736</v>
      </c>
      <c r="T2420" s="9">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9">
        <f t="shared" si="226"/>
        <v>41993.738298611104</v>
      </c>
      <c r="T2421" s="9">
        <f t="shared" si="227"/>
        <v>42053.738298611104</v>
      </c>
    </row>
    <row r="2422" spans="1:20" ht="28.8"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f t="shared" si="223"/>
        <v>69.472222222222229</v>
      </c>
      <c r="Q2422" t="str">
        <f t="shared" si="224"/>
        <v>food</v>
      </c>
      <c r="R2422" t="str">
        <f t="shared" si="225"/>
        <v>food trucks</v>
      </c>
      <c r="S2422" s="9">
        <f t="shared" si="226"/>
        <v>41893.028877314813</v>
      </c>
      <c r="T2422" s="9">
        <f t="shared" si="227"/>
        <v>41953.070543981477</v>
      </c>
    </row>
    <row r="2423" spans="1:20"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f t="shared" si="223"/>
        <v>1</v>
      </c>
      <c r="Q2423" t="str">
        <f t="shared" si="224"/>
        <v>food</v>
      </c>
      <c r="R2423" t="str">
        <f t="shared" si="225"/>
        <v>food trucks</v>
      </c>
      <c r="S2423" s="9">
        <f t="shared" si="226"/>
        <v>42026.687453703707</v>
      </c>
      <c r="T2423" s="9">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f t="shared" si="223"/>
        <v>1</v>
      </c>
      <c r="Q2424" t="str">
        <f t="shared" si="224"/>
        <v>food</v>
      </c>
      <c r="R2424" t="str">
        <f t="shared" si="225"/>
        <v>food trucks</v>
      </c>
      <c r="S2424" s="9">
        <f t="shared" si="226"/>
        <v>42044.724953703699</v>
      </c>
      <c r="T2424" s="9">
        <f t="shared" si="227"/>
        <v>42074.683287037042</v>
      </c>
    </row>
    <row r="2425" spans="1:20" ht="28.8"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f t="shared" si="223"/>
        <v>8</v>
      </c>
      <c r="Q2425" t="str">
        <f t="shared" si="224"/>
        <v>food</v>
      </c>
      <c r="R2425" t="str">
        <f t="shared" si="225"/>
        <v>food trucks</v>
      </c>
      <c r="S2425" s="9">
        <f t="shared" si="226"/>
        <v>41974.704745370371</v>
      </c>
      <c r="T2425" s="9">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f t="shared" si="223"/>
        <v>34.444444444444443</v>
      </c>
      <c r="Q2426" t="str">
        <f t="shared" si="224"/>
        <v>food</v>
      </c>
      <c r="R2426" t="str">
        <f t="shared" si="225"/>
        <v>food trucks</v>
      </c>
      <c r="S2426" s="9">
        <f t="shared" si="226"/>
        <v>41909.892453703702</v>
      </c>
      <c r="T2426" s="9">
        <f t="shared" si="227"/>
        <v>41939.892453703702</v>
      </c>
    </row>
    <row r="2427" spans="1:20" ht="43.2"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f t="shared" si="223"/>
        <v>1</v>
      </c>
      <c r="Q2427" t="str">
        <f t="shared" si="224"/>
        <v>food</v>
      </c>
      <c r="R2427" t="str">
        <f t="shared" si="225"/>
        <v>food trucks</v>
      </c>
      <c r="S2427" s="9">
        <f t="shared" si="226"/>
        <v>42502.913761574076</v>
      </c>
      <c r="T2427" s="9">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9">
        <f t="shared" si="226"/>
        <v>42164.170046296291</v>
      </c>
      <c r="T2428" s="9">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f t="shared" si="223"/>
        <v>1</v>
      </c>
      <c r="Q2429" t="str">
        <f t="shared" si="224"/>
        <v>food</v>
      </c>
      <c r="R2429" t="str">
        <f t="shared" si="225"/>
        <v>food trucks</v>
      </c>
      <c r="S2429" s="9">
        <f t="shared" si="226"/>
        <v>42412.318668981476</v>
      </c>
      <c r="T2429" s="9">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f t="shared" si="223"/>
        <v>1</v>
      </c>
      <c r="Q2430" t="str">
        <f t="shared" si="224"/>
        <v>food</v>
      </c>
      <c r="R2430" t="str">
        <f t="shared" si="225"/>
        <v>food trucks</v>
      </c>
      <c r="S2430" s="9">
        <f t="shared" si="226"/>
        <v>42045.784155092595</v>
      </c>
      <c r="T2430" s="9">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f t="shared" si="223"/>
        <v>501.25</v>
      </c>
      <c r="Q2431" t="str">
        <f t="shared" si="224"/>
        <v>food</v>
      </c>
      <c r="R2431" t="str">
        <f t="shared" si="225"/>
        <v>food trucks</v>
      </c>
      <c r="S2431" s="9">
        <f t="shared" si="226"/>
        <v>42734.879236111112</v>
      </c>
      <c r="T2431" s="9">
        <f t="shared" si="227"/>
        <v>42771.697222222225</v>
      </c>
    </row>
    <row r="2432" spans="1:20" ht="43.2"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f t="shared" si="223"/>
        <v>10.5</v>
      </c>
      <c r="Q2432" t="str">
        <f t="shared" si="224"/>
        <v>food</v>
      </c>
      <c r="R2432" t="str">
        <f t="shared" si="225"/>
        <v>food trucks</v>
      </c>
      <c r="S2432" s="9">
        <f t="shared" si="226"/>
        <v>42382.130833333329</v>
      </c>
      <c r="T2432" s="9">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f t="shared" si="223"/>
        <v>1</v>
      </c>
      <c r="Q2433" t="str">
        <f t="shared" si="224"/>
        <v>food</v>
      </c>
      <c r="R2433" t="str">
        <f t="shared" si="225"/>
        <v>food trucks</v>
      </c>
      <c r="S2433" s="9">
        <f t="shared" si="226"/>
        <v>42489.099687499998</v>
      </c>
      <c r="T2433" s="9">
        <f t="shared" si="227"/>
        <v>42549.099687499998</v>
      </c>
    </row>
    <row r="2434" spans="1:20" ht="28.8"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E2434/D2434*100</f>
        <v>1.4285714285714287E-2</v>
      </c>
      <c r="P2434">
        <f t="shared" si="223"/>
        <v>1</v>
      </c>
      <c r="Q2434" t="str">
        <f t="shared" si="224"/>
        <v>food</v>
      </c>
      <c r="R2434" t="str">
        <f t="shared" si="225"/>
        <v>food trucks</v>
      </c>
      <c r="S2434" s="9">
        <f t="shared" si="226"/>
        <v>42041.218715277777</v>
      </c>
      <c r="T2434" s="9">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t="e">
        <f t="shared" ref="P2435:P2498" si="229">E2435/L2435</f>
        <v>#DIV/0!</v>
      </c>
      <c r="Q2435" t="str">
        <f t="shared" ref="Q2435:Q2498" si="230">LEFT(N2435, FIND("/", N2435)-1)</f>
        <v>food</v>
      </c>
      <c r="R2435" t="str">
        <f t="shared" ref="R2435:R2498" si="231">RIGHT(N2435, LEN(N2435)-FIND("/", N2435))</f>
        <v>food trucks</v>
      </c>
      <c r="S2435" s="9">
        <f t="shared" ref="S2435:S2498" si="232">J2435/60/60/24+DATE(1970, 1, 1)</f>
        <v>42397.89980324074</v>
      </c>
      <c r="T2435" s="9">
        <f t="shared" ref="T2435:T2498" si="233">I2435/60/60/24+DATE(1970, 1, 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f t="shared" si="229"/>
        <v>13</v>
      </c>
      <c r="Q2436" t="str">
        <f t="shared" si="230"/>
        <v>food</v>
      </c>
      <c r="R2436" t="str">
        <f t="shared" si="231"/>
        <v>food trucks</v>
      </c>
      <c r="S2436" s="9">
        <f t="shared" si="232"/>
        <v>42180.18604166666</v>
      </c>
      <c r="T2436" s="9">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f t="shared" si="229"/>
        <v>306</v>
      </c>
      <c r="Q2437" t="str">
        <f t="shared" si="230"/>
        <v>food</v>
      </c>
      <c r="R2437" t="str">
        <f t="shared" si="231"/>
        <v>food trucks</v>
      </c>
      <c r="S2437" s="9">
        <f t="shared" si="232"/>
        <v>42252.277615740735</v>
      </c>
      <c r="T2437" s="9">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f t="shared" si="229"/>
        <v>22.5</v>
      </c>
      <c r="Q2438" t="str">
        <f t="shared" si="230"/>
        <v>food</v>
      </c>
      <c r="R2438" t="str">
        <f t="shared" si="231"/>
        <v>food trucks</v>
      </c>
      <c r="S2438" s="9">
        <f t="shared" si="232"/>
        <v>42338.615393518514</v>
      </c>
      <c r="T2438" s="9">
        <f t="shared" si="233"/>
        <v>42398.615393518514</v>
      </c>
    </row>
    <row r="2439" spans="1:20" ht="28.8"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9">
        <f t="shared" si="232"/>
        <v>42031.965138888889</v>
      </c>
      <c r="T2439" s="9">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f t="shared" si="229"/>
        <v>50</v>
      </c>
      <c r="Q2440" t="str">
        <f t="shared" si="230"/>
        <v>food</v>
      </c>
      <c r="R2440" t="str">
        <f t="shared" si="231"/>
        <v>food trucks</v>
      </c>
      <c r="S2440" s="9">
        <f t="shared" si="232"/>
        <v>42285.91506944444</v>
      </c>
      <c r="T2440" s="9">
        <f t="shared" si="233"/>
        <v>42345.956736111111</v>
      </c>
    </row>
    <row r="2441" spans="1:20" ht="43.2"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9">
        <f t="shared" si="232"/>
        <v>42265.818622685183</v>
      </c>
      <c r="T2441" s="9">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f t="shared" si="229"/>
        <v>5</v>
      </c>
      <c r="Q2442" t="str">
        <f t="shared" si="230"/>
        <v>food</v>
      </c>
      <c r="R2442" t="str">
        <f t="shared" si="231"/>
        <v>food trucks</v>
      </c>
      <c r="S2442" s="9">
        <f t="shared" si="232"/>
        <v>42383.899456018517</v>
      </c>
      <c r="T2442" s="9">
        <f t="shared" si="233"/>
        <v>42413.899456018517</v>
      </c>
    </row>
    <row r="2443" spans="1:20"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9">
        <f t="shared" si="232"/>
        <v>42187.125625000001</v>
      </c>
      <c r="T2443" s="9">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9">
        <f t="shared" si="232"/>
        <v>42052.666990740734</v>
      </c>
      <c r="T2444" s="9">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f t="shared" si="229"/>
        <v>130.23469453376205</v>
      </c>
      <c r="Q2445" t="str">
        <f t="shared" si="230"/>
        <v>food</v>
      </c>
      <c r="R2445" t="str">
        <f t="shared" si="231"/>
        <v>small batch</v>
      </c>
      <c r="S2445" s="9">
        <f t="shared" si="232"/>
        <v>41836.625254629631</v>
      </c>
      <c r="T2445" s="9">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9">
        <f t="shared" si="232"/>
        <v>42485.754525462966</v>
      </c>
      <c r="T2446" s="9">
        <f t="shared" si="233"/>
        <v>42515.754525462966</v>
      </c>
    </row>
    <row r="2447" spans="1:20" ht="43.2"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9">
        <f t="shared" si="232"/>
        <v>42243.190057870372</v>
      </c>
      <c r="T2447" s="9">
        <f t="shared" si="233"/>
        <v>42273.190057870372</v>
      </c>
    </row>
    <row r="2448" spans="1:20" ht="43.2"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9">
        <f t="shared" si="232"/>
        <v>42670.602673611109</v>
      </c>
      <c r="T2448" s="9">
        <f t="shared" si="233"/>
        <v>42700.64434027778</v>
      </c>
    </row>
    <row r="2449" spans="1:20" ht="43.2"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f t="shared" si="229"/>
        <v>31.691394658753708</v>
      </c>
      <c r="Q2449" t="str">
        <f t="shared" si="230"/>
        <v>food</v>
      </c>
      <c r="R2449" t="str">
        <f t="shared" si="231"/>
        <v>small batch</v>
      </c>
      <c r="S2449" s="9">
        <f t="shared" si="232"/>
        <v>42654.469826388886</v>
      </c>
      <c r="T2449" s="9">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9">
        <f t="shared" si="232"/>
        <v>42607.316122685181</v>
      </c>
      <c r="T2450" s="9">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9">
        <f t="shared" si="232"/>
        <v>41943.142534722225</v>
      </c>
      <c r="T2451" s="9">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9">
        <f t="shared" si="232"/>
        <v>41902.07240740741</v>
      </c>
      <c r="T2452" s="9">
        <f t="shared" si="233"/>
        <v>41940.132638888892</v>
      </c>
    </row>
    <row r="2453" spans="1:20" ht="28.8"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f t="shared" si="229"/>
        <v>62.06989247311828</v>
      </c>
      <c r="Q2453" t="str">
        <f t="shared" si="230"/>
        <v>food</v>
      </c>
      <c r="R2453" t="str">
        <f t="shared" si="231"/>
        <v>small batch</v>
      </c>
      <c r="S2453" s="9">
        <f t="shared" si="232"/>
        <v>42779.908449074079</v>
      </c>
      <c r="T2453" s="9">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9">
        <f t="shared" si="232"/>
        <v>42338.84375</v>
      </c>
      <c r="T2454" s="9">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9">
        <f t="shared" si="232"/>
        <v>42738.692233796297</v>
      </c>
      <c r="T2455" s="9">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9">
        <f t="shared" si="232"/>
        <v>42770.201481481476</v>
      </c>
      <c r="T2456" s="9">
        <f t="shared" si="233"/>
        <v>42805.201481481476</v>
      </c>
    </row>
    <row r="2457" spans="1:20" ht="28.8"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9">
        <f t="shared" si="232"/>
        <v>42452.781828703708</v>
      </c>
      <c r="T2457" s="9">
        <f t="shared" si="233"/>
        <v>42480.781828703708</v>
      </c>
    </row>
    <row r="2458" spans="1:20" ht="28.8"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f t="shared" si="229"/>
        <v>40.492537313432834</v>
      </c>
      <c r="Q2458" t="str">
        <f t="shared" si="230"/>
        <v>food</v>
      </c>
      <c r="R2458" t="str">
        <f t="shared" si="231"/>
        <v>small batch</v>
      </c>
      <c r="S2458" s="9">
        <f t="shared" si="232"/>
        <v>42761.961099537039</v>
      </c>
      <c r="T2458" s="9">
        <f t="shared" si="233"/>
        <v>42791.961099537039</v>
      </c>
    </row>
    <row r="2459" spans="1:20" ht="28.8"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9">
        <f t="shared" si="232"/>
        <v>42423.602500000001</v>
      </c>
      <c r="T2459" s="9">
        <f t="shared" si="233"/>
        <v>42453.560833333337</v>
      </c>
    </row>
    <row r="2460" spans="1:20" ht="43.2"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9">
        <f t="shared" si="232"/>
        <v>42495.871736111112</v>
      </c>
      <c r="T2460" s="9">
        <f t="shared" si="233"/>
        <v>42530.791666666672</v>
      </c>
    </row>
    <row r="2461" spans="1:20" ht="43.2"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9">
        <f t="shared" si="232"/>
        <v>42407.637557870374</v>
      </c>
      <c r="T2461" s="9">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f t="shared" si="229"/>
        <v>125.98529411764706</v>
      </c>
      <c r="Q2462" t="str">
        <f t="shared" si="230"/>
        <v>food</v>
      </c>
      <c r="R2462" t="str">
        <f t="shared" si="231"/>
        <v>small batch</v>
      </c>
      <c r="S2462" s="9">
        <f t="shared" si="232"/>
        <v>42704.187118055561</v>
      </c>
      <c r="T2462" s="9">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9">
        <f t="shared" si="232"/>
        <v>40784.012696759259</v>
      </c>
      <c r="T2463" s="9">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9">
        <f t="shared" si="232"/>
        <v>41089.186296296299</v>
      </c>
      <c r="T2464" s="9">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9">
        <f t="shared" si="232"/>
        <v>41341.111400462964</v>
      </c>
      <c r="T2465" s="9">
        <f t="shared" si="233"/>
        <v>41380.791666666664</v>
      </c>
    </row>
    <row r="2466" spans="1:20" ht="28.8"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9">
        <f t="shared" si="232"/>
        <v>42248.90042824074</v>
      </c>
      <c r="T2466" s="9">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9">
        <f t="shared" si="232"/>
        <v>41145.719305555554</v>
      </c>
      <c r="T2467" s="9">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48.07692307692308</v>
      </c>
      <c r="Q2468" t="str">
        <f t="shared" si="230"/>
        <v>music</v>
      </c>
      <c r="R2468" t="str">
        <f t="shared" si="231"/>
        <v>indie rock</v>
      </c>
      <c r="S2468" s="9">
        <f t="shared" si="232"/>
        <v>41373.102465277778</v>
      </c>
      <c r="T2468" s="9">
        <f t="shared" si="233"/>
        <v>41403.102465277778</v>
      </c>
    </row>
    <row r="2469" spans="1:20" ht="28.8"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f t="shared" si="229"/>
        <v>27.558139534883722</v>
      </c>
      <c r="Q2469" t="str">
        <f t="shared" si="230"/>
        <v>music</v>
      </c>
      <c r="R2469" t="str">
        <f t="shared" si="231"/>
        <v>indie rock</v>
      </c>
      <c r="S2469" s="9">
        <f t="shared" si="232"/>
        <v>41025.874201388891</v>
      </c>
      <c r="T2469" s="9">
        <f t="shared" si="233"/>
        <v>41039.708333333336</v>
      </c>
    </row>
    <row r="2470" spans="1:20" ht="28.8"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9">
        <f t="shared" si="232"/>
        <v>41174.154178240737</v>
      </c>
      <c r="T2470" s="9">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9">
        <f t="shared" si="232"/>
        <v>40557.429733796293</v>
      </c>
      <c r="T2471" s="9">
        <f t="shared" si="233"/>
        <v>40582.429733796293</v>
      </c>
    </row>
    <row r="2472" spans="1:20" ht="28.8"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f t="shared" si="229"/>
        <v>28.65666666666667</v>
      </c>
      <c r="Q2472" t="str">
        <f t="shared" si="230"/>
        <v>music</v>
      </c>
      <c r="R2472" t="str">
        <f t="shared" si="231"/>
        <v>indie rock</v>
      </c>
      <c r="S2472" s="9">
        <f t="shared" si="232"/>
        <v>41023.07471064815</v>
      </c>
      <c r="T2472" s="9">
        <f t="shared" si="233"/>
        <v>41053.07471064815</v>
      </c>
    </row>
    <row r="2473" spans="1:20" ht="43.2"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9">
        <f t="shared" si="232"/>
        <v>40893.992962962962</v>
      </c>
      <c r="T2473" s="9">
        <f t="shared" si="233"/>
        <v>40933.992962962962</v>
      </c>
    </row>
    <row r="2474" spans="1:20" ht="43.2"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9">
        <f t="shared" si="232"/>
        <v>40354.11550925926</v>
      </c>
      <c r="T2474" s="9">
        <f t="shared" si="233"/>
        <v>40425.043749999997</v>
      </c>
    </row>
    <row r="2475" spans="1:20" ht="28.8"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42.553191489361701</v>
      </c>
      <c r="Q2475" t="str">
        <f t="shared" si="230"/>
        <v>music</v>
      </c>
      <c r="R2475" t="str">
        <f t="shared" si="231"/>
        <v>indie rock</v>
      </c>
      <c r="S2475" s="9">
        <f t="shared" si="232"/>
        <v>41193.748483796298</v>
      </c>
      <c r="T2475" s="9">
        <f t="shared" si="233"/>
        <v>41223.790150462963</v>
      </c>
    </row>
    <row r="2476" spans="1:20" ht="43.2"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f t="shared" si="229"/>
        <v>131.58368421052631</v>
      </c>
      <c r="Q2476" t="str">
        <f t="shared" si="230"/>
        <v>music</v>
      </c>
      <c r="R2476" t="str">
        <f t="shared" si="231"/>
        <v>indie rock</v>
      </c>
      <c r="S2476" s="9">
        <f t="shared" si="232"/>
        <v>40417.011296296296</v>
      </c>
      <c r="T2476" s="9">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f t="shared" si="229"/>
        <v>32.320987654320987</v>
      </c>
      <c r="Q2477" t="str">
        <f t="shared" si="230"/>
        <v>music</v>
      </c>
      <c r="R2477" t="str">
        <f t="shared" si="231"/>
        <v>indie rock</v>
      </c>
      <c r="S2477" s="9">
        <f t="shared" si="232"/>
        <v>40310.287673611114</v>
      </c>
      <c r="T2477" s="9">
        <f t="shared" si="233"/>
        <v>40369.916666666664</v>
      </c>
    </row>
    <row r="2478" spans="1:20" ht="28.8"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f t="shared" si="229"/>
        <v>61.103999999999999</v>
      </c>
      <c r="Q2478" t="str">
        <f t="shared" si="230"/>
        <v>music</v>
      </c>
      <c r="R2478" t="str">
        <f t="shared" si="231"/>
        <v>indie rock</v>
      </c>
      <c r="S2478" s="9">
        <f t="shared" si="232"/>
        <v>41913.328356481477</v>
      </c>
      <c r="T2478" s="9">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9">
        <f t="shared" si="232"/>
        <v>41088.691493055558</v>
      </c>
      <c r="T2479" s="9">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9">
        <f t="shared" si="232"/>
        <v>41257.950381944444</v>
      </c>
      <c r="T2480" s="9">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f t="shared" si="229"/>
        <v>25.020624999999999</v>
      </c>
      <c r="Q2481" t="str">
        <f t="shared" si="230"/>
        <v>music</v>
      </c>
      <c r="R2481" t="str">
        <f t="shared" si="231"/>
        <v>indie rock</v>
      </c>
      <c r="S2481" s="9">
        <f t="shared" si="232"/>
        <v>41107.726782407408</v>
      </c>
      <c r="T2481" s="9">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t="str">
        <f t="shared" si="230"/>
        <v>music</v>
      </c>
      <c r="R2482" t="str">
        <f t="shared" si="231"/>
        <v>indie rock</v>
      </c>
      <c r="S2482" s="9">
        <f t="shared" si="232"/>
        <v>42227.936157407406</v>
      </c>
      <c r="T2482" s="9">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f t="shared" si="229"/>
        <v>47.541473684210523</v>
      </c>
      <c r="Q2483" t="str">
        <f t="shared" si="230"/>
        <v>music</v>
      </c>
      <c r="R2483" t="str">
        <f t="shared" si="231"/>
        <v>indie rock</v>
      </c>
      <c r="S2483" s="9">
        <f t="shared" si="232"/>
        <v>40999.645925925928</v>
      </c>
      <c r="T2483" s="9">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f t="shared" si="229"/>
        <v>40.04</v>
      </c>
      <c r="Q2484" t="str">
        <f t="shared" si="230"/>
        <v>music</v>
      </c>
      <c r="R2484" t="str">
        <f t="shared" si="231"/>
        <v>indie rock</v>
      </c>
      <c r="S2484" s="9">
        <f t="shared" si="232"/>
        <v>40711.782210648147</v>
      </c>
      <c r="T2484" s="9">
        <f t="shared" si="233"/>
        <v>40756.782210648147</v>
      </c>
    </row>
    <row r="2485" spans="1:20" ht="28.8"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9">
        <f t="shared" si="232"/>
        <v>40970.750034722223</v>
      </c>
      <c r="T2485" s="9">
        <f t="shared" si="233"/>
        <v>41030.708368055559</v>
      </c>
    </row>
    <row r="2486" spans="1:20" ht="43.2"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9">
        <f t="shared" si="232"/>
        <v>40771.916701388887</v>
      </c>
      <c r="T2486" s="9">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9">
        <f t="shared" si="232"/>
        <v>40793.998599537037</v>
      </c>
      <c r="T2487" s="9">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f t="shared" si="229"/>
        <v>26.566666666666666</v>
      </c>
      <c r="Q2488" t="str">
        <f t="shared" si="230"/>
        <v>music</v>
      </c>
      <c r="R2488" t="str">
        <f t="shared" si="231"/>
        <v>indie rock</v>
      </c>
      <c r="S2488" s="9">
        <f t="shared" si="232"/>
        <v>40991.708055555559</v>
      </c>
      <c r="T2488" s="9">
        <f t="shared" si="233"/>
        <v>41021.708055555559</v>
      </c>
    </row>
    <row r="2489" spans="1:20" ht="28.8"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9">
        <f t="shared" si="232"/>
        <v>41026.083298611113</v>
      </c>
      <c r="T2489" s="9">
        <f t="shared" si="233"/>
        <v>41056.083298611113</v>
      </c>
    </row>
    <row r="2490" spans="1:20" ht="43.2"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9">
        <f t="shared" si="232"/>
        <v>40833.633194444446</v>
      </c>
      <c r="T2490" s="9">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f t="shared" si="229"/>
        <v>62.38</v>
      </c>
      <c r="Q2491" t="str">
        <f t="shared" si="230"/>
        <v>music</v>
      </c>
      <c r="R2491" t="str">
        <f t="shared" si="231"/>
        <v>indie rock</v>
      </c>
      <c r="S2491" s="9">
        <f t="shared" si="232"/>
        <v>41373.690266203703</v>
      </c>
      <c r="T2491" s="9">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f t="shared" si="229"/>
        <v>37.9375</v>
      </c>
      <c r="Q2492" t="str">
        <f t="shared" si="230"/>
        <v>music</v>
      </c>
      <c r="R2492" t="str">
        <f t="shared" si="231"/>
        <v>indie rock</v>
      </c>
      <c r="S2492" s="9">
        <f t="shared" si="232"/>
        <v>41023.227731481478</v>
      </c>
      <c r="T2492" s="9">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9">
        <f t="shared" si="232"/>
        <v>40542.839282407411</v>
      </c>
      <c r="T2493" s="9">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9">
        <f t="shared" si="232"/>
        <v>41024.985972222225</v>
      </c>
      <c r="T2494" s="9">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9">
        <f t="shared" si="232"/>
        <v>41348.168287037035</v>
      </c>
      <c r="T2495" s="9">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f t="shared" si="229"/>
        <v>38.848205128205123</v>
      </c>
      <c r="Q2496" t="str">
        <f t="shared" si="230"/>
        <v>music</v>
      </c>
      <c r="R2496" t="str">
        <f t="shared" si="231"/>
        <v>indie rock</v>
      </c>
      <c r="S2496" s="9">
        <f t="shared" si="232"/>
        <v>41022.645185185182</v>
      </c>
      <c r="T2496" s="9">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9">
        <f t="shared" si="232"/>
        <v>41036.946469907409</v>
      </c>
      <c r="T2497" s="9">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E2498/D2498*100</f>
        <v>100</v>
      </c>
      <c r="P2498">
        <f t="shared" si="229"/>
        <v>600</v>
      </c>
      <c r="Q2498" t="str">
        <f t="shared" si="230"/>
        <v>music</v>
      </c>
      <c r="R2498" t="str">
        <f t="shared" si="231"/>
        <v>indie rock</v>
      </c>
      <c r="S2498" s="9">
        <f t="shared" si="232"/>
        <v>41327.996435185189</v>
      </c>
      <c r="T2498" s="9">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112.7715</v>
      </c>
      <c r="P2499">
        <f t="shared" ref="P2499:P2562" si="235">E2499/L2499</f>
        <v>80.551071428571419</v>
      </c>
      <c r="Q2499" t="str">
        <f t="shared" ref="Q2499:Q2562" si="236">LEFT(N2499, FIND("/", N2499)-1)</f>
        <v>music</v>
      </c>
      <c r="R2499" t="str">
        <f t="shared" ref="R2499:R2562" si="237">RIGHT(N2499, LEN(N2499)-FIND("/", N2499))</f>
        <v>indie rock</v>
      </c>
      <c r="S2499" s="9">
        <f t="shared" ref="S2499:S2562" si="238">J2499/60/60/24+DATE(1970, 1, 1)</f>
        <v>40730.878912037035</v>
      </c>
      <c r="T2499" s="9">
        <f t="shared" ref="T2499:T2562" si="239">I2499/60/60/24+DATE(1970, 1, 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f t="shared" si="235"/>
        <v>52.8</v>
      </c>
      <c r="Q2500" t="str">
        <f t="shared" si="236"/>
        <v>music</v>
      </c>
      <c r="R2500" t="str">
        <f t="shared" si="237"/>
        <v>indie rock</v>
      </c>
      <c r="S2500" s="9">
        <f t="shared" si="238"/>
        <v>42017.967442129629</v>
      </c>
      <c r="T2500" s="9">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f t="shared" si="235"/>
        <v>47.676470588235297</v>
      </c>
      <c r="Q2501" t="str">
        <f t="shared" si="236"/>
        <v>music</v>
      </c>
      <c r="R2501" t="str">
        <f t="shared" si="237"/>
        <v>indie rock</v>
      </c>
      <c r="S2501" s="9">
        <f t="shared" si="238"/>
        <v>41226.648576388885</v>
      </c>
      <c r="T2501" s="9">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9">
        <f t="shared" si="238"/>
        <v>41053.772858796299</v>
      </c>
      <c r="T2502" s="9">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f t="shared" si="235"/>
        <v>40.142857142857146</v>
      </c>
      <c r="Q2503" t="str">
        <f t="shared" si="236"/>
        <v>food</v>
      </c>
      <c r="R2503" t="str">
        <f t="shared" si="237"/>
        <v>restaurants</v>
      </c>
      <c r="S2503" s="9">
        <f t="shared" si="238"/>
        <v>42244.776666666665</v>
      </c>
      <c r="T2503" s="9">
        <f t="shared" si="239"/>
        <v>42274.776666666665</v>
      </c>
    </row>
    <row r="2504" spans="1:20" ht="43.2"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f t="shared" si="235"/>
        <v>17.2</v>
      </c>
      <c r="Q2504" t="str">
        <f t="shared" si="236"/>
        <v>food</v>
      </c>
      <c r="R2504" t="str">
        <f t="shared" si="237"/>
        <v>restaurants</v>
      </c>
      <c r="S2504" s="9">
        <f t="shared" si="238"/>
        <v>41858.825439814813</v>
      </c>
      <c r="T2504" s="9">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9">
        <f t="shared" si="238"/>
        <v>42498.899398148147</v>
      </c>
      <c r="T2505" s="9">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9">
        <f t="shared" si="238"/>
        <v>41928.015439814815</v>
      </c>
      <c r="T2506" s="9">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9">
        <f t="shared" si="238"/>
        <v>42047.05574074074</v>
      </c>
      <c r="T2507" s="9">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f t="shared" si="235"/>
        <v>15</v>
      </c>
      <c r="Q2508" t="str">
        <f t="shared" si="236"/>
        <v>food</v>
      </c>
      <c r="R2508" t="str">
        <f t="shared" si="237"/>
        <v>restaurants</v>
      </c>
      <c r="S2508" s="9">
        <f t="shared" si="238"/>
        <v>42258.297094907408</v>
      </c>
      <c r="T2508" s="9">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9">
        <f t="shared" si="238"/>
        <v>42105.072962962964</v>
      </c>
      <c r="T2509" s="9">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9">
        <f t="shared" si="238"/>
        <v>41835.951782407406</v>
      </c>
      <c r="T2510" s="9">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f t="shared" si="235"/>
        <v>35.714285714285715</v>
      </c>
      <c r="Q2511" t="str">
        <f t="shared" si="236"/>
        <v>food</v>
      </c>
      <c r="R2511" t="str">
        <f t="shared" si="237"/>
        <v>restaurants</v>
      </c>
      <c r="S2511" s="9">
        <f t="shared" si="238"/>
        <v>42058.809594907405</v>
      </c>
      <c r="T2511" s="9">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f t="shared" si="235"/>
        <v>37.5</v>
      </c>
      <c r="Q2512" t="str">
        <f t="shared" si="236"/>
        <v>food</v>
      </c>
      <c r="R2512" t="str">
        <f t="shared" si="237"/>
        <v>restaurants</v>
      </c>
      <c r="S2512" s="9">
        <f t="shared" si="238"/>
        <v>42078.997361111105</v>
      </c>
      <c r="T2512" s="9">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9">
        <f t="shared" si="238"/>
        <v>42371.446909722217</v>
      </c>
      <c r="T2513" s="9">
        <f t="shared" si="239"/>
        <v>42401.446909722217</v>
      </c>
    </row>
    <row r="2514" spans="1:20" ht="28.8"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9">
        <f t="shared" si="238"/>
        <v>41971.876863425925</v>
      </c>
      <c r="T2514" s="9">
        <f t="shared" si="239"/>
        <v>41986.876863425925</v>
      </c>
    </row>
    <row r="2515" spans="1:20" ht="43.2"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9">
        <f t="shared" si="238"/>
        <v>42732.00681712963</v>
      </c>
      <c r="T2515" s="9">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f t="shared" si="235"/>
        <v>52.5</v>
      </c>
      <c r="Q2516" t="str">
        <f t="shared" si="236"/>
        <v>food</v>
      </c>
      <c r="R2516" t="str">
        <f t="shared" si="237"/>
        <v>restaurants</v>
      </c>
      <c r="S2516" s="9">
        <f t="shared" si="238"/>
        <v>41854.389780092592</v>
      </c>
      <c r="T2516" s="9">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f t="shared" si="235"/>
        <v>77.5</v>
      </c>
      <c r="Q2517" t="str">
        <f t="shared" si="236"/>
        <v>food</v>
      </c>
      <c r="R2517" t="str">
        <f t="shared" si="237"/>
        <v>restaurants</v>
      </c>
      <c r="S2517" s="9">
        <f t="shared" si="238"/>
        <v>42027.839733796296</v>
      </c>
      <c r="T2517" s="9">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9">
        <f t="shared" si="238"/>
        <v>41942.653379629628</v>
      </c>
      <c r="T2518" s="9">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f t="shared" si="235"/>
        <v>53.545454545454547</v>
      </c>
      <c r="Q2519" t="str">
        <f t="shared" si="236"/>
        <v>food</v>
      </c>
      <c r="R2519" t="str">
        <f t="shared" si="237"/>
        <v>restaurants</v>
      </c>
      <c r="S2519" s="9">
        <f t="shared" si="238"/>
        <v>42052.802430555559</v>
      </c>
      <c r="T2519" s="9">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9">
        <f t="shared" si="238"/>
        <v>41926.680879629632</v>
      </c>
      <c r="T2520" s="9">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f t="shared" si="235"/>
        <v>16.25</v>
      </c>
      <c r="Q2521" t="str">
        <f t="shared" si="236"/>
        <v>food</v>
      </c>
      <c r="R2521" t="str">
        <f t="shared" si="237"/>
        <v>restaurants</v>
      </c>
      <c r="S2521" s="9">
        <f t="shared" si="238"/>
        <v>41809.155138888891</v>
      </c>
      <c r="T2521" s="9">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9">
        <f t="shared" si="238"/>
        <v>42612.600520833337</v>
      </c>
      <c r="T2522" s="9">
        <f t="shared" si="239"/>
        <v>42658.806249999994</v>
      </c>
    </row>
    <row r="2523" spans="1:20" ht="43.2"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f t="shared" si="235"/>
        <v>103.68174242424243</v>
      </c>
      <c r="Q2523" t="str">
        <f t="shared" si="236"/>
        <v>music</v>
      </c>
      <c r="R2523" t="str">
        <f t="shared" si="237"/>
        <v>classical music</v>
      </c>
      <c r="S2523" s="9">
        <f t="shared" si="238"/>
        <v>42269.967835648145</v>
      </c>
      <c r="T2523" s="9">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185.18518518518519</v>
      </c>
      <c r="Q2524" t="str">
        <f t="shared" si="236"/>
        <v>music</v>
      </c>
      <c r="R2524" t="str">
        <f t="shared" si="237"/>
        <v>classical music</v>
      </c>
      <c r="S2524" s="9">
        <f t="shared" si="238"/>
        <v>42460.573611111111</v>
      </c>
      <c r="T2524" s="9">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f t="shared" si="235"/>
        <v>54.153846153846153</v>
      </c>
      <c r="Q2525" t="str">
        <f t="shared" si="236"/>
        <v>music</v>
      </c>
      <c r="R2525" t="str">
        <f t="shared" si="237"/>
        <v>classical music</v>
      </c>
      <c r="S2525" s="9">
        <f t="shared" si="238"/>
        <v>41930.975601851853</v>
      </c>
      <c r="T2525" s="9">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9">
        <f t="shared" si="238"/>
        <v>41961.807372685187</v>
      </c>
      <c r="T2526" s="9">
        <f t="shared" si="239"/>
        <v>41994.1875</v>
      </c>
    </row>
    <row r="2527" spans="1:20" ht="28.8"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9">
        <f t="shared" si="238"/>
        <v>41058.844571759262</v>
      </c>
      <c r="T2527" s="9">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9">
        <f t="shared" si="238"/>
        <v>41953.091134259259</v>
      </c>
      <c r="T2528" s="9">
        <f t="shared" si="239"/>
        <v>41981.207638888889</v>
      </c>
    </row>
    <row r="2529" spans="1:20" ht="28.8"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9">
        <f t="shared" si="238"/>
        <v>41546.75105324074</v>
      </c>
      <c r="T2529" s="9">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9">
        <f t="shared" si="238"/>
        <v>42217.834525462968</v>
      </c>
      <c r="T2530" s="9">
        <f t="shared" si="239"/>
        <v>42236.458333333328</v>
      </c>
    </row>
    <row r="2531" spans="1:20"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9">
        <f t="shared" si="238"/>
        <v>40948.080729166664</v>
      </c>
      <c r="T2531" s="9">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135.41666666666666</v>
      </c>
      <c r="Q2532" t="str">
        <f t="shared" si="236"/>
        <v>music</v>
      </c>
      <c r="R2532" t="str">
        <f t="shared" si="237"/>
        <v>classical music</v>
      </c>
      <c r="S2532" s="9">
        <f t="shared" si="238"/>
        <v>42081.864641203705</v>
      </c>
      <c r="T2532" s="9">
        <f t="shared" si="239"/>
        <v>42114.201388888891</v>
      </c>
    </row>
    <row r="2533" spans="1:20" ht="43.2"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9">
        <f t="shared" si="238"/>
        <v>42208.680023148147</v>
      </c>
      <c r="T2533" s="9">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9">
        <f t="shared" si="238"/>
        <v>41107.849143518521</v>
      </c>
      <c r="T2534" s="9">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9">
        <f t="shared" si="238"/>
        <v>41304.751284722224</v>
      </c>
      <c r="T2535" s="9">
        <f t="shared" si="239"/>
        <v>41334.750787037039</v>
      </c>
    </row>
    <row r="2536" spans="1:20" ht="43.2"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9">
        <f t="shared" si="238"/>
        <v>40127.700370370374</v>
      </c>
      <c r="T2536" s="9">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f t="shared" si="235"/>
        <v>266.08974358974359</v>
      </c>
      <c r="Q2537" t="str">
        <f t="shared" si="236"/>
        <v>music</v>
      </c>
      <c r="R2537" t="str">
        <f t="shared" si="237"/>
        <v>classical music</v>
      </c>
      <c r="S2537" s="9">
        <f t="shared" si="238"/>
        <v>41943.791030092594</v>
      </c>
      <c r="T2537" s="9">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9">
        <f t="shared" si="238"/>
        <v>41464.106087962966</v>
      </c>
      <c r="T2538" s="9">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9">
        <f t="shared" si="238"/>
        <v>40696.648784722223</v>
      </c>
      <c r="T2539" s="9">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f t="shared" si="235"/>
        <v>109.96308108108107</v>
      </c>
      <c r="Q2540" t="str">
        <f t="shared" si="236"/>
        <v>music</v>
      </c>
      <c r="R2540" t="str">
        <f t="shared" si="237"/>
        <v>classical music</v>
      </c>
      <c r="S2540" s="9">
        <f t="shared" si="238"/>
        <v>41298.509965277779</v>
      </c>
      <c r="T2540" s="9">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f t="shared" si="235"/>
        <v>169.91525423728814</v>
      </c>
      <c r="Q2541" t="str">
        <f t="shared" si="236"/>
        <v>music</v>
      </c>
      <c r="R2541" t="str">
        <f t="shared" si="237"/>
        <v>classical music</v>
      </c>
      <c r="S2541" s="9">
        <f t="shared" si="238"/>
        <v>41977.902222222227</v>
      </c>
      <c r="T2541" s="9">
        <f t="shared" si="239"/>
        <v>42037.902222222227</v>
      </c>
    </row>
    <row r="2542" spans="1:20" ht="43.2"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9">
        <f t="shared" si="238"/>
        <v>40785.675011574072</v>
      </c>
      <c r="T2542" s="9">
        <f t="shared" si="239"/>
        <v>40845.675011574072</v>
      </c>
    </row>
    <row r="2543" spans="1:20" ht="43.2"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f t="shared" si="235"/>
        <v>59.460317460317462</v>
      </c>
      <c r="Q2543" t="str">
        <f t="shared" si="236"/>
        <v>music</v>
      </c>
      <c r="R2543" t="str">
        <f t="shared" si="237"/>
        <v>classical music</v>
      </c>
      <c r="S2543" s="9">
        <f t="shared" si="238"/>
        <v>41483.449282407404</v>
      </c>
      <c r="T2543" s="9">
        <f t="shared" si="239"/>
        <v>41543.449282407404</v>
      </c>
    </row>
    <row r="2544" spans="1:20" ht="28.8"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9">
        <f t="shared" si="238"/>
        <v>41509.426585648151</v>
      </c>
      <c r="T2544" s="9">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f t="shared" si="235"/>
        <v>30.076923076923077</v>
      </c>
      <c r="Q2545" t="str">
        <f t="shared" si="236"/>
        <v>music</v>
      </c>
      <c r="R2545" t="str">
        <f t="shared" si="237"/>
        <v>classical music</v>
      </c>
      <c r="S2545" s="9">
        <f t="shared" si="238"/>
        <v>40514.107615740737</v>
      </c>
      <c r="T2545" s="9">
        <f t="shared" si="239"/>
        <v>40545.125</v>
      </c>
    </row>
    <row r="2546" spans="1:20" ht="28.8"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9">
        <f t="shared" si="238"/>
        <v>41068.520474537036</v>
      </c>
      <c r="T2546" s="9">
        <f t="shared" si="239"/>
        <v>41098.520474537036</v>
      </c>
    </row>
    <row r="2547" spans="1:20" ht="28.8"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f t="shared" si="235"/>
        <v>64.032786885245898</v>
      </c>
      <c r="Q2547" t="str">
        <f t="shared" si="236"/>
        <v>music</v>
      </c>
      <c r="R2547" t="str">
        <f t="shared" si="237"/>
        <v>classical music</v>
      </c>
      <c r="S2547" s="9">
        <f t="shared" si="238"/>
        <v>42027.13817129629</v>
      </c>
      <c r="T2547" s="9">
        <f t="shared" si="239"/>
        <v>42062.020833333328</v>
      </c>
    </row>
    <row r="2548" spans="1:20" ht="28.8"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9">
        <f t="shared" si="238"/>
        <v>41524.858553240738</v>
      </c>
      <c r="T2548" s="9">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9">
        <f t="shared" si="238"/>
        <v>40973.773182870369</v>
      </c>
      <c r="T2549" s="9">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9">
        <f t="shared" si="238"/>
        <v>42618.625428240746</v>
      </c>
      <c r="T2550" s="9">
        <f t="shared" si="239"/>
        <v>42643.185416666667</v>
      </c>
    </row>
    <row r="2551" spans="1:20" ht="28.8"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9">
        <f t="shared" si="238"/>
        <v>41390.757754629631</v>
      </c>
      <c r="T2551" s="9">
        <f t="shared" si="239"/>
        <v>41425.708333333336</v>
      </c>
    </row>
    <row r="2552" spans="1:20" ht="43.2"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9">
        <f t="shared" si="238"/>
        <v>42228.634328703702</v>
      </c>
      <c r="T2552" s="9">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f t="shared" si="235"/>
        <v>67.419642857142861</v>
      </c>
      <c r="Q2553" t="str">
        <f t="shared" si="236"/>
        <v>music</v>
      </c>
      <c r="R2553" t="str">
        <f t="shared" si="237"/>
        <v>classical music</v>
      </c>
      <c r="S2553" s="9">
        <f t="shared" si="238"/>
        <v>40961.252141203702</v>
      </c>
      <c r="T2553" s="9">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f t="shared" si="235"/>
        <v>177.5</v>
      </c>
      <c r="Q2554" t="str">
        <f t="shared" si="236"/>
        <v>music</v>
      </c>
      <c r="R2554" t="str">
        <f t="shared" si="237"/>
        <v>classical music</v>
      </c>
      <c r="S2554" s="9">
        <f t="shared" si="238"/>
        <v>42769.809965277775</v>
      </c>
      <c r="T2554" s="9">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f t="shared" si="235"/>
        <v>38.883333333333333</v>
      </c>
      <c r="Q2555" t="str">
        <f t="shared" si="236"/>
        <v>music</v>
      </c>
      <c r="R2555" t="str">
        <f t="shared" si="237"/>
        <v>classical music</v>
      </c>
      <c r="S2555" s="9">
        <f t="shared" si="238"/>
        <v>41113.199155092596</v>
      </c>
      <c r="T2555" s="9">
        <f t="shared" si="239"/>
        <v>41173.199155092596</v>
      </c>
    </row>
    <row r="2556" spans="1:20" ht="43.2"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9">
        <f t="shared" si="238"/>
        <v>42125.078275462962</v>
      </c>
      <c r="T2556" s="9">
        <f t="shared" si="239"/>
        <v>42156.165972222225</v>
      </c>
    </row>
    <row r="2557" spans="1:20" ht="43.2"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f t="shared" si="235"/>
        <v>61.342857142857142</v>
      </c>
      <c r="Q2557" t="str">
        <f t="shared" si="236"/>
        <v>music</v>
      </c>
      <c r="R2557" t="str">
        <f t="shared" si="237"/>
        <v>classical music</v>
      </c>
      <c r="S2557" s="9">
        <f t="shared" si="238"/>
        <v>41026.655011574076</v>
      </c>
      <c r="T2557" s="9">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9">
        <f t="shared" si="238"/>
        <v>41222.991400462961</v>
      </c>
      <c r="T2558" s="9">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9">
        <f t="shared" si="238"/>
        <v>41744.745208333334</v>
      </c>
      <c r="T2559" s="9">
        <f t="shared" si="239"/>
        <v>41774.745208333334</v>
      </c>
    </row>
    <row r="2560" spans="1:20" ht="28.8"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9">
        <f t="shared" si="238"/>
        <v>42093.860023148154</v>
      </c>
      <c r="T2560" s="9">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9">
        <f t="shared" si="238"/>
        <v>40829.873657407406</v>
      </c>
      <c r="T2561" s="9">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E2562/D2562*100</f>
        <v>100.1</v>
      </c>
      <c r="P2562">
        <f t="shared" si="235"/>
        <v>143</v>
      </c>
      <c r="Q2562" t="str">
        <f t="shared" si="236"/>
        <v>music</v>
      </c>
      <c r="R2562" t="str">
        <f t="shared" si="237"/>
        <v>classical music</v>
      </c>
      <c r="S2562" s="9">
        <f t="shared" si="238"/>
        <v>42039.951087962967</v>
      </c>
      <c r="T2562" s="9">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t="e">
        <f t="shared" ref="P2563:P2626" si="241">E2563/L2563</f>
        <v>#DIV/0!</v>
      </c>
      <c r="Q2563" t="str">
        <f t="shared" ref="Q2563:Q2626" si="242">LEFT(N2563, FIND("/", N2563)-1)</f>
        <v>food</v>
      </c>
      <c r="R2563" t="str">
        <f t="shared" ref="R2563:R2626" si="243">RIGHT(N2563, LEN(N2563)-FIND("/", N2563))</f>
        <v>food trucks</v>
      </c>
      <c r="S2563" s="9">
        <f t="shared" ref="S2563:S2626" si="244">J2563/60/60/24+DATE(1970, 1, 1)</f>
        <v>42260.528807870374</v>
      </c>
      <c r="T2563" s="9">
        <f t="shared" ref="T2563:T2626" si="245">I2563/60/60/24+DATE(1970, 1, 1)</f>
        <v>42290.528807870374</v>
      </c>
    </row>
    <row r="2564" spans="1:20" ht="43.2"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f t="shared" si="241"/>
        <v>25</v>
      </c>
      <c r="Q2564" t="str">
        <f t="shared" si="242"/>
        <v>food</v>
      </c>
      <c r="R2564" t="str">
        <f t="shared" si="243"/>
        <v>food trucks</v>
      </c>
      <c r="S2564" s="9">
        <f t="shared" si="244"/>
        <v>42594.524756944447</v>
      </c>
      <c r="T2564" s="9">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9">
        <f t="shared" si="244"/>
        <v>42155.139479166668</v>
      </c>
      <c r="T2565" s="9">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9">
        <f t="shared" si="244"/>
        <v>41822.040497685186</v>
      </c>
      <c r="T2566" s="9">
        <f t="shared" si="245"/>
        <v>41852.040497685186</v>
      </c>
    </row>
    <row r="2567" spans="1:20" ht="28.8"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t="str">
        <f t="shared" si="242"/>
        <v>food</v>
      </c>
      <c r="R2567" t="str">
        <f t="shared" si="243"/>
        <v>food trucks</v>
      </c>
      <c r="S2567" s="9">
        <f t="shared" si="244"/>
        <v>42440.650335648148</v>
      </c>
      <c r="T2567" s="9">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9">
        <f t="shared" si="244"/>
        <v>41842.980879629627</v>
      </c>
      <c r="T2568" s="9">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f t="shared" si="241"/>
        <v>60</v>
      </c>
      <c r="Q2569" t="str">
        <f t="shared" si="242"/>
        <v>food</v>
      </c>
      <c r="R2569" t="str">
        <f t="shared" si="243"/>
        <v>food trucks</v>
      </c>
      <c r="S2569" s="9">
        <f t="shared" si="244"/>
        <v>42087.878912037035</v>
      </c>
      <c r="T2569" s="9">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f t="shared" si="241"/>
        <v>50</v>
      </c>
      <c r="Q2570" t="str">
        <f t="shared" si="242"/>
        <v>food</v>
      </c>
      <c r="R2570" t="str">
        <f t="shared" si="243"/>
        <v>food trucks</v>
      </c>
      <c r="S2570" s="9">
        <f t="shared" si="244"/>
        <v>42584.666597222225</v>
      </c>
      <c r="T2570" s="9">
        <f t="shared" si="245"/>
        <v>42614.666597222225</v>
      </c>
    </row>
    <row r="2571" spans="1:20" ht="28.8"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f t="shared" si="241"/>
        <v>72.5</v>
      </c>
      <c r="Q2571" t="str">
        <f t="shared" si="242"/>
        <v>food</v>
      </c>
      <c r="R2571" t="str">
        <f t="shared" si="243"/>
        <v>food trucks</v>
      </c>
      <c r="S2571" s="9">
        <f t="shared" si="244"/>
        <v>42234.105462962965</v>
      </c>
      <c r="T2571" s="9">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f t="shared" si="241"/>
        <v>29.5</v>
      </c>
      <c r="Q2572" t="str">
        <f t="shared" si="242"/>
        <v>food</v>
      </c>
      <c r="R2572" t="str">
        <f t="shared" si="243"/>
        <v>food trucks</v>
      </c>
      <c r="S2572" s="9">
        <f t="shared" si="244"/>
        <v>42744.903182870374</v>
      </c>
      <c r="T2572" s="9">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f t="shared" si="241"/>
        <v>62.5</v>
      </c>
      <c r="Q2573" t="str">
        <f t="shared" si="242"/>
        <v>food</v>
      </c>
      <c r="R2573" t="str">
        <f t="shared" si="243"/>
        <v>food trucks</v>
      </c>
      <c r="S2573" s="9">
        <f t="shared" si="244"/>
        <v>42449.341678240744</v>
      </c>
      <c r="T2573" s="9">
        <f t="shared" si="245"/>
        <v>42509.341678240744</v>
      </c>
    </row>
    <row r="2574" spans="1:20" ht="28.8"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9">
        <f t="shared" si="244"/>
        <v>42077.119409722218</v>
      </c>
      <c r="T2574" s="9">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9">
        <f t="shared" si="244"/>
        <v>41829.592002314814</v>
      </c>
      <c r="T2575" s="9">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9">
        <f t="shared" si="244"/>
        <v>42487.825752314813</v>
      </c>
      <c r="T2576" s="9">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9">
        <f t="shared" si="244"/>
        <v>41986.108726851846</v>
      </c>
      <c r="T2577" s="9">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9">
        <f t="shared" si="244"/>
        <v>42060.00980324074</v>
      </c>
      <c r="T2578" s="9">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9">
        <f t="shared" si="244"/>
        <v>41830.820567129631</v>
      </c>
      <c r="T2579" s="9">
        <f t="shared" si="245"/>
        <v>41855.820567129631</v>
      </c>
    </row>
    <row r="2580" spans="1:20" ht="43.2"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9">
        <f t="shared" si="244"/>
        <v>42238.022905092599</v>
      </c>
      <c r="T2580" s="9">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f t="shared" si="241"/>
        <v>23.083333333333332</v>
      </c>
      <c r="Q2581" t="str">
        <f t="shared" si="242"/>
        <v>food</v>
      </c>
      <c r="R2581" t="str">
        <f t="shared" si="243"/>
        <v>food trucks</v>
      </c>
      <c r="S2581" s="9">
        <f t="shared" si="244"/>
        <v>41837.829895833333</v>
      </c>
      <c r="T2581" s="9">
        <f t="shared" si="245"/>
        <v>41897.829895833333</v>
      </c>
    </row>
    <row r="2582" spans="1:20" ht="28.8"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f t="shared" si="241"/>
        <v>25.5</v>
      </c>
      <c r="Q2582" t="str">
        <f t="shared" si="242"/>
        <v>food</v>
      </c>
      <c r="R2582" t="str">
        <f t="shared" si="243"/>
        <v>food trucks</v>
      </c>
      <c r="S2582" s="9">
        <f t="shared" si="244"/>
        <v>42110.326423611114</v>
      </c>
      <c r="T2582" s="9">
        <f t="shared" si="245"/>
        <v>42140.125</v>
      </c>
    </row>
    <row r="2583" spans="1:20" ht="28.8"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f t="shared" si="241"/>
        <v>48.18181818181818</v>
      </c>
      <c r="Q2583" t="str">
        <f t="shared" si="242"/>
        <v>food</v>
      </c>
      <c r="R2583" t="str">
        <f t="shared" si="243"/>
        <v>food trucks</v>
      </c>
      <c r="S2583" s="9">
        <f t="shared" si="244"/>
        <v>42294.628449074073</v>
      </c>
      <c r="T2583" s="9">
        <f t="shared" si="245"/>
        <v>42324.670115740737</v>
      </c>
    </row>
    <row r="2584" spans="1:20"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f t="shared" si="241"/>
        <v>1</v>
      </c>
      <c r="Q2584" t="str">
        <f t="shared" si="242"/>
        <v>food</v>
      </c>
      <c r="R2584" t="str">
        <f t="shared" si="243"/>
        <v>food trucks</v>
      </c>
      <c r="S2584" s="9">
        <f t="shared" si="244"/>
        <v>42642.988819444443</v>
      </c>
      <c r="T2584" s="9">
        <f t="shared" si="245"/>
        <v>42672.988819444443</v>
      </c>
    </row>
    <row r="2585" spans="1:20" ht="28.8"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f t="shared" si="241"/>
        <v>1</v>
      </c>
      <c r="Q2585" t="str">
        <f t="shared" si="242"/>
        <v>food</v>
      </c>
      <c r="R2585" t="str">
        <f t="shared" si="243"/>
        <v>food trucks</v>
      </c>
      <c r="S2585" s="9">
        <f t="shared" si="244"/>
        <v>42019.76944444445</v>
      </c>
      <c r="T2585" s="9">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9">
        <f t="shared" si="244"/>
        <v>42140.173252314817</v>
      </c>
      <c r="T2586" s="9">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f t="shared" si="241"/>
        <v>50</v>
      </c>
      <c r="Q2587" t="str">
        <f t="shared" si="242"/>
        <v>food</v>
      </c>
      <c r="R2587" t="str">
        <f t="shared" si="243"/>
        <v>food trucks</v>
      </c>
      <c r="S2587" s="9">
        <f t="shared" si="244"/>
        <v>41795.963333333333</v>
      </c>
      <c r="T2587" s="9">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f t="shared" si="241"/>
        <v>5</v>
      </c>
      <c r="Q2588" t="str">
        <f t="shared" si="242"/>
        <v>food</v>
      </c>
      <c r="R2588" t="str">
        <f t="shared" si="243"/>
        <v>food trucks</v>
      </c>
      <c r="S2588" s="9">
        <f t="shared" si="244"/>
        <v>42333.330277777779</v>
      </c>
      <c r="T2588" s="9">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f t="shared" si="241"/>
        <v>202.83333333333334</v>
      </c>
      <c r="Q2589" t="str">
        <f t="shared" si="242"/>
        <v>food</v>
      </c>
      <c r="R2589" t="str">
        <f t="shared" si="243"/>
        <v>food trucks</v>
      </c>
      <c r="S2589" s="9">
        <f t="shared" si="244"/>
        <v>42338.675381944442</v>
      </c>
      <c r="T2589" s="9">
        <f t="shared" si="245"/>
        <v>42368.675381944442</v>
      </c>
    </row>
    <row r="2590" spans="1:20" ht="43.2"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f t="shared" si="241"/>
        <v>29.125</v>
      </c>
      <c r="Q2590" t="str">
        <f t="shared" si="242"/>
        <v>food</v>
      </c>
      <c r="R2590" t="str">
        <f t="shared" si="243"/>
        <v>food trucks</v>
      </c>
      <c r="S2590" s="9">
        <f t="shared" si="244"/>
        <v>42042.676226851851</v>
      </c>
      <c r="T2590" s="9">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f t="shared" si="241"/>
        <v>5</v>
      </c>
      <c r="Q2591" t="str">
        <f t="shared" si="242"/>
        <v>food</v>
      </c>
      <c r="R2591" t="str">
        <f t="shared" si="243"/>
        <v>food trucks</v>
      </c>
      <c r="S2591" s="9">
        <f t="shared" si="244"/>
        <v>42422.536192129628</v>
      </c>
      <c r="T2591" s="9">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9">
        <f t="shared" si="244"/>
        <v>42388.589085648149</v>
      </c>
      <c r="T2592" s="9">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f t="shared" si="241"/>
        <v>13</v>
      </c>
      <c r="Q2593" t="str">
        <f t="shared" si="242"/>
        <v>food</v>
      </c>
      <c r="R2593" t="str">
        <f t="shared" si="243"/>
        <v>food trucks</v>
      </c>
      <c r="S2593" s="9">
        <f t="shared" si="244"/>
        <v>42382.906527777777</v>
      </c>
      <c r="T2593" s="9">
        <f t="shared" si="245"/>
        <v>42442.864861111113</v>
      </c>
    </row>
    <row r="2594" spans="1:20" ht="43.2"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f t="shared" si="241"/>
        <v>50</v>
      </c>
      <c r="Q2594" t="str">
        <f t="shared" si="242"/>
        <v>food</v>
      </c>
      <c r="R2594" t="str">
        <f t="shared" si="243"/>
        <v>food trucks</v>
      </c>
      <c r="S2594" s="9">
        <f t="shared" si="244"/>
        <v>41887.801168981481</v>
      </c>
      <c r="T2594" s="9">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9">
        <f t="shared" si="244"/>
        <v>42089.84520833334</v>
      </c>
      <c r="T2595" s="9">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f t="shared" si="241"/>
        <v>1</v>
      </c>
      <c r="Q2596" t="str">
        <f t="shared" si="242"/>
        <v>food</v>
      </c>
      <c r="R2596" t="str">
        <f t="shared" si="243"/>
        <v>food trucks</v>
      </c>
      <c r="S2596" s="9">
        <f t="shared" si="244"/>
        <v>41828.967916666668</v>
      </c>
      <c r="T2596" s="9">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f t="shared" si="241"/>
        <v>96.05263157894737</v>
      </c>
      <c r="Q2597" t="str">
        <f t="shared" si="242"/>
        <v>food</v>
      </c>
      <c r="R2597" t="str">
        <f t="shared" si="243"/>
        <v>food trucks</v>
      </c>
      <c r="S2597" s="9">
        <f t="shared" si="244"/>
        <v>42760.244212962964</v>
      </c>
      <c r="T2597" s="9">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f t="shared" si="241"/>
        <v>305.77777777777777</v>
      </c>
      <c r="Q2598" t="str">
        <f t="shared" si="242"/>
        <v>food</v>
      </c>
      <c r="R2598" t="str">
        <f t="shared" si="243"/>
        <v>food trucks</v>
      </c>
      <c r="S2598" s="9">
        <f t="shared" si="244"/>
        <v>41828.664456018516</v>
      </c>
      <c r="T2598" s="9">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f t="shared" si="241"/>
        <v>12.142857142857142</v>
      </c>
      <c r="Q2599" t="str">
        <f t="shared" si="242"/>
        <v>food</v>
      </c>
      <c r="R2599" t="str">
        <f t="shared" si="243"/>
        <v>food trucks</v>
      </c>
      <c r="S2599" s="9">
        <f t="shared" si="244"/>
        <v>42510.341631944444</v>
      </c>
      <c r="T2599" s="9">
        <f t="shared" si="245"/>
        <v>42540.341631944444</v>
      </c>
    </row>
    <row r="2600" spans="1:20" ht="28.8"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83.571428571428569</v>
      </c>
      <c r="Q2600" t="str">
        <f t="shared" si="242"/>
        <v>food</v>
      </c>
      <c r="R2600" t="str">
        <f t="shared" si="243"/>
        <v>food trucks</v>
      </c>
      <c r="S2600" s="9">
        <f t="shared" si="244"/>
        <v>42240.840289351851</v>
      </c>
      <c r="T2600" s="9">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f t="shared" si="241"/>
        <v>18</v>
      </c>
      <c r="Q2601" t="str">
        <f t="shared" si="242"/>
        <v>food</v>
      </c>
      <c r="R2601" t="str">
        <f t="shared" si="243"/>
        <v>food trucks</v>
      </c>
      <c r="S2601" s="9">
        <f t="shared" si="244"/>
        <v>41809.754016203704</v>
      </c>
      <c r="T2601" s="9">
        <f t="shared" si="245"/>
        <v>41854.754016203704</v>
      </c>
    </row>
    <row r="2602" spans="1:20" ht="28.8"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f t="shared" si="241"/>
        <v>115.53333333333333</v>
      </c>
      <c r="Q2602" t="str">
        <f t="shared" si="242"/>
        <v>food</v>
      </c>
      <c r="R2602" t="str">
        <f t="shared" si="243"/>
        <v>food trucks</v>
      </c>
      <c r="S2602" s="9">
        <f t="shared" si="244"/>
        <v>42394.900462962964</v>
      </c>
      <c r="T2602" s="9">
        <f t="shared" si="245"/>
        <v>42454.858796296292</v>
      </c>
    </row>
    <row r="2603" spans="1:20" ht="43.2"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f t="shared" si="241"/>
        <v>21.900662251655628</v>
      </c>
      <c r="Q2603" t="str">
        <f t="shared" si="242"/>
        <v>technology</v>
      </c>
      <c r="R2603" t="str">
        <f t="shared" si="243"/>
        <v>space exploration</v>
      </c>
      <c r="S2603" s="9">
        <f t="shared" si="244"/>
        <v>41150.902187499996</v>
      </c>
      <c r="T2603" s="9">
        <f t="shared" si="245"/>
        <v>41165.165972222225</v>
      </c>
    </row>
    <row r="2604" spans="1:20" ht="28.8"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f t="shared" si="241"/>
        <v>80.022494887525568</v>
      </c>
      <c r="Q2604" t="str">
        <f t="shared" si="242"/>
        <v>technology</v>
      </c>
      <c r="R2604" t="str">
        <f t="shared" si="243"/>
        <v>space exploration</v>
      </c>
      <c r="S2604" s="9">
        <f t="shared" si="244"/>
        <v>41915.747314814813</v>
      </c>
      <c r="T2604" s="9">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9">
        <f t="shared" si="244"/>
        <v>41617.912662037037</v>
      </c>
      <c r="T2605" s="9">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9">
        <f t="shared" si="244"/>
        <v>40998.051192129627</v>
      </c>
      <c r="T2606" s="9">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f t="shared" si="241"/>
        <v>60.965703745743475</v>
      </c>
      <c r="Q2607" t="str">
        <f t="shared" si="242"/>
        <v>technology</v>
      </c>
      <c r="R2607" t="str">
        <f t="shared" si="243"/>
        <v>space exploration</v>
      </c>
      <c r="S2607" s="9">
        <f t="shared" si="244"/>
        <v>42508.541550925926</v>
      </c>
      <c r="T2607" s="9">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9">
        <f t="shared" si="244"/>
        <v>41726.712754629632</v>
      </c>
      <c r="T2608" s="9">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9">
        <f t="shared" si="244"/>
        <v>42184.874675925923</v>
      </c>
      <c r="T2609" s="9">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f t="shared" si="241"/>
        <v>58.92763157894737</v>
      </c>
      <c r="Q2610" t="str">
        <f t="shared" si="242"/>
        <v>technology</v>
      </c>
      <c r="R2610" t="str">
        <f t="shared" si="243"/>
        <v>space exploration</v>
      </c>
      <c r="S2610" s="9">
        <f t="shared" si="244"/>
        <v>42767.801712962959</v>
      </c>
      <c r="T2610" s="9">
        <f t="shared" si="245"/>
        <v>42809</v>
      </c>
    </row>
    <row r="2611" spans="1:20" ht="43.2"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f t="shared" si="241"/>
        <v>157.29347633136095</v>
      </c>
      <c r="Q2611" t="str">
        <f t="shared" si="242"/>
        <v>technology</v>
      </c>
      <c r="R2611" t="str">
        <f t="shared" si="243"/>
        <v>space exploration</v>
      </c>
      <c r="S2611" s="9">
        <f t="shared" si="244"/>
        <v>41075.237858796296</v>
      </c>
      <c r="T2611" s="9">
        <f t="shared" si="245"/>
        <v>41105.237858796296</v>
      </c>
    </row>
    <row r="2612" spans="1:20" ht="28.8"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f t="shared" si="241"/>
        <v>55.758509532062391</v>
      </c>
      <c r="Q2612" t="str">
        <f t="shared" si="242"/>
        <v>technology</v>
      </c>
      <c r="R2612" t="str">
        <f t="shared" si="243"/>
        <v>space exploration</v>
      </c>
      <c r="S2612" s="9">
        <f t="shared" si="244"/>
        <v>42564.881076388891</v>
      </c>
      <c r="T2612" s="9">
        <f t="shared" si="245"/>
        <v>42604.290972222225</v>
      </c>
    </row>
    <row r="2613" spans="1:20" ht="43.2"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f t="shared" si="241"/>
        <v>83.802893802893806</v>
      </c>
      <c r="Q2613" t="str">
        <f t="shared" si="242"/>
        <v>technology</v>
      </c>
      <c r="R2613" t="str">
        <f t="shared" si="243"/>
        <v>space exploration</v>
      </c>
      <c r="S2613" s="9">
        <f t="shared" si="244"/>
        <v>42704.335810185185</v>
      </c>
      <c r="T2613" s="9">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9">
        <f t="shared" si="244"/>
        <v>41982.143171296295</v>
      </c>
      <c r="T2614" s="9">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f t="shared" si="241"/>
        <v>270.57142857142856</v>
      </c>
      <c r="Q2615" t="str">
        <f t="shared" si="242"/>
        <v>technology</v>
      </c>
      <c r="R2615" t="str">
        <f t="shared" si="243"/>
        <v>space exploration</v>
      </c>
      <c r="S2615" s="9">
        <f t="shared" si="244"/>
        <v>41143.81821759259</v>
      </c>
      <c r="T2615" s="9">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9">
        <f t="shared" si="244"/>
        <v>41730.708472222221</v>
      </c>
      <c r="T2616" s="9">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9">
        <f t="shared" si="244"/>
        <v>42453.49726851852</v>
      </c>
      <c r="T2617" s="9">
        <f t="shared" si="245"/>
        <v>42490.5</v>
      </c>
    </row>
    <row r="2618" spans="1:20" ht="28.8"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f t="shared" si="241"/>
        <v>120.30882352941177</v>
      </c>
      <c r="Q2618" t="str">
        <f t="shared" si="242"/>
        <v>technology</v>
      </c>
      <c r="R2618" t="str">
        <f t="shared" si="243"/>
        <v>space exploration</v>
      </c>
      <c r="S2618" s="9">
        <f t="shared" si="244"/>
        <v>42211.99454861111</v>
      </c>
      <c r="T2618" s="9">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f t="shared" si="241"/>
        <v>27.59748427672956</v>
      </c>
      <c r="Q2619" t="str">
        <f t="shared" si="242"/>
        <v>technology</v>
      </c>
      <c r="R2619" t="str">
        <f t="shared" si="243"/>
        <v>space exploration</v>
      </c>
      <c r="S2619" s="9">
        <f t="shared" si="244"/>
        <v>41902.874432870369</v>
      </c>
      <c r="T2619" s="9">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9">
        <f t="shared" si="244"/>
        <v>42279.792372685188</v>
      </c>
      <c r="T2620" s="9">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f t="shared" si="241"/>
        <v>35.547169811320757</v>
      </c>
      <c r="Q2621" t="str">
        <f t="shared" si="242"/>
        <v>technology</v>
      </c>
      <c r="R2621" t="str">
        <f t="shared" si="243"/>
        <v>space exploration</v>
      </c>
      <c r="S2621" s="9">
        <f t="shared" si="244"/>
        <v>42273.884305555555</v>
      </c>
      <c r="T2621" s="9">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f t="shared" si="241"/>
        <v>74.639488409272587</v>
      </c>
      <c r="Q2622" t="str">
        <f t="shared" si="242"/>
        <v>technology</v>
      </c>
      <c r="R2622" t="str">
        <f t="shared" si="243"/>
        <v>space exploration</v>
      </c>
      <c r="S2622" s="9">
        <f t="shared" si="244"/>
        <v>42251.16715277778</v>
      </c>
      <c r="T2622" s="9">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f t="shared" si="241"/>
        <v>47.058064516129029</v>
      </c>
      <c r="Q2623" t="str">
        <f t="shared" si="242"/>
        <v>technology</v>
      </c>
      <c r="R2623" t="str">
        <f t="shared" si="243"/>
        <v>space exploration</v>
      </c>
      <c r="S2623" s="9">
        <f t="shared" si="244"/>
        <v>42115.74754629629</v>
      </c>
      <c r="T2623" s="9">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f t="shared" si="241"/>
        <v>26.591351351351353</v>
      </c>
      <c r="Q2624" t="str">
        <f t="shared" si="242"/>
        <v>technology</v>
      </c>
      <c r="R2624" t="str">
        <f t="shared" si="243"/>
        <v>space exploration</v>
      </c>
      <c r="S2624" s="9">
        <f t="shared" si="244"/>
        <v>42689.74324074074</v>
      </c>
      <c r="T2624" s="9">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9">
        <f t="shared" si="244"/>
        <v>42692.256550925929</v>
      </c>
      <c r="T2625" s="9">
        <f t="shared" si="245"/>
        <v>42706.256550925929</v>
      </c>
    </row>
    <row r="2626" spans="1:20" ht="28.8"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E2626/D2626*100</f>
        <v>1379.4206249999997</v>
      </c>
      <c r="P2626">
        <f t="shared" si="241"/>
        <v>31.820544982698959</v>
      </c>
      <c r="Q2626" t="str">
        <f t="shared" si="242"/>
        <v>technology</v>
      </c>
      <c r="R2626" t="str">
        <f t="shared" si="243"/>
        <v>space exploration</v>
      </c>
      <c r="S2626" s="9">
        <f t="shared" si="244"/>
        <v>41144.42155092593</v>
      </c>
      <c r="T2626" s="9">
        <f t="shared" si="245"/>
        <v>41165.42155092593</v>
      </c>
    </row>
    <row r="2627" spans="1:20" ht="43.2"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f t="shared" ref="P2627:P2690" si="247">E2627/L2627</f>
        <v>27.576923076923077</v>
      </c>
      <c r="Q2627" t="str">
        <f t="shared" ref="Q2627:Q2690" si="248">LEFT(N2627, FIND("/", N2627)-1)</f>
        <v>technology</v>
      </c>
      <c r="R2627" t="str">
        <f t="shared" ref="R2627:R2690" si="249">RIGHT(N2627, LEN(N2627)-FIND("/", N2627))</f>
        <v>space exploration</v>
      </c>
      <c r="S2627" s="9">
        <f t="shared" ref="S2627:S2690" si="250">J2627/60/60/24+DATE(1970, 1, 1)</f>
        <v>42658.810277777782</v>
      </c>
      <c r="T2627" s="9">
        <f t="shared" ref="T2627:T2690" si="251">I2627/60/60/24+DATE(1970, 1, 1)</f>
        <v>42683.851944444439</v>
      </c>
    </row>
    <row r="2628" spans="1:20" ht="28.8"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9">
        <f t="shared" si="250"/>
        <v>42128.628113425926</v>
      </c>
      <c r="T2628" s="9">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f t="shared" si="247"/>
        <v>21.555555555555557</v>
      </c>
      <c r="Q2629" t="str">
        <f t="shared" si="248"/>
        <v>technology</v>
      </c>
      <c r="R2629" t="str">
        <f t="shared" si="249"/>
        <v>space exploration</v>
      </c>
      <c r="S2629" s="9">
        <f t="shared" si="250"/>
        <v>42304.829409722224</v>
      </c>
      <c r="T2629" s="9">
        <f t="shared" si="251"/>
        <v>42334.871076388896</v>
      </c>
    </row>
    <row r="2630" spans="1:20" ht="28.8"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f t="shared" si="247"/>
        <v>44.095238095238095</v>
      </c>
      <c r="Q2630" t="str">
        <f t="shared" si="248"/>
        <v>technology</v>
      </c>
      <c r="R2630" t="str">
        <f t="shared" si="249"/>
        <v>space exploration</v>
      </c>
      <c r="S2630" s="9">
        <f t="shared" si="250"/>
        <v>41953.966053240743</v>
      </c>
      <c r="T2630" s="9">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9">
        <f t="shared" si="250"/>
        <v>42108.538449074069</v>
      </c>
      <c r="T2631" s="9">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9">
        <f t="shared" si="250"/>
        <v>42524.105462962965</v>
      </c>
      <c r="T2632" s="9">
        <f t="shared" si="251"/>
        <v>42551.416666666672</v>
      </c>
    </row>
    <row r="2633" spans="1:20" ht="28.8"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9">
        <f t="shared" si="250"/>
        <v>42218.169293981482</v>
      </c>
      <c r="T2633" s="9">
        <f t="shared" si="251"/>
        <v>42246.169293981482</v>
      </c>
    </row>
    <row r="2634" spans="1:20" ht="28.8"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9">
        <f t="shared" si="250"/>
        <v>42494.061793981484</v>
      </c>
      <c r="T2634" s="9">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f t="shared" si="247"/>
        <v>89.100502512562812</v>
      </c>
      <c r="Q2635" t="str">
        <f t="shared" si="248"/>
        <v>technology</v>
      </c>
      <c r="R2635" t="str">
        <f t="shared" si="249"/>
        <v>space exploration</v>
      </c>
      <c r="S2635" s="9">
        <f t="shared" si="250"/>
        <v>41667.823287037041</v>
      </c>
      <c r="T2635" s="9">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9">
        <f t="shared" si="250"/>
        <v>42612.656493055561</v>
      </c>
      <c r="T2636" s="9">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136.9047619047619</v>
      </c>
      <c r="Q2637" t="str">
        <f t="shared" si="248"/>
        <v>technology</v>
      </c>
      <c r="R2637" t="str">
        <f t="shared" si="249"/>
        <v>space exploration</v>
      </c>
      <c r="S2637" s="9">
        <f t="shared" si="250"/>
        <v>42037.950937500005</v>
      </c>
      <c r="T2637" s="9">
        <f t="shared" si="251"/>
        <v>42072.909270833334</v>
      </c>
    </row>
    <row r="2638" spans="1:20" ht="43.2"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9">
        <f t="shared" si="250"/>
        <v>42636.614745370374</v>
      </c>
      <c r="T2638" s="9">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f t="shared" si="247"/>
        <v>31.96153846153846</v>
      </c>
      <c r="Q2639" t="str">
        <f t="shared" si="248"/>
        <v>technology</v>
      </c>
      <c r="R2639" t="str">
        <f t="shared" si="249"/>
        <v>space exploration</v>
      </c>
      <c r="S2639" s="9">
        <f t="shared" si="250"/>
        <v>42639.549479166672</v>
      </c>
      <c r="T2639" s="9">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9">
        <f t="shared" si="250"/>
        <v>41989.913136574076</v>
      </c>
      <c r="T2640" s="9">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9">
        <f t="shared" si="250"/>
        <v>42024.86513888889</v>
      </c>
      <c r="T2641" s="9">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9">
        <f t="shared" si="250"/>
        <v>42103.160578703704</v>
      </c>
      <c r="T2642" s="9">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t="str">
        <f t="shared" si="248"/>
        <v>technology</v>
      </c>
      <c r="R2643" t="str">
        <f t="shared" si="249"/>
        <v>space exploration</v>
      </c>
      <c r="S2643" s="9">
        <f t="shared" si="250"/>
        <v>41880.827118055553</v>
      </c>
      <c r="T2643" s="9">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9">
        <f t="shared" si="250"/>
        <v>42536.246620370366</v>
      </c>
      <c r="T2644" s="9">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f t="shared" si="247"/>
        <v>223.58248500999335</v>
      </c>
      <c r="Q2645" t="str">
        <f t="shared" si="248"/>
        <v>technology</v>
      </c>
      <c r="R2645" t="str">
        <f t="shared" si="249"/>
        <v>space exploration</v>
      </c>
      <c r="S2645" s="9">
        <f t="shared" si="250"/>
        <v>42689.582349537035</v>
      </c>
      <c r="T2645" s="9">
        <f t="shared" si="251"/>
        <v>42725.332638888889</v>
      </c>
    </row>
    <row r="2646" spans="1:20" ht="28.8"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f t="shared" si="247"/>
        <v>39.480769230769234</v>
      </c>
      <c r="Q2646" t="str">
        <f t="shared" si="248"/>
        <v>technology</v>
      </c>
      <c r="R2646" t="str">
        <f t="shared" si="249"/>
        <v>space exploration</v>
      </c>
      <c r="S2646" s="9">
        <f t="shared" si="250"/>
        <v>42774.792071759264</v>
      </c>
      <c r="T2646" s="9">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f t="shared" si="247"/>
        <v>91.304347826086953</v>
      </c>
      <c r="Q2647" t="str">
        <f t="shared" si="248"/>
        <v>technology</v>
      </c>
      <c r="R2647" t="str">
        <f t="shared" si="249"/>
        <v>space exploration</v>
      </c>
      <c r="S2647" s="9">
        <f t="shared" si="250"/>
        <v>41921.842627314814</v>
      </c>
      <c r="T2647" s="9">
        <f t="shared" si="251"/>
        <v>41951.884293981479</v>
      </c>
    </row>
    <row r="2648" spans="1:20" ht="28.8"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f t="shared" si="247"/>
        <v>78.666205607476627</v>
      </c>
      <c r="Q2648" t="str">
        <f t="shared" si="248"/>
        <v>technology</v>
      </c>
      <c r="R2648" t="str">
        <f t="shared" si="249"/>
        <v>space exploration</v>
      </c>
      <c r="S2648" s="9">
        <f t="shared" si="250"/>
        <v>42226.313298611116</v>
      </c>
      <c r="T2648" s="9">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f t="shared" si="247"/>
        <v>12</v>
      </c>
      <c r="Q2649" t="str">
        <f t="shared" si="248"/>
        <v>technology</v>
      </c>
      <c r="R2649" t="str">
        <f t="shared" si="249"/>
        <v>space exploration</v>
      </c>
      <c r="S2649" s="9">
        <f t="shared" si="250"/>
        <v>42200.261793981481</v>
      </c>
      <c r="T2649" s="9">
        <f t="shared" si="251"/>
        <v>42230.261793981481</v>
      </c>
    </row>
    <row r="2650" spans="1:20" ht="43.2"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f t="shared" si="247"/>
        <v>17.666666666666668</v>
      </c>
      <c r="Q2650" t="str">
        <f t="shared" si="248"/>
        <v>technology</v>
      </c>
      <c r="R2650" t="str">
        <f t="shared" si="249"/>
        <v>space exploration</v>
      </c>
      <c r="S2650" s="9">
        <f t="shared" si="250"/>
        <v>42408.714814814812</v>
      </c>
      <c r="T2650" s="9">
        <f t="shared" si="251"/>
        <v>42438.714814814812</v>
      </c>
    </row>
    <row r="2651" spans="1:20"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f t="shared" si="247"/>
        <v>41.333333333333336</v>
      </c>
      <c r="Q2651" t="str">
        <f t="shared" si="248"/>
        <v>technology</v>
      </c>
      <c r="R2651" t="str">
        <f t="shared" si="249"/>
        <v>space exploration</v>
      </c>
      <c r="S2651" s="9">
        <f t="shared" si="250"/>
        <v>42341.99700231482</v>
      </c>
      <c r="T2651" s="9">
        <f t="shared" si="251"/>
        <v>42401.99700231482</v>
      </c>
    </row>
    <row r="2652" spans="1:20" ht="43.2"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f t="shared" si="247"/>
        <v>71.599999999999994</v>
      </c>
      <c r="Q2652" t="str">
        <f t="shared" si="248"/>
        <v>technology</v>
      </c>
      <c r="R2652" t="str">
        <f t="shared" si="249"/>
        <v>space exploration</v>
      </c>
      <c r="S2652" s="9">
        <f t="shared" si="250"/>
        <v>42695.624340277776</v>
      </c>
      <c r="T2652" s="9">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f t="shared" si="247"/>
        <v>307.8235294117647</v>
      </c>
      <c r="Q2653" t="str">
        <f t="shared" si="248"/>
        <v>technology</v>
      </c>
      <c r="R2653" t="str">
        <f t="shared" si="249"/>
        <v>space exploration</v>
      </c>
      <c r="S2653" s="9">
        <f t="shared" si="250"/>
        <v>42327.805659722217</v>
      </c>
      <c r="T2653" s="9">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f t="shared" si="247"/>
        <v>80.454545454545453</v>
      </c>
      <c r="Q2654" t="str">
        <f t="shared" si="248"/>
        <v>technology</v>
      </c>
      <c r="R2654" t="str">
        <f t="shared" si="249"/>
        <v>space exploration</v>
      </c>
      <c r="S2654" s="9">
        <f t="shared" si="250"/>
        <v>41953.158854166672</v>
      </c>
      <c r="T2654" s="9">
        <f t="shared" si="251"/>
        <v>41983.158854166672</v>
      </c>
    </row>
    <row r="2655" spans="1:20" ht="28.8"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f t="shared" si="247"/>
        <v>83.942857142857136</v>
      </c>
      <c r="Q2655" t="str">
        <f t="shared" si="248"/>
        <v>technology</v>
      </c>
      <c r="R2655" t="str">
        <f t="shared" si="249"/>
        <v>space exploration</v>
      </c>
      <c r="S2655" s="9">
        <f t="shared" si="250"/>
        <v>41771.651932870373</v>
      </c>
      <c r="T2655" s="9">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f t="shared" si="247"/>
        <v>8.5</v>
      </c>
      <c r="Q2656" t="str">
        <f t="shared" si="248"/>
        <v>technology</v>
      </c>
      <c r="R2656" t="str">
        <f t="shared" si="249"/>
        <v>space exploration</v>
      </c>
      <c r="S2656" s="9">
        <f t="shared" si="250"/>
        <v>42055.600995370376</v>
      </c>
      <c r="T2656" s="9">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f t="shared" si="247"/>
        <v>73.372093023255815</v>
      </c>
      <c r="Q2657" t="str">
        <f t="shared" si="248"/>
        <v>technology</v>
      </c>
      <c r="R2657" t="str">
        <f t="shared" si="249"/>
        <v>space exploration</v>
      </c>
      <c r="S2657" s="9">
        <f t="shared" si="250"/>
        <v>42381.866284722222</v>
      </c>
      <c r="T2657" s="9">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f t="shared" si="247"/>
        <v>112.86184210526316</v>
      </c>
      <c r="Q2658" t="str">
        <f t="shared" si="248"/>
        <v>technology</v>
      </c>
      <c r="R2658" t="str">
        <f t="shared" si="249"/>
        <v>space exploration</v>
      </c>
      <c r="S2658" s="9">
        <f t="shared" si="250"/>
        <v>42767.688518518517</v>
      </c>
      <c r="T2658" s="9">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f t="shared" si="247"/>
        <v>95.277627118644077</v>
      </c>
      <c r="Q2659" t="str">
        <f t="shared" si="248"/>
        <v>technology</v>
      </c>
      <c r="R2659" t="str">
        <f t="shared" si="249"/>
        <v>space exploration</v>
      </c>
      <c r="S2659" s="9">
        <f t="shared" si="250"/>
        <v>42551.928854166668</v>
      </c>
      <c r="T2659" s="9">
        <f t="shared" si="251"/>
        <v>42585.0625</v>
      </c>
    </row>
    <row r="2660" spans="1:20" ht="28.8"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f t="shared" si="247"/>
        <v>22.75</v>
      </c>
      <c r="Q2660" t="str">
        <f t="shared" si="248"/>
        <v>technology</v>
      </c>
      <c r="R2660" t="str">
        <f t="shared" si="249"/>
        <v>space exploration</v>
      </c>
      <c r="S2660" s="9">
        <f t="shared" si="250"/>
        <v>42551.884189814817</v>
      </c>
      <c r="T2660" s="9">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f t="shared" si="247"/>
        <v>133.30000000000001</v>
      </c>
      <c r="Q2661" t="str">
        <f t="shared" si="248"/>
        <v>technology</v>
      </c>
      <c r="R2661" t="str">
        <f t="shared" si="249"/>
        <v>space exploration</v>
      </c>
      <c r="S2661" s="9">
        <f t="shared" si="250"/>
        <v>42082.069560185191</v>
      </c>
      <c r="T2661" s="9">
        <f t="shared" si="251"/>
        <v>42112.069560185191</v>
      </c>
    </row>
    <row r="2662" spans="1:20" ht="43.2"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f t="shared" si="247"/>
        <v>3.8</v>
      </c>
      <c r="Q2662" t="str">
        <f t="shared" si="248"/>
        <v>technology</v>
      </c>
      <c r="R2662" t="str">
        <f t="shared" si="249"/>
        <v>space exploration</v>
      </c>
      <c r="S2662" s="9">
        <f t="shared" si="250"/>
        <v>42272.713171296295</v>
      </c>
      <c r="T2662" s="9">
        <f t="shared" si="251"/>
        <v>42332.754837962959</v>
      </c>
    </row>
    <row r="2663" spans="1:20" ht="28.8"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9">
        <f t="shared" si="250"/>
        <v>41542.958449074074</v>
      </c>
      <c r="T2663" s="9">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9">
        <f t="shared" si="250"/>
        <v>42207.746678240743</v>
      </c>
      <c r="T2664" s="9">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f t="shared" si="247"/>
        <v>373.55803571428572</v>
      </c>
      <c r="Q2665" t="str">
        <f t="shared" si="248"/>
        <v>technology</v>
      </c>
      <c r="R2665" t="str">
        <f t="shared" si="249"/>
        <v>makerspaces</v>
      </c>
      <c r="S2665" s="9">
        <f t="shared" si="250"/>
        <v>42222.622766203705</v>
      </c>
      <c r="T2665" s="9">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9">
        <f t="shared" si="250"/>
        <v>42313.02542824074</v>
      </c>
      <c r="T2666" s="9">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9">
        <f t="shared" si="250"/>
        <v>42083.895532407405</v>
      </c>
      <c r="T2667" s="9">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f t="shared" si="247"/>
        <v>77.327718446601949</v>
      </c>
      <c r="Q2668" t="str">
        <f t="shared" si="248"/>
        <v>technology</v>
      </c>
      <c r="R2668" t="str">
        <f t="shared" si="249"/>
        <v>makerspaces</v>
      </c>
      <c r="S2668" s="9">
        <f t="shared" si="250"/>
        <v>42235.764340277776</v>
      </c>
      <c r="T2668" s="9">
        <f t="shared" si="251"/>
        <v>42272.875</v>
      </c>
    </row>
    <row r="2669" spans="1:20" ht="43.2"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9">
        <f t="shared" si="250"/>
        <v>42380.926111111112</v>
      </c>
      <c r="T2669" s="9">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f t="shared" si="247"/>
        <v>60.964285714285715</v>
      </c>
      <c r="Q2670" t="str">
        <f t="shared" si="248"/>
        <v>technology</v>
      </c>
      <c r="R2670" t="str">
        <f t="shared" si="249"/>
        <v>makerspaces</v>
      </c>
      <c r="S2670" s="9">
        <f t="shared" si="250"/>
        <v>42275.588715277772</v>
      </c>
      <c r="T2670" s="9">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9">
        <f t="shared" si="250"/>
        <v>42319.035833333335</v>
      </c>
      <c r="T2671" s="9">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f t="shared" si="247"/>
        <v>41.583333333333336</v>
      </c>
      <c r="Q2672" t="str">
        <f t="shared" si="248"/>
        <v>technology</v>
      </c>
      <c r="R2672" t="str">
        <f t="shared" si="249"/>
        <v>makerspaces</v>
      </c>
      <c r="S2672" s="9">
        <f t="shared" si="250"/>
        <v>41821.020601851851</v>
      </c>
      <c r="T2672" s="9">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f t="shared" si="247"/>
        <v>33.761904761904759</v>
      </c>
      <c r="Q2673" t="str">
        <f t="shared" si="248"/>
        <v>technology</v>
      </c>
      <c r="R2673" t="str">
        <f t="shared" si="249"/>
        <v>makerspaces</v>
      </c>
      <c r="S2673" s="9">
        <f t="shared" si="250"/>
        <v>41962.749027777783</v>
      </c>
      <c r="T2673" s="9">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f t="shared" si="247"/>
        <v>70.61702127659575</v>
      </c>
      <c r="Q2674" t="str">
        <f t="shared" si="248"/>
        <v>technology</v>
      </c>
      <c r="R2674" t="str">
        <f t="shared" si="249"/>
        <v>makerspaces</v>
      </c>
      <c r="S2674" s="9">
        <f t="shared" si="250"/>
        <v>42344.884143518517</v>
      </c>
      <c r="T2674" s="9">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f t="shared" si="247"/>
        <v>167.15151515151516</v>
      </c>
      <c r="Q2675" t="str">
        <f t="shared" si="248"/>
        <v>technology</v>
      </c>
      <c r="R2675" t="str">
        <f t="shared" si="249"/>
        <v>makerspaces</v>
      </c>
      <c r="S2675" s="9">
        <f t="shared" si="250"/>
        <v>41912.541655092595</v>
      </c>
      <c r="T2675" s="9">
        <f t="shared" si="251"/>
        <v>41941.947916666664</v>
      </c>
    </row>
    <row r="2676" spans="1:20" ht="43.2"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f t="shared" si="247"/>
        <v>128.61988304093566</v>
      </c>
      <c r="Q2676" t="str">
        <f t="shared" si="248"/>
        <v>technology</v>
      </c>
      <c r="R2676" t="str">
        <f t="shared" si="249"/>
        <v>makerspaces</v>
      </c>
      <c r="S2676" s="9">
        <f t="shared" si="250"/>
        <v>42529.632754629631</v>
      </c>
      <c r="T2676" s="9">
        <f t="shared" si="251"/>
        <v>42556.207638888889</v>
      </c>
    </row>
    <row r="2677" spans="1:20" ht="43.2"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f t="shared" si="247"/>
        <v>65.41379310344827</v>
      </c>
      <c r="Q2677" t="str">
        <f t="shared" si="248"/>
        <v>technology</v>
      </c>
      <c r="R2677" t="str">
        <f t="shared" si="249"/>
        <v>makerspaces</v>
      </c>
      <c r="S2677" s="9">
        <f t="shared" si="250"/>
        <v>41923.857511574075</v>
      </c>
      <c r="T2677" s="9">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f t="shared" si="247"/>
        <v>117.55555555555556</v>
      </c>
      <c r="Q2678" t="str">
        <f t="shared" si="248"/>
        <v>technology</v>
      </c>
      <c r="R2678" t="str">
        <f t="shared" si="249"/>
        <v>makerspaces</v>
      </c>
      <c r="S2678" s="9">
        <f t="shared" si="250"/>
        <v>42482.624699074076</v>
      </c>
      <c r="T2678" s="9">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f t="shared" si="247"/>
        <v>126.48148148148148</v>
      </c>
      <c r="Q2679" t="str">
        <f t="shared" si="248"/>
        <v>technology</v>
      </c>
      <c r="R2679" t="str">
        <f t="shared" si="249"/>
        <v>makerspaces</v>
      </c>
      <c r="S2679" s="9">
        <f t="shared" si="250"/>
        <v>41793.029432870368</v>
      </c>
      <c r="T2679" s="9">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f t="shared" si="247"/>
        <v>550</v>
      </c>
      <c r="Q2680" t="str">
        <f t="shared" si="248"/>
        <v>technology</v>
      </c>
      <c r="R2680" t="str">
        <f t="shared" si="249"/>
        <v>makerspaces</v>
      </c>
      <c r="S2680" s="9">
        <f t="shared" si="250"/>
        <v>42241.798206018517</v>
      </c>
      <c r="T2680" s="9">
        <f t="shared" si="251"/>
        <v>42271.798206018517</v>
      </c>
    </row>
    <row r="2681" spans="1:20" ht="43.2"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f t="shared" si="247"/>
        <v>44</v>
      </c>
      <c r="Q2681" t="str">
        <f t="shared" si="248"/>
        <v>technology</v>
      </c>
      <c r="R2681" t="str">
        <f t="shared" si="249"/>
        <v>makerspaces</v>
      </c>
      <c r="S2681" s="9">
        <f t="shared" si="250"/>
        <v>42033.001087962963</v>
      </c>
      <c r="T2681" s="9">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f t="shared" si="247"/>
        <v>69</v>
      </c>
      <c r="Q2682" t="str">
        <f t="shared" si="248"/>
        <v>technology</v>
      </c>
      <c r="R2682" t="str">
        <f t="shared" si="249"/>
        <v>makerspaces</v>
      </c>
      <c r="S2682" s="9">
        <f t="shared" si="250"/>
        <v>42436.211701388893</v>
      </c>
      <c r="T2682" s="9">
        <f t="shared" si="251"/>
        <v>42466.170034722221</v>
      </c>
    </row>
    <row r="2683" spans="1:20" ht="28.8"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f t="shared" si="247"/>
        <v>27.5</v>
      </c>
      <c r="Q2683" t="str">
        <f t="shared" si="248"/>
        <v>food</v>
      </c>
      <c r="R2683" t="str">
        <f t="shared" si="249"/>
        <v>food trucks</v>
      </c>
      <c r="S2683" s="9">
        <f t="shared" si="250"/>
        <v>41805.895254629628</v>
      </c>
      <c r="T2683" s="9">
        <f t="shared" si="251"/>
        <v>41830.895254629628</v>
      </c>
    </row>
    <row r="2684" spans="1:20" ht="28.8"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f t="shared" si="247"/>
        <v>84.9</v>
      </c>
      <c r="Q2684" t="str">
        <f t="shared" si="248"/>
        <v>food</v>
      </c>
      <c r="R2684" t="str">
        <f t="shared" si="249"/>
        <v>food trucks</v>
      </c>
      <c r="S2684" s="9">
        <f t="shared" si="250"/>
        <v>41932.871990740743</v>
      </c>
      <c r="T2684" s="9">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f t="shared" si="247"/>
        <v>12</v>
      </c>
      <c r="Q2685" t="str">
        <f t="shared" si="248"/>
        <v>food</v>
      </c>
      <c r="R2685" t="str">
        <f t="shared" si="249"/>
        <v>food trucks</v>
      </c>
      <c r="S2685" s="9">
        <f t="shared" si="250"/>
        <v>42034.75509259259</v>
      </c>
      <c r="T2685" s="9">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f t="shared" si="247"/>
        <v>200</v>
      </c>
      <c r="Q2686" t="str">
        <f t="shared" si="248"/>
        <v>food</v>
      </c>
      <c r="R2686" t="str">
        <f t="shared" si="249"/>
        <v>food trucks</v>
      </c>
      <c r="S2686" s="9">
        <f t="shared" si="250"/>
        <v>41820.914641203701</v>
      </c>
      <c r="T2686" s="9">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f t="shared" si="247"/>
        <v>10</v>
      </c>
      <c r="Q2687" t="str">
        <f t="shared" si="248"/>
        <v>food</v>
      </c>
      <c r="R2687" t="str">
        <f t="shared" si="249"/>
        <v>food trucks</v>
      </c>
      <c r="S2687" s="9">
        <f t="shared" si="250"/>
        <v>42061.69594907407</v>
      </c>
      <c r="T2687" s="9">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9">
        <f t="shared" si="250"/>
        <v>41892.974803240737</v>
      </c>
      <c r="T2688" s="9">
        <f t="shared" si="251"/>
        <v>41912.974803240737</v>
      </c>
    </row>
    <row r="2689" spans="1:20" ht="28.8"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9">
        <f t="shared" si="250"/>
        <v>42154.64025462963</v>
      </c>
      <c r="T2689" s="9">
        <f t="shared" si="251"/>
        <v>42184.64025462963</v>
      </c>
    </row>
    <row r="2690" spans="1:20"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E2690/D2690*100</f>
        <v>0.14799999999999999</v>
      </c>
      <c r="P2690">
        <f t="shared" si="247"/>
        <v>5.2857142857142856</v>
      </c>
      <c r="Q2690" t="str">
        <f t="shared" si="248"/>
        <v>food</v>
      </c>
      <c r="R2690" t="str">
        <f t="shared" si="249"/>
        <v>food trucks</v>
      </c>
      <c r="S2690" s="9">
        <f t="shared" si="250"/>
        <v>42028.118865740747</v>
      </c>
      <c r="T2690" s="9">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2.8571428571428571E-3</v>
      </c>
      <c r="P2691">
        <f t="shared" ref="P2691:P2754" si="253">E2691/L2691</f>
        <v>1</v>
      </c>
      <c r="Q2691" t="str">
        <f t="shared" ref="Q2691:Q2754" si="254">LEFT(N2691, FIND("/", N2691)-1)</f>
        <v>food</v>
      </c>
      <c r="R2691" t="str">
        <f t="shared" ref="R2691:R2754" si="255">RIGHT(N2691, LEN(N2691)-FIND("/", N2691))</f>
        <v>food trucks</v>
      </c>
      <c r="S2691" s="9">
        <f t="shared" ref="S2691:S2754" si="256">J2691/60/60/24+DATE(1970, 1, 1)</f>
        <v>42551.961689814809</v>
      </c>
      <c r="T2691" s="9">
        <f t="shared" ref="T2691:T2754" si="257">I2691/60/60/24+DATE(1970, 1, 1)</f>
        <v>42581.961689814809</v>
      </c>
    </row>
    <row r="2692" spans="1:20" ht="43.2"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f t="shared" si="253"/>
        <v>72.762711864406782</v>
      </c>
      <c r="Q2692" t="str">
        <f t="shared" si="254"/>
        <v>food</v>
      </c>
      <c r="R2692" t="str">
        <f t="shared" si="255"/>
        <v>food trucks</v>
      </c>
      <c r="S2692" s="9">
        <f t="shared" si="256"/>
        <v>42113.105046296296</v>
      </c>
      <c r="T2692" s="9">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f t="shared" si="253"/>
        <v>17.5</v>
      </c>
      <c r="Q2693" t="str">
        <f t="shared" si="254"/>
        <v>food</v>
      </c>
      <c r="R2693" t="str">
        <f t="shared" si="255"/>
        <v>food trucks</v>
      </c>
      <c r="S2693" s="9">
        <f t="shared" si="256"/>
        <v>42089.724039351851</v>
      </c>
      <c r="T2693" s="9">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f t="shared" si="253"/>
        <v>25</v>
      </c>
      <c r="Q2694" t="str">
        <f t="shared" si="254"/>
        <v>food</v>
      </c>
      <c r="R2694" t="str">
        <f t="shared" si="255"/>
        <v>food trucks</v>
      </c>
      <c r="S2694" s="9">
        <f t="shared" si="256"/>
        <v>42058.334027777775</v>
      </c>
      <c r="T2694" s="9">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f t="shared" si="253"/>
        <v>13.333333333333334</v>
      </c>
      <c r="Q2695" t="str">
        <f t="shared" si="254"/>
        <v>food</v>
      </c>
      <c r="R2695" t="str">
        <f t="shared" si="255"/>
        <v>food trucks</v>
      </c>
      <c r="S2695" s="9">
        <f t="shared" si="256"/>
        <v>41834.138495370367</v>
      </c>
      <c r="T2695" s="9">
        <f t="shared" si="257"/>
        <v>41864.138495370367</v>
      </c>
    </row>
    <row r="2696" spans="1:20" ht="43.2"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f t="shared" si="253"/>
        <v>1</v>
      </c>
      <c r="Q2696" t="str">
        <f t="shared" si="254"/>
        <v>food</v>
      </c>
      <c r="R2696" t="str">
        <f t="shared" si="255"/>
        <v>food trucks</v>
      </c>
      <c r="S2696" s="9">
        <f t="shared" si="256"/>
        <v>41878.140497685185</v>
      </c>
      <c r="T2696" s="9">
        <f t="shared" si="257"/>
        <v>41908.140497685185</v>
      </c>
    </row>
    <row r="2697" spans="1:20" ht="28.8"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f t="shared" si="253"/>
        <v>23.666666666666668</v>
      </c>
      <c r="Q2697" t="str">
        <f t="shared" si="254"/>
        <v>food</v>
      </c>
      <c r="R2697" t="str">
        <f t="shared" si="255"/>
        <v>food trucks</v>
      </c>
      <c r="S2697" s="9">
        <f t="shared" si="256"/>
        <v>42048.181921296295</v>
      </c>
      <c r="T2697" s="9">
        <f t="shared" si="257"/>
        <v>42108.14025462963</v>
      </c>
    </row>
    <row r="2698" spans="1:20" ht="43.2"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f t="shared" si="253"/>
        <v>89.21052631578948</v>
      </c>
      <c r="Q2698" t="str">
        <f t="shared" si="254"/>
        <v>food</v>
      </c>
      <c r="R2698" t="str">
        <f t="shared" si="255"/>
        <v>food trucks</v>
      </c>
      <c r="S2698" s="9">
        <f t="shared" si="256"/>
        <v>41964.844444444447</v>
      </c>
      <c r="T2698" s="9">
        <f t="shared" si="257"/>
        <v>41998.844444444447</v>
      </c>
    </row>
    <row r="2699" spans="1:20" ht="28.8"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f t="shared" si="253"/>
        <v>116.55769230769231</v>
      </c>
      <c r="Q2699" t="str">
        <f t="shared" si="254"/>
        <v>food</v>
      </c>
      <c r="R2699" t="str">
        <f t="shared" si="255"/>
        <v>food trucks</v>
      </c>
      <c r="S2699" s="9">
        <f t="shared" si="256"/>
        <v>42187.940081018518</v>
      </c>
      <c r="T2699" s="9">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f t="shared" si="253"/>
        <v>13.005000000000001</v>
      </c>
      <c r="Q2700" t="str">
        <f t="shared" si="254"/>
        <v>food</v>
      </c>
      <c r="R2700" t="str">
        <f t="shared" si="255"/>
        <v>food trucks</v>
      </c>
      <c r="S2700" s="9">
        <f t="shared" si="256"/>
        <v>41787.898240740738</v>
      </c>
      <c r="T2700" s="9">
        <f t="shared" si="257"/>
        <v>41817.898240740738</v>
      </c>
    </row>
    <row r="2701" spans="1:20" ht="28.8"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9">
        <f t="shared" si="256"/>
        <v>41829.896562499998</v>
      </c>
      <c r="T2701" s="9">
        <f t="shared" si="257"/>
        <v>41859.896562499998</v>
      </c>
    </row>
    <row r="2702" spans="1:20" ht="28.8"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f t="shared" si="253"/>
        <v>17.5</v>
      </c>
      <c r="Q2702" t="str">
        <f t="shared" si="254"/>
        <v>food</v>
      </c>
      <c r="R2702" t="str">
        <f t="shared" si="255"/>
        <v>food trucks</v>
      </c>
      <c r="S2702" s="9">
        <f t="shared" si="256"/>
        <v>41870.87467592593</v>
      </c>
      <c r="T2702" s="9">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f t="shared" si="253"/>
        <v>34.130434782608695</v>
      </c>
      <c r="Q2703" t="str">
        <f t="shared" si="254"/>
        <v>theater</v>
      </c>
      <c r="R2703" t="str">
        <f t="shared" si="255"/>
        <v>spaces</v>
      </c>
      <c r="S2703" s="9">
        <f t="shared" si="256"/>
        <v>42801.774699074071</v>
      </c>
      <c r="T2703" s="9">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f t="shared" si="253"/>
        <v>132.34615384615384</v>
      </c>
      <c r="Q2704" t="str">
        <f t="shared" si="254"/>
        <v>theater</v>
      </c>
      <c r="R2704" t="str">
        <f t="shared" si="255"/>
        <v>spaces</v>
      </c>
      <c r="S2704" s="9">
        <f t="shared" si="256"/>
        <v>42800.801817129628</v>
      </c>
      <c r="T2704" s="9">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9">
        <f t="shared" si="256"/>
        <v>42756.690162037034</v>
      </c>
      <c r="T2705" s="9">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f t="shared" si="253"/>
        <v>163.57142857142858</v>
      </c>
      <c r="Q2706" t="str">
        <f t="shared" si="254"/>
        <v>theater</v>
      </c>
      <c r="R2706" t="str">
        <f t="shared" si="255"/>
        <v>spaces</v>
      </c>
      <c r="S2706" s="9">
        <f t="shared" si="256"/>
        <v>42787.862430555557</v>
      </c>
      <c r="T2706" s="9">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f t="shared" si="253"/>
        <v>217.375</v>
      </c>
      <c r="Q2707" t="str">
        <f t="shared" si="254"/>
        <v>theater</v>
      </c>
      <c r="R2707" t="str">
        <f t="shared" si="255"/>
        <v>spaces</v>
      </c>
      <c r="S2707" s="9">
        <f t="shared" si="256"/>
        <v>42773.916180555556</v>
      </c>
      <c r="T2707" s="9">
        <f t="shared" si="257"/>
        <v>42818.874513888892</v>
      </c>
    </row>
    <row r="2708" spans="1:20" ht="28.8"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f t="shared" si="253"/>
        <v>149.44486692015209</v>
      </c>
      <c r="Q2708" t="str">
        <f t="shared" si="254"/>
        <v>theater</v>
      </c>
      <c r="R2708" t="str">
        <f t="shared" si="255"/>
        <v>spaces</v>
      </c>
      <c r="S2708" s="9">
        <f t="shared" si="256"/>
        <v>41899.294942129629</v>
      </c>
      <c r="T2708" s="9">
        <f t="shared" si="257"/>
        <v>41928.290972222225</v>
      </c>
    </row>
    <row r="2709" spans="1:20" ht="28.8"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f t="shared" si="253"/>
        <v>71.237487309644663</v>
      </c>
      <c r="Q2709" t="str">
        <f t="shared" si="254"/>
        <v>theater</v>
      </c>
      <c r="R2709" t="str">
        <f t="shared" si="255"/>
        <v>spaces</v>
      </c>
      <c r="S2709" s="9">
        <f t="shared" si="256"/>
        <v>41391.782905092594</v>
      </c>
      <c r="T2709" s="9">
        <f t="shared" si="257"/>
        <v>41421.290972222225</v>
      </c>
    </row>
    <row r="2710" spans="1:20" ht="28.8"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9">
        <f t="shared" si="256"/>
        <v>42512.698217592595</v>
      </c>
      <c r="T2710" s="9">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f t="shared" si="253"/>
        <v>164.94480519480518</v>
      </c>
      <c r="Q2711" t="str">
        <f t="shared" si="254"/>
        <v>theater</v>
      </c>
      <c r="R2711" t="str">
        <f t="shared" si="255"/>
        <v>spaces</v>
      </c>
      <c r="S2711" s="9">
        <f t="shared" si="256"/>
        <v>42612.149780092594</v>
      </c>
      <c r="T2711" s="9">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f t="shared" si="253"/>
        <v>84.871516544117654</v>
      </c>
      <c r="Q2712" t="str">
        <f t="shared" si="254"/>
        <v>theater</v>
      </c>
      <c r="R2712" t="str">
        <f t="shared" si="255"/>
        <v>spaces</v>
      </c>
      <c r="S2712" s="9">
        <f t="shared" si="256"/>
        <v>41828.229490740741</v>
      </c>
      <c r="T2712" s="9">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9">
        <f t="shared" si="256"/>
        <v>41780.745254629634</v>
      </c>
      <c r="T2713" s="9">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9">
        <f t="shared" si="256"/>
        <v>41432.062037037038</v>
      </c>
      <c r="T2714" s="9">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9">
        <f t="shared" si="256"/>
        <v>42322.653749999998</v>
      </c>
      <c r="T2715" s="9">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9">
        <f t="shared" si="256"/>
        <v>42629.655046296291</v>
      </c>
      <c r="T2716" s="9">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f t="shared" si="253"/>
        <v>57.631016333938291</v>
      </c>
      <c r="Q2717" t="str">
        <f t="shared" si="254"/>
        <v>theater</v>
      </c>
      <c r="R2717" t="str">
        <f t="shared" si="255"/>
        <v>spaces</v>
      </c>
      <c r="S2717" s="9">
        <f t="shared" si="256"/>
        <v>42387.398472222223</v>
      </c>
      <c r="T2717" s="9">
        <f t="shared" si="257"/>
        <v>42421.398472222223</v>
      </c>
    </row>
    <row r="2718" spans="1:20" ht="57.6"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9">
        <f t="shared" si="256"/>
        <v>42255.333252314813</v>
      </c>
      <c r="T2718" s="9">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9">
        <f t="shared" si="256"/>
        <v>41934.914918981485</v>
      </c>
      <c r="T2719" s="9">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9">
        <f t="shared" si="256"/>
        <v>42465.596585648149</v>
      </c>
      <c r="T2720" s="9">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9">
        <f t="shared" si="256"/>
        <v>42418.031180555554</v>
      </c>
      <c r="T2721" s="9">
        <f t="shared" si="257"/>
        <v>42477.989513888882</v>
      </c>
    </row>
    <row r="2722" spans="1:20" ht="28.8"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9">
        <f t="shared" si="256"/>
        <v>42655.465891203698</v>
      </c>
      <c r="T2722" s="9">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9">
        <f t="shared" si="256"/>
        <v>41493.543958333335</v>
      </c>
      <c r="T2723" s="9">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f t="shared" si="253"/>
        <v>68.254054054054052</v>
      </c>
      <c r="Q2724" t="str">
        <f t="shared" si="254"/>
        <v>technology</v>
      </c>
      <c r="R2724" t="str">
        <f t="shared" si="255"/>
        <v>hardware</v>
      </c>
      <c r="S2724" s="9">
        <f t="shared" si="256"/>
        <v>42704.857094907406</v>
      </c>
      <c r="T2724" s="9">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9">
        <f t="shared" si="256"/>
        <v>41944.83898148148</v>
      </c>
      <c r="T2725" s="9">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f t="shared" si="253"/>
        <v>7.1902649656526005</v>
      </c>
      <c r="Q2726" t="str">
        <f t="shared" si="254"/>
        <v>technology</v>
      </c>
      <c r="R2726" t="str">
        <f t="shared" si="255"/>
        <v>hardware</v>
      </c>
      <c r="S2726" s="9">
        <f t="shared" si="256"/>
        <v>42199.32707175926</v>
      </c>
      <c r="T2726" s="9">
        <f t="shared" si="257"/>
        <v>42231.32707175926</v>
      </c>
    </row>
    <row r="2727" spans="1:20" ht="28.8"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f t="shared" si="253"/>
        <v>511.65486725663715</v>
      </c>
      <c r="Q2727" t="str">
        <f t="shared" si="254"/>
        <v>technology</v>
      </c>
      <c r="R2727" t="str">
        <f t="shared" si="255"/>
        <v>hardware</v>
      </c>
      <c r="S2727" s="9">
        <f t="shared" si="256"/>
        <v>42745.744618055556</v>
      </c>
      <c r="T2727" s="9">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9">
        <f t="shared" si="256"/>
        <v>42452.579988425925</v>
      </c>
      <c r="T2728" s="9">
        <f t="shared" si="257"/>
        <v>42482.579988425925</v>
      </c>
    </row>
    <row r="2729" spans="1:20" ht="28.8"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f t="shared" si="253"/>
        <v>69.760961810466767</v>
      </c>
      <c r="Q2729" t="str">
        <f t="shared" si="254"/>
        <v>technology</v>
      </c>
      <c r="R2729" t="str">
        <f t="shared" si="255"/>
        <v>hardware</v>
      </c>
      <c r="S2729" s="9">
        <f t="shared" si="256"/>
        <v>42198.676655092597</v>
      </c>
      <c r="T2729" s="9">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f t="shared" si="253"/>
        <v>77.229591836734699</v>
      </c>
      <c r="Q2730" t="str">
        <f t="shared" si="254"/>
        <v>technology</v>
      </c>
      <c r="R2730" t="str">
        <f t="shared" si="255"/>
        <v>hardware</v>
      </c>
      <c r="S2730" s="9">
        <f t="shared" si="256"/>
        <v>42333.59993055556</v>
      </c>
      <c r="T2730" s="9">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9">
        <f t="shared" si="256"/>
        <v>42095.240706018521</v>
      </c>
      <c r="T2731" s="9">
        <f t="shared" si="257"/>
        <v>42125.240706018521</v>
      </c>
    </row>
    <row r="2732" spans="1:20" ht="28.8"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9">
        <f t="shared" si="256"/>
        <v>41351.541377314818</v>
      </c>
      <c r="T2732" s="9">
        <f t="shared" si="257"/>
        <v>41386.541377314818</v>
      </c>
    </row>
    <row r="2733" spans="1:20" ht="43.2"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9">
        <f t="shared" si="256"/>
        <v>41872.525717592594</v>
      </c>
      <c r="T2733" s="9">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9">
        <f t="shared" si="256"/>
        <v>41389.808194444442</v>
      </c>
      <c r="T2734" s="9">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9">
        <f t="shared" si="256"/>
        <v>42044.272847222222</v>
      </c>
      <c r="T2735" s="9">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138.66871165644173</v>
      </c>
      <c r="Q2736" t="str">
        <f t="shared" si="254"/>
        <v>technology</v>
      </c>
      <c r="R2736" t="str">
        <f t="shared" si="255"/>
        <v>hardware</v>
      </c>
      <c r="S2736" s="9">
        <f t="shared" si="256"/>
        <v>42626.668888888889</v>
      </c>
      <c r="T2736" s="9">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f t="shared" si="253"/>
        <v>21.640147492625371</v>
      </c>
      <c r="Q2737" t="str">
        <f t="shared" si="254"/>
        <v>technology</v>
      </c>
      <c r="R2737" t="str">
        <f t="shared" si="255"/>
        <v>hardware</v>
      </c>
      <c r="S2737" s="9">
        <f t="shared" si="256"/>
        <v>41316.120949074073</v>
      </c>
      <c r="T2737" s="9">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f t="shared" si="253"/>
        <v>169.51724137931035</v>
      </c>
      <c r="Q2738" t="str">
        <f t="shared" si="254"/>
        <v>technology</v>
      </c>
      <c r="R2738" t="str">
        <f t="shared" si="255"/>
        <v>hardware</v>
      </c>
      <c r="S2738" s="9">
        <f t="shared" si="256"/>
        <v>41722.666354166664</v>
      </c>
      <c r="T2738" s="9">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f t="shared" si="253"/>
        <v>161.88210526315791</v>
      </c>
      <c r="Q2739" t="str">
        <f t="shared" si="254"/>
        <v>technology</v>
      </c>
      <c r="R2739" t="str">
        <f t="shared" si="255"/>
        <v>hardware</v>
      </c>
      <c r="S2739" s="9">
        <f t="shared" si="256"/>
        <v>41611.917673611111</v>
      </c>
      <c r="T2739" s="9">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9">
        <f t="shared" si="256"/>
        <v>42620.143564814818</v>
      </c>
      <c r="T2740" s="9">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f t="shared" si="253"/>
        <v>22.120418848167539</v>
      </c>
      <c r="Q2741" t="str">
        <f t="shared" si="254"/>
        <v>technology</v>
      </c>
      <c r="R2741" t="str">
        <f t="shared" si="255"/>
        <v>hardware</v>
      </c>
      <c r="S2741" s="9">
        <f t="shared" si="256"/>
        <v>41719.887928240743</v>
      </c>
      <c r="T2741" s="9">
        <f t="shared" si="257"/>
        <v>41764.887928240743</v>
      </c>
    </row>
    <row r="2742" spans="1:20" ht="28.8"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9">
        <f t="shared" si="256"/>
        <v>42045.031851851847</v>
      </c>
      <c r="T2742" s="9">
        <f t="shared" si="257"/>
        <v>42074.99018518519</v>
      </c>
    </row>
    <row r="2743" spans="1:20"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f t="shared" si="253"/>
        <v>8.75</v>
      </c>
      <c r="Q2743" t="str">
        <f t="shared" si="254"/>
        <v>publishing</v>
      </c>
      <c r="R2743" t="str">
        <f t="shared" si="255"/>
        <v>children's books</v>
      </c>
      <c r="S2743" s="9">
        <f t="shared" si="256"/>
        <v>41911.657430555555</v>
      </c>
      <c r="T2743" s="9">
        <f t="shared" si="257"/>
        <v>41932.088194444441</v>
      </c>
    </row>
    <row r="2744" spans="1:20" ht="28.8"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f t="shared" si="253"/>
        <v>40.611111111111114</v>
      </c>
      <c r="Q2744" t="str">
        <f t="shared" si="254"/>
        <v>publishing</v>
      </c>
      <c r="R2744" t="str">
        <f t="shared" si="255"/>
        <v>children's books</v>
      </c>
      <c r="S2744" s="9">
        <f t="shared" si="256"/>
        <v>41030.719756944447</v>
      </c>
      <c r="T2744" s="9">
        <f t="shared" si="257"/>
        <v>41044.719756944447</v>
      </c>
    </row>
    <row r="2745" spans="1:20" ht="43.2"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9">
        <f t="shared" si="256"/>
        <v>42632.328784722224</v>
      </c>
      <c r="T2745" s="9">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f t="shared" si="253"/>
        <v>37.954545454545453</v>
      </c>
      <c r="Q2746" t="str">
        <f t="shared" si="254"/>
        <v>publishing</v>
      </c>
      <c r="R2746" t="str">
        <f t="shared" si="255"/>
        <v>children's books</v>
      </c>
      <c r="S2746" s="9">
        <f t="shared" si="256"/>
        <v>40938.062476851854</v>
      </c>
      <c r="T2746" s="9">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f t="shared" si="253"/>
        <v>35.734693877551024</v>
      </c>
      <c r="Q2747" t="str">
        <f t="shared" si="254"/>
        <v>publishing</v>
      </c>
      <c r="R2747" t="str">
        <f t="shared" si="255"/>
        <v>children's books</v>
      </c>
      <c r="S2747" s="9">
        <f t="shared" si="256"/>
        <v>41044.988055555557</v>
      </c>
      <c r="T2747" s="9">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f t="shared" si="253"/>
        <v>42.157894736842103</v>
      </c>
      <c r="Q2748" t="str">
        <f t="shared" si="254"/>
        <v>publishing</v>
      </c>
      <c r="R2748" t="str">
        <f t="shared" si="255"/>
        <v>children's books</v>
      </c>
      <c r="S2748" s="9">
        <f t="shared" si="256"/>
        <v>41850.781377314815</v>
      </c>
      <c r="T2748" s="9">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f t="shared" si="253"/>
        <v>35</v>
      </c>
      <c r="Q2749" t="str">
        <f t="shared" si="254"/>
        <v>publishing</v>
      </c>
      <c r="R2749" t="str">
        <f t="shared" si="255"/>
        <v>children's books</v>
      </c>
      <c r="S2749" s="9">
        <f t="shared" si="256"/>
        <v>41044.64811342593</v>
      </c>
      <c r="T2749" s="9">
        <f t="shared" si="257"/>
        <v>41076.131944444445</v>
      </c>
    </row>
    <row r="2750" spans="1:20" ht="28.8"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f t="shared" si="253"/>
        <v>13.25</v>
      </c>
      <c r="Q2750" t="str">
        <f t="shared" si="254"/>
        <v>publishing</v>
      </c>
      <c r="R2750" t="str">
        <f t="shared" si="255"/>
        <v>children's books</v>
      </c>
      <c r="S2750" s="9">
        <f t="shared" si="256"/>
        <v>42585.7106712963</v>
      </c>
      <c r="T2750" s="9">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f t="shared" si="253"/>
        <v>55</v>
      </c>
      <c r="Q2751" t="str">
        <f t="shared" si="254"/>
        <v>publishing</v>
      </c>
      <c r="R2751" t="str">
        <f t="shared" si="255"/>
        <v>children's books</v>
      </c>
      <c r="S2751" s="9">
        <f t="shared" si="256"/>
        <v>42068.799039351856</v>
      </c>
      <c r="T2751" s="9">
        <f t="shared" si="257"/>
        <v>42098.757372685184</v>
      </c>
    </row>
    <row r="2752" spans="1:20" ht="28.8"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9">
        <f t="shared" si="256"/>
        <v>41078.899826388886</v>
      </c>
      <c r="T2752" s="9">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9">
        <f t="shared" si="256"/>
        <v>41747.887060185189</v>
      </c>
      <c r="T2753" s="9">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E2754/D2754*100</f>
        <v>11.458333333333332</v>
      </c>
      <c r="P2754">
        <f t="shared" si="253"/>
        <v>39.285714285714285</v>
      </c>
      <c r="Q2754" t="str">
        <f t="shared" si="254"/>
        <v>publishing</v>
      </c>
      <c r="R2754" t="str">
        <f t="shared" si="255"/>
        <v>children's books</v>
      </c>
      <c r="S2754" s="9">
        <f t="shared" si="256"/>
        <v>40855.765092592592</v>
      </c>
      <c r="T2754" s="9">
        <f t="shared" si="257"/>
        <v>40895.765092592592</v>
      </c>
    </row>
    <row r="2755" spans="1:20" ht="28.8"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19</v>
      </c>
      <c r="P2755">
        <f t="shared" ref="P2755:P2818" si="259">E2755/L2755</f>
        <v>47.5</v>
      </c>
      <c r="Q2755" t="str">
        <f t="shared" ref="Q2755:Q2818" si="260">LEFT(N2755, FIND("/", N2755)-1)</f>
        <v>publishing</v>
      </c>
      <c r="R2755" t="str">
        <f t="shared" ref="R2755:R2818" si="261">RIGHT(N2755, LEN(N2755)-FIND("/", N2755))</f>
        <v>children's books</v>
      </c>
      <c r="S2755" s="9">
        <f t="shared" ref="S2755:S2818" si="262">J2755/60/60/24+DATE(1970, 1, 1)</f>
        <v>41117.900729166664</v>
      </c>
      <c r="T2755" s="9">
        <f t="shared" ref="T2755:T2818" si="263">I2755/60/60/24+DATE(1970, 1, 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9">
        <f t="shared" si="262"/>
        <v>41863.636006944449</v>
      </c>
      <c r="T2756" s="9">
        <f t="shared" si="263"/>
        <v>41893.636006944449</v>
      </c>
    </row>
    <row r="2757" spans="1:20" ht="28.8"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17.333333333333332</v>
      </c>
      <c r="Q2757" t="str">
        <f t="shared" si="260"/>
        <v>publishing</v>
      </c>
      <c r="R2757" t="str">
        <f t="shared" si="261"/>
        <v>children's books</v>
      </c>
      <c r="S2757" s="9">
        <f t="shared" si="262"/>
        <v>42072.790821759263</v>
      </c>
      <c r="T2757" s="9">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f t="shared" si="259"/>
        <v>31.757575757575758</v>
      </c>
      <c r="Q2758" t="str">
        <f t="shared" si="260"/>
        <v>publishing</v>
      </c>
      <c r="R2758" t="str">
        <f t="shared" si="261"/>
        <v>children's books</v>
      </c>
      <c r="S2758" s="9">
        <f t="shared" si="262"/>
        <v>41620.90047453704</v>
      </c>
      <c r="T2758" s="9">
        <f t="shared" si="263"/>
        <v>41650.90047453704</v>
      </c>
    </row>
    <row r="2759" spans="1:20"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f t="shared" si="259"/>
        <v>5</v>
      </c>
      <c r="Q2759" t="str">
        <f t="shared" si="260"/>
        <v>publishing</v>
      </c>
      <c r="R2759" t="str">
        <f t="shared" si="261"/>
        <v>children's books</v>
      </c>
      <c r="S2759" s="9">
        <f t="shared" si="262"/>
        <v>42573.65662037037</v>
      </c>
      <c r="T2759" s="9">
        <f t="shared" si="263"/>
        <v>42588.65662037037</v>
      </c>
    </row>
    <row r="2760" spans="1:20" ht="43.2"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f t="shared" si="259"/>
        <v>39</v>
      </c>
      <c r="Q2760" t="str">
        <f t="shared" si="260"/>
        <v>publishing</v>
      </c>
      <c r="R2760" t="str">
        <f t="shared" si="261"/>
        <v>children's books</v>
      </c>
      <c r="S2760" s="9">
        <f t="shared" si="262"/>
        <v>42639.441932870366</v>
      </c>
      <c r="T2760" s="9">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f t="shared" si="259"/>
        <v>52.5</v>
      </c>
      <c r="Q2761" t="str">
        <f t="shared" si="260"/>
        <v>publishing</v>
      </c>
      <c r="R2761" t="str">
        <f t="shared" si="261"/>
        <v>children's books</v>
      </c>
      <c r="S2761" s="9">
        <f t="shared" si="262"/>
        <v>42524.36650462963</v>
      </c>
      <c r="T2761" s="9">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9">
        <f t="shared" si="262"/>
        <v>41415.461319444446</v>
      </c>
      <c r="T2762" s="9">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f t="shared" si="259"/>
        <v>9</v>
      </c>
      <c r="Q2763" t="str">
        <f t="shared" si="260"/>
        <v>publishing</v>
      </c>
      <c r="R2763" t="str">
        <f t="shared" si="261"/>
        <v>children's books</v>
      </c>
      <c r="S2763" s="9">
        <f t="shared" si="262"/>
        <v>41247.063576388886</v>
      </c>
      <c r="T2763" s="9">
        <f t="shared" si="263"/>
        <v>41277.063576388886</v>
      </c>
    </row>
    <row r="2764" spans="1:20" ht="28.8"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f t="shared" si="259"/>
        <v>25</v>
      </c>
      <c r="Q2764" t="str">
        <f t="shared" si="260"/>
        <v>publishing</v>
      </c>
      <c r="R2764" t="str">
        <f t="shared" si="261"/>
        <v>children's books</v>
      </c>
      <c r="S2764" s="9">
        <f t="shared" si="262"/>
        <v>40927.036979166667</v>
      </c>
      <c r="T2764" s="9">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f t="shared" si="259"/>
        <v>30</v>
      </c>
      <c r="Q2765" t="str">
        <f t="shared" si="260"/>
        <v>publishing</v>
      </c>
      <c r="R2765" t="str">
        <f t="shared" si="261"/>
        <v>children's books</v>
      </c>
      <c r="S2765" s="9">
        <f t="shared" si="262"/>
        <v>41373.579675925925</v>
      </c>
      <c r="T2765" s="9">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f t="shared" si="259"/>
        <v>11.25</v>
      </c>
      <c r="Q2766" t="str">
        <f t="shared" si="260"/>
        <v>publishing</v>
      </c>
      <c r="R2766" t="str">
        <f t="shared" si="261"/>
        <v>children's books</v>
      </c>
      <c r="S2766" s="9">
        <f t="shared" si="262"/>
        <v>41030.292025462964</v>
      </c>
      <c r="T2766" s="9">
        <f t="shared" si="263"/>
        <v>41059.791666666664</v>
      </c>
    </row>
    <row r="2767" spans="1:20" ht="28.8"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9">
        <f t="shared" si="262"/>
        <v>41194.579027777778</v>
      </c>
      <c r="T2767" s="9">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t="str">
        <f t="shared" si="260"/>
        <v>publishing</v>
      </c>
      <c r="R2768" t="str">
        <f t="shared" si="261"/>
        <v>children's books</v>
      </c>
      <c r="S2768" s="9">
        <f t="shared" si="262"/>
        <v>40736.668032407404</v>
      </c>
      <c r="T2768" s="9">
        <f t="shared" si="263"/>
        <v>40766.668032407404</v>
      </c>
    </row>
    <row r="2769" spans="1:20" ht="28.8"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f t="shared" si="259"/>
        <v>11.333333333333334</v>
      </c>
      <c r="Q2769" t="str">
        <f t="shared" si="260"/>
        <v>publishing</v>
      </c>
      <c r="R2769" t="str">
        <f t="shared" si="261"/>
        <v>children's books</v>
      </c>
      <c r="S2769" s="9">
        <f t="shared" si="262"/>
        <v>42172.958912037036</v>
      </c>
      <c r="T2769" s="9">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f t="shared" si="259"/>
        <v>29.470588235294116</v>
      </c>
      <c r="Q2770" t="str">
        <f t="shared" si="260"/>
        <v>publishing</v>
      </c>
      <c r="R2770" t="str">
        <f t="shared" si="261"/>
        <v>children's books</v>
      </c>
      <c r="S2770" s="9">
        <f t="shared" si="262"/>
        <v>40967.614849537036</v>
      </c>
      <c r="T2770" s="9">
        <f t="shared" si="263"/>
        <v>40997.573182870372</v>
      </c>
    </row>
    <row r="2771" spans="1:20" ht="28.8"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f t="shared" si="259"/>
        <v>1</v>
      </c>
      <c r="Q2771" t="str">
        <f t="shared" si="260"/>
        <v>publishing</v>
      </c>
      <c r="R2771" t="str">
        <f t="shared" si="261"/>
        <v>children's books</v>
      </c>
      <c r="S2771" s="9">
        <f t="shared" si="262"/>
        <v>41745.826273148145</v>
      </c>
      <c r="T2771" s="9">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f t="shared" si="259"/>
        <v>63.098484848484851</v>
      </c>
      <c r="Q2772" t="str">
        <f t="shared" si="260"/>
        <v>publishing</v>
      </c>
      <c r="R2772" t="str">
        <f t="shared" si="261"/>
        <v>children's books</v>
      </c>
      <c r="S2772" s="9">
        <f t="shared" si="262"/>
        <v>41686.705208333333</v>
      </c>
      <c r="T2772" s="9">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9">
        <f t="shared" si="262"/>
        <v>41257.531712962962</v>
      </c>
      <c r="T2773" s="9">
        <f t="shared" si="263"/>
        <v>41306.708333333336</v>
      </c>
    </row>
    <row r="2774" spans="1:20" ht="28.8"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9">
        <f t="shared" si="262"/>
        <v>41537.869143518517</v>
      </c>
      <c r="T2774" s="9">
        <f t="shared" si="263"/>
        <v>41552.869143518517</v>
      </c>
    </row>
    <row r="2775" spans="1:20" ht="28.8"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f t="shared" si="259"/>
        <v>1</v>
      </c>
      <c r="Q2775" t="str">
        <f t="shared" si="260"/>
        <v>publishing</v>
      </c>
      <c r="R2775" t="str">
        <f t="shared" si="261"/>
        <v>children's books</v>
      </c>
      <c r="S2775" s="9">
        <f t="shared" si="262"/>
        <v>42474.86482638889</v>
      </c>
      <c r="T2775" s="9">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f t="shared" si="259"/>
        <v>43.846153846153847</v>
      </c>
      <c r="Q2776" t="str">
        <f t="shared" si="260"/>
        <v>publishing</v>
      </c>
      <c r="R2776" t="str">
        <f t="shared" si="261"/>
        <v>children's books</v>
      </c>
      <c r="S2776" s="9">
        <f t="shared" si="262"/>
        <v>41311.126481481479</v>
      </c>
      <c r="T2776" s="9">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t="str">
        <f t="shared" si="260"/>
        <v>publishing</v>
      </c>
      <c r="R2777" t="str">
        <f t="shared" si="261"/>
        <v>children's books</v>
      </c>
      <c r="S2777" s="9">
        <f t="shared" si="262"/>
        <v>40863.013356481482</v>
      </c>
      <c r="T2777" s="9">
        <f t="shared" si="263"/>
        <v>40893.013356481482</v>
      </c>
    </row>
    <row r="2778" spans="1:20" ht="43.2"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f t="shared" si="259"/>
        <v>45.972222222222221</v>
      </c>
      <c r="Q2778" t="str">
        <f t="shared" si="260"/>
        <v>publishing</v>
      </c>
      <c r="R2778" t="str">
        <f t="shared" si="261"/>
        <v>children's books</v>
      </c>
      <c r="S2778" s="9">
        <f t="shared" si="262"/>
        <v>42136.297175925924</v>
      </c>
      <c r="T2778" s="9">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f t="shared" si="259"/>
        <v>10</v>
      </c>
      <c r="Q2779" t="str">
        <f t="shared" si="260"/>
        <v>publishing</v>
      </c>
      <c r="R2779" t="str">
        <f t="shared" si="261"/>
        <v>children's books</v>
      </c>
      <c r="S2779" s="9">
        <f t="shared" si="262"/>
        <v>42172.669027777782</v>
      </c>
      <c r="T2779" s="9">
        <f t="shared" si="263"/>
        <v>42202.669027777782</v>
      </c>
    </row>
    <row r="2780" spans="1:20" ht="43.2"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f t="shared" si="259"/>
        <v>93.666666666666671</v>
      </c>
      <c r="Q2780" t="str">
        <f t="shared" si="260"/>
        <v>publishing</v>
      </c>
      <c r="R2780" t="str">
        <f t="shared" si="261"/>
        <v>children's books</v>
      </c>
      <c r="S2780" s="9">
        <f t="shared" si="262"/>
        <v>41846.978078703702</v>
      </c>
      <c r="T2780" s="9">
        <f t="shared" si="263"/>
        <v>41876.978078703702</v>
      </c>
    </row>
    <row r="2781" spans="1:20" ht="28.8"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f t="shared" si="259"/>
        <v>53</v>
      </c>
      <c r="Q2781" t="str">
        <f t="shared" si="260"/>
        <v>publishing</v>
      </c>
      <c r="R2781" t="str">
        <f t="shared" si="261"/>
        <v>children's books</v>
      </c>
      <c r="S2781" s="9">
        <f t="shared" si="262"/>
        <v>42300.585891203707</v>
      </c>
      <c r="T2781" s="9">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9">
        <f t="shared" si="262"/>
        <v>42774.447777777779</v>
      </c>
      <c r="T2782" s="9">
        <f t="shared" si="263"/>
        <v>42804.447777777779</v>
      </c>
    </row>
    <row r="2783" spans="1:20" ht="28.8"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9">
        <f t="shared" si="262"/>
        <v>42018.94159722222</v>
      </c>
      <c r="T2783" s="9">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66.666666666666671</v>
      </c>
      <c r="Q2784" t="str">
        <f t="shared" si="260"/>
        <v>theater</v>
      </c>
      <c r="R2784" t="str">
        <f t="shared" si="261"/>
        <v>plays</v>
      </c>
      <c r="S2784" s="9">
        <f t="shared" si="262"/>
        <v>42026.924976851849</v>
      </c>
      <c r="T2784" s="9">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9">
        <f t="shared" si="262"/>
        <v>42103.535254629634</v>
      </c>
      <c r="T2785" s="9">
        <f t="shared" si="263"/>
        <v>42117.535254629634</v>
      </c>
    </row>
    <row r="2786" spans="1:20" ht="28.8"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9">
        <f t="shared" si="262"/>
        <v>41920.787534722222</v>
      </c>
      <c r="T2786" s="9">
        <f t="shared" si="263"/>
        <v>41941.787534722222</v>
      </c>
    </row>
    <row r="2787" spans="1:20" ht="28.8"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f t="shared" si="259"/>
        <v>36.859154929577464</v>
      </c>
      <c r="Q2787" t="str">
        <f t="shared" si="260"/>
        <v>theater</v>
      </c>
      <c r="R2787" t="str">
        <f t="shared" si="261"/>
        <v>plays</v>
      </c>
      <c r="S2787" s="9">
        <f t="shared" si="262"/>
        <v>42558.189432870371</v>
      </c>
      <c r="T2787" s="9">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9">
        <f t="shared" si="262"/>
        <v>41815.569212962961</v>
      </c>
      <c r="T2788" s="9">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f t="shared" si="259"/>
        <v>31.5</v>
      </c>
      <c r="Q2789" t="str">
        <f t="shared" si="260"/>
        <v>theater</v>
      </c>
      <c r="R2789" t="str">
        <f t="shared" si="261"/>
        <v>plays</v>
      </c>
      <c r="S2789" s="9">
        <f t="shared" si="262"/>
        <v>41808.198518518519</v>
      </c>
      <c r="T2789" s="9">
        <f t="shared" si="263"/>
        <v>41838.198518518519</v>
      </c>
    </row>
    <row r="2790" spans="1:20" ht="28.8"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9">
        <f t="shared" si="262"/>
        <v>42550.701886574068</v>
      </c>
      <c r="T2790" s="9">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9">
        <f t="shared" si="262"/>
        <v>42056.013124999998</v>
      </c>
      <c r="T2791" s="9">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f t="shared" si="259"/>
        <v>47.878787878787875</v>
      </c>
      <c r="Q2792" t="str">
        <f t="shared" si="260"/>
        <v>theater</v>
      </c>
      <c r="R2792" t="str">
        <f t="shared" si="261"/>
        <v>plays</v>
      </c>
      <c r="S2792" s="9">
        <f t="shared" si="262"/>
        <v>42016.938692129625</v>
      </c>
      <c r="T2792" s="9">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9">
        <f t="shared" si="262"/>
        <v>42591.899988425925</v>
      </c>
      <c r="T2793" s="9">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9">
        <f t="shared" si="262"/>
        <v>42183.231006944443</v>
      </c>
      <c r="T2794" s="9">
        <f t="shared" si="263"/>
        <v>42228.231006944443</v>
      </c>
    </row>
    <row r="2795" spans="1:20" ht="43.2"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9">
        <f t="shared" si="262"/>
        <v>42176.419039351851</v>
      </c>
      <c r="T2795" s="9">
        <f t="shared" si="263"/>
        <v>42206.419039351851</v>
      </c>
    </row>
    <row r="2796" spans="1:20" ht="43.2"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t="str">
        <f t="shared" si="260"/>
        <v>theater</v>
      </c>
      <c r="R2796" t="str">
        <f t="shared" si="261"/>
        <v>plays</v>
      </c>
      <c r="S2796" s="9">
        <f t="shared" si="262"/>
        <v>42416.691655092596</v>
      </c>
      <c r="T2796" s="9">
        <f t="shared" si="263"/>
        <v>42432.791666666672</v>
      </c>
    </row>
    <row r="2797" spans="1:20" ht="28.8"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9">
        <f t="shared" si="262"/>
        <v>41780.525937500002</v>
      </c>
      <c r="T2797" s="9">
        <f t="shared" si="263"/>
        <v>41796.958333333336</v>
      </c>
    </row>
    <row r="2798" spans="1:20" ht="28.8"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9">
        <f t="shared" si="262"/>
        <v>41795.528101851851</v>
      </c>
      <c r="T2798" s="9">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f t="shared" si="259"/>
        <v>87.357553191489373</v>
      </c>
      <c r="Q2799" t="str">
        <f t="shared" si="260"/>
        <v>theater</v>
      </c>
      <c r="R2799" t="str">
        <f t="shared" si="261"/>
        <v>plays</v>
      </c>
      <c r="S2799" s="9">
        <f t="shared" si="262"/>
        <v>41798.94027777778</v>
      </c>
      <c r="T2799" s="9">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9">
        <f t="shared" si="262"/>
        <v>42201.675011574072</v>
      </c>
      <c r="T2800" s="9">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f t="shared" si="259"/>
        <v>44.859538461538463</v>
      </c>
      <c r="Q2801" t="str">
        <f t="shared" si="260"/>
        <v>theater</v>
      </c>
      <c r="R2801" t="str">
        <f t="shared" si="261"/>
        <v>plays</v>
      </c>
      <c r="S2801" s="9">
        <f t="shared" si="262"/>
        <v>42507.264699074076</v>
      </c>
      <c r="T2801" s="9">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9">
        <f t="shared" si="262"/>
        <v>41948.552847222221</v>
      </c>
      <c r="T2802" s="9">
        <f t="shared" si="263"/>
        <v>42008.552847222221</v>
      </c>
    </row>
    <row r="2803" spans="1:20" ht="28.8"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f t="shared" si="259"/>
        <v>51.230769230769234</v>
      </c>
      <c r="Q2803" t="str">
        <f t="shared" si="260"/>
        <v>theater</v>
      </c>
      <c r="R2803" t="str">
        <f t="shared" si="261"/>
        <v>plays</v>
      </c>
      <c r="S2803" s="9">
        <f t="shared" si="262"/>
        <v>41900.243159722224</v>
      </c>
      <c r="T2803" s="9">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9">
        <f t="shared" si="262"/>
        <v>42192.64707175926</v>
      </c>
      <c r="T2804" s="9">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f t="shared" si="259"/>
        <v>90.744680851063833</v>
      </c>
      <c r="Q2805" t="str">
        <f t="shared" si="260"/>
        <v>theater</v>
      </c>
      <c r="R2805" t="str">
        <f t="shared" si="261"/>
        <v>plays</v>
      </c>
      <c r="S2805" s="9">
        <f t="shared" si="262"/>
        <v>42158.065694444449</v>
      </c>
      <c r="T2805" s="9">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9">
        <f t="shared" si="262"/>
        <v>41881.453587962962</v>
      </c>
      <c r="T2806" s="9">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9">
        <f t="shared" si="262"/>
        <v>42213.505474537036</v>
      </c>
      <c r="T2807" s="9">
        <f t="shared" si="263"/>
        <v>42238.505474537036</v>
      </c>
    </row>
    <row r="2808" spans="1:20" ht="28.8"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9">
        <f t="shared" si="262"/>
        <v>42185.267245370371</v>
      </c>
      <c r="T2808" s="9">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9">
        <f t="shared" si="262"/>
        <v>42154.873124999998</v>
      </c>
      <c r="T2809" s="9">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f t="shared" si="259"/>
        <v>65.376811594202906</v>
      </c>
      <c r="Q2810" t="str">
        <f t="shared" si="260"/>
        <v>theater</v>
      </c>
      <c r="R2810" t="str">
        <f t="shared" si="261"/>
        <v>plays</v>
      </c>
      <c r="S2810" s="9">
        <f t="shared" si="262"/>
        <v>42208.84646990741</v>
      </c>
      <c r="T2810" s="9">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9">
        <f t="shared" si="262"/>
        <v>42451.496817129635</v>
      </c>
      <c r="T2811" s="9">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f t="shared" si="259"/>
        <v>47.456140350877192</v>
      </c>
      <c r="Q2812" t="str">
        <f t="shared" si="260"/>
        <v>theater</v>
      </c>
      <c r="R2812" t="str">
        <f t="shared" si="261"/>
        <v>plays</v>
      </c>
      <c r="S2812" s="9">
        <f t="shared" si="262"/>
        <v>41759.13962962963</v>
      </c>
      <c r="T2812" s="9">
        <f t="shared" si="263"/>
        <v>41791.165972222225</v>
      </c>
    </row>
    <row r="2813" spans="1:20" ht="28.8"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f t="shared" si="259"/>
        <v>92.842592592592595</v>
      </c>
      <c r="Q2813" t="str">
        <f t="shared" si="260"/>
        <v>theater</v>
      </c>
      <c r="R2813" t="str">
        <f t="shared" si="261"/>
        <v>plays</v>
      </c>
      <c r="S2813" s="9">
        <f t="shared" si="262"/>
        <v>42028.496562500004</v>
      </c>
      <c r="T2813" s="9">
        <f t="shared" si="263"/>
        <v>42058.496562500004</v>
      </c>
    </row>
    <row r="2814" spans="1:20" ht="28.8"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9">
        <f t="shared" si="262"/>
        <v>42054.74418981481</v>
      </c>
      <c r="T2814" s="9">
        <f t="shared" si="263"/>
        <v>42100.166666666672</v>
      </c>
    </row>
    <row r="2815" spans="1:20" ht="28.8"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9">
        <f t="shared" si="262"/>
        <v>42693.742604166662</v>
      </c>
      <c r="T2815" s="9">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f t="shared" si="259"/>
        <v>25.25</v>
      </c>
      <c r="Q2816" t="str">
        <f t="shared" si="260"/>
        <v>theater</v>
      </c>
      <c r="R2816" t="str">
        <f t="shared" si="261"/>
        <v>plays</v>
      </c>
      <c r="S2816" s="9">
        <f t="shared" si="262"/>
        <v>42103.399479166663</v>
      </c>
      <c r="T2816" s="9">
        <f t="shared" si="263"/>
        <v>42133.399479166663</v>
      </c>
    </row>
    <row r="2817" spans="1:20" ht="28.8"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9">
        <f t="shared" si="262"/>
        <v>42559.776724537034</v>
      </c>
      <c r="T2817" s="9">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E2818/D2818*100</f>
        <v>141.56666666666666</v>
      </c>
      <c r="P2818">
        <f t="shared" si="259"/>
        <v>25.130177514792898</v>
      </c>
      <c r="Q2818" t="str">
        <f t="shared" si="260"/>
        <v>theater</v>
      </c>
      <c r="R2818" t="str">
        <f t="shared" si="261"/>
        <v>plays</v>
      </c>
      <c r="S2818" s="9">
        <f t="shared" si="262"/>
        <v>42188.467499999999</v>
      </c>
      <c r="T2818" s="9">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130</v>
      </c>
      <c r="P2819">
        <f t="shared" ref="P2819:P2882" si="265">E2819/L2819</f>
        <v>23.636363636363637</v>
      </c>
      <c r="Q2819" t="str">
        <f t="shared" ref="Q2819:Q2882" si="266">LEFT(N2819, FIND("/", N2819)-1)</f>
        <v>theater</v>
      </c>
      <c r="R2819" t="str">
        <f t="shared" ref="R2819:R2882" si="267">RIGHT(N2819, LEN(N2819)-FIND("/", N2819))</f>
        <v>plays</v>
      </c>
      <c r="S2819" s="9">
        <f t="shared" ref="S2819:S2882" si="268">J2819/60/60/24+DATE(1970, 1, 1)</f>
        <v>42023.634976851856</v>
      </c>
      <c r="T2819" s="9">
        <f t="shared" ref="T2819:T2882" si="269">I2819/60/60/24+DATE(1970, 1, 1)</f>
        <v>42063.634976851856</v>
      </c>
    </row>
    <row r="2820" spans="1:20" ht="28.8"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9">
        <f t="shared" si="268"/>
        <v>42250.598217592589</v>
      </c>
      <c r="T2820" s="9">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f t="shared" si="265"/>
        <v>50.384615384615387</v>
      </c>
      <c r="Q2821" t="str">
        <f t="shared" si="266"/>
        <v>theater</v>
      </c>
      <c r="R2821" t="str">
        <f t="shared" si="267"/>
        <v>plays</v>
      </c>
      <c r="S2821" s="9">
        <f t="shared" si="268"/>
        <v>42139.525567129633</v>
      </c>
      <c r="T2821" s="9">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9">
        <f t="shared" si="268"/>
        <v>42401.610983796301</v>
      </c>
      <c r="T2822" s="9">
        <f t="shared" si="269"/>
        <v>42426</v>
      </c>
    </row>
    <row r="2823" spans="1:20" ht="43.2"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28.571428571428573</v>
      </c>
      <c r="Q2823" t="str">
        <f t="shared" si="266"/>
        <v>theater</v>
      </c>
      <c r="R2823" t="str">
        <f t="shared" si="267"/>
        <v>plays</v>
      </c>
      <c r="S2823" s="9">
        <f t="shared" si="268"/>
        <v>41875.922858796301</v>
      </c>
      <c r="T2823" s="9">
        <f t="shared" si="269"/>
        <v>41905.922858796301</v>
      </c>
    </row>
    <row r="2824" spans="1:20" ht="43.2"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63.829787234042556</v>
      </c>
      <c r="Q2824" t="str">
        <f t="shared" si="266"/>
        <v>theater</v>
      </c>
      <c r="R2824" t="str">
        <f t="shared" si="267"/>
        <v>plays</v>
      </c>
      <c r="S2824" s="9">
        <f t="shared" si="268"/>
        <v>42060.683935185181</v>
      </c>
      <c r="T2824" s="9">
        <f t="shared" si="269"/>
        <v>42090.642268518524</v>
      </c>
    </row>
    <row r="2825" spans="1:20" ht="43.2"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9">
        <f t="shared" si="268"/>
        <v>42067.011643518519</v>
      </c>
      <c r="T2825" s="9">
        <f t="shared" si="269"/>
        <v>42094.957638888889</v>
      </c>
    </row>
    <row r="2826" spans="1:20" ht="28.8"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9">
        <f t="shared" si="268"/>
        <v>42136.270787037036</v>
      </c>
      <c r="T2826" s="9">
        <f t="shared" si="269"/>
        <v>42168.071527777778</v>
      </c>
    </row>
    <row r="2827" spans="1:20" ht="43.2"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9">
        <f t="shared" si="268"/>
        <v>42312.792662037042</v>
      </c>
      <c r="T2827" s="9">
        <f t="shared" si="269"/>
        <v>42342.792662037042</v>
      </c>
    </row>
    <row r="2828" spans="1:20" ht="43.2"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9">
        <f t="shared" si="268"/>
        <v>42171.034861111111</v>
      </c>
      <c r="T2828" s="9">
        <f t="shared" si="269"/>
        <v>42195.291666666672</v>
      </c>
    </row>
    <row r="2829" spans="1:20" ht="43.2"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9">
        <f t="shared" si="268"/>
        <v>42494.683634259258</v>
      </c>
      <c r="T2829" s="9">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f t="shared" si="265"/>
        <v>98.30927835051547</v>
      </c>
      <c r="Q2830" t="str">
        <f t="shared" si="266"/>
        <v>theater</v>
      </c>
      <c r="R2830" t="str">
        <f t="shared" si="267"/>
        <v>plays</v>
      </c>
      <c r="S2830" s="9">
        <f t="shared" si="268"/>
        <v>42254.264687499999</v>
      </c>
      <c r="T2830" s="9">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f t="shared" si="265"/>
        <v>35.039473684210527</v>
      </c>
      <c r="Q2831" t="str">
        <f t="shared" si="266"/>
        <v>theater</v>
      </c>
      <c r="R2831" t="str">
        <f t="shared" si="267"/>
        <v>plays</v>
      </c>
      <c r="S2831" s="9">
        <f t="shared" si="268"/>
        <v>42495.434236111112</v>
      </c>
      <c r="T2831" s="9">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272.72727272727275</v>
      </c>
      <c r="Q2832" t="str">
        <f t="shared" si="266"/>
        <v>theater</v>
      </c>
      <c r="R2832" t="str">
        <f t="shared" si="267"/>
        <v>plays</v>
      </c>
      <c r="S2832" s="9">
        <f t="shared" si="268"/>
        <v>41758.839675925927</v>
      </c>
      <c r="T2832" s="9">
        <f t="shared" si="269"/>
        <v>41771.165972222225</v>
      </c>
    </row>
    <row r="2833" spans="1:20" ht="28.8"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9">
        <f t="shared" si="268"/>
        <v>42171.824884259258</v>
      </c>
      <c r="T2833" s="9">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9">
        <f t="shared" si="268"/>
        <v>41938.709421296298</v>
      </c>
      <c r="T2834" s="9">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f t="shared" si="265"/>
        <v>83.51428571428572</v>
      </c>
      <c r="Q2835" t="str">
        <f t="shared" si="266"/>
        <v>theater</v>
      </c>
      <c r="R2835" t="str">
        <f t="shared" si="267"/>
        <v>plays</v>
      </c>
      <c r="S2835" s="9">
        <f t="shared" si="268"/>
        <v>42268.127696759257</v>
      </c>
      <c r="T2835" s="9">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64.761904761904759</v>
      </c>
      <c r="Q2836" t="str">
        <f t="shared" si="266"/>
        <v>theater</v>
      </c>
      <c r="R2836" t="str">
        <f t="shared" si="267"/>
        <v>plays</v>
      </c>
      <c r="S2836" s="9">
        <f t="shared" si="268"/>
        <v>42019.959837962961</v>
      </c>
      <c r="T2836" s="9">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9">
        <f t="shared" si="268"/>
        <v>42313.703900462962</v>
      </c>
      <c r="T2837" s="9">
        <f t="shared" si="269"/>
        <v>42343</v>
      </c>
    </row>
    <row r="2838" spans="1:20" ht="43.2"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9">
        <f t="shared" si="268"/>
        <v>42746.261782407411</v>
      </c>
      <c r="T2838" s="9">
        <f t="shared" si="269"/>
        <v>42784.207638888889</v>
      </c>
    </row>
    <row r="2839" spans="1:20" ht="43.2"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40.476190476190474</v>
      </c>
      <c r="Q2839" t="str">
        <f t="shared" si="266"/>
        <v>theater</v>
      </c>
      <c r="R2839" t="str">
        <f t="shared" si="267"/>
        <v>plays</v>
      </c>
      <c r="S2839" s="9">
        <f t="shared" si="268"/>
        <v>42307.908379629633</v>
      </c>
      <c r="T2839" s="9">
        <f t="shared" si="269"/>
        <v>42347.950046296297</v>
      </c>
    </row>
    <row r="2840" spans="1:20" ht="28.8"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9">
        <f t="shared" si="268"/>
        <v>41842.607592592591</v>
      </c>
      <c r="T2840" s="9">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9">
        <f t="shared" si="268"/>
        <v>41853.240208333329</v>
      </c>
      <c r="T2841" s="9">
        <f t="shared" si="269"/>
        <v>41876.207638888889</v>
      </c>
    </row>
    <row r="2842" spans="1:20" ht="43.2"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9">
        <f t="shared" si="268"/>
        <v>42060.035636574074</v>
      </c>
      <c r="T2842" s="9">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t="str">
        <f t="shared" si="266"/>
        <v>theater</v>
      </c>
      <c r="R2843" t="str">
        <f t="shared" si="267"/>
        <v>plays</v>
      </c>
      <c r="S2843" s="9">
        <f t="shared" si="268"/>
        <v>42291.739548611105</v>
      </c>
      <c r="T2843" s="9">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9">
        <f t="shared" si="268"/>
        <v>41784.952488425923</v>
      </c>
      <c r="T2844" s="9">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9">
        <f t="shared" si="268"/>
        <v>42492.737847222219</v>
      </c>
      <c r="T2845" s="9">
        <f t="shared" si="269"/>
        <v>42534.166666666672</v>
      </c>
    </row>
    <row r="2846" spans="1:20" ht="28.8"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f t="shared" si="265"/>
        <v>30</v>
      </c>
      <c r="Q2846" t="str">
        <f t="shared" si="266"/>
        <v>theater</v>
      </c>
      <c r="R2846" t="str">
        <f t="shared" si="267"/>
        <v>plays</v>
      </c>
      <c r="S2846" s="9">
        <f t="shared" si="268"/>
        <v>42709.546064814815</v>
      </c>
      <c r="T2846" s="9">
        <f t="shared" si="269"/>
        <v>42739.546064814815</v>
      </c>
    </row>
    <row r="2847" spans="1:20" ht="28.8"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f t="shared" si="265"/>
        <v>60.666666666666664</v>
      </c>
      <c r="Q2847" t="str">
        <f t="shared" si="266"/>
        <v>theater</v>
      </c>
      <c r="R2847" t="str">
        <f t="shared" si="267"/>
        <v>plays</v>
      </c>
      <c r="S2847" s="9">
        <f t="shared" si="268"/>
        <v>42103.016585648147</v>
      </c>
      <c r="T2847" s="9">
        <f t="shared" si="269"/>
        <v>42163.016585648147</v>
      </c>
    </row>
    <row r="2848" spans="1:20" ht="43.2"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9">
        <f t="shared" si="268"/>
        <v>42108.692060185189</v>
      </c>
      <c r="T2848" s="9">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9">
        <f t="shared" si="268"/>
        <v>42453.806307870371</v>
      </c>
      <c r="T2849" s="9">
        <f t="shared" si="269"/>
        <v>42513.806307870371</v>
      </c>
    </row>
    <row r="2850" spans="1:20" ht="43.2"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f t="shared" si="265"/>
        <v>23.333333333333332</v>
      </c>
      <c r="Q2850" t="str">
        <f t="shared" si="266"/>
        <v>theater</v>
      </c>
      <c r="R2850" t="str">
        <f t="shared" si="267"/>
        <v>plays</v>
      </c>
      <c r="S2850" s="9">
        <f t="shared" si="268"/>
        <v>42123.648831018523</v>
      </c>
      <c r="T2850" s="9">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t="str">
        <f t="shared" si="266"/>
        <v>theater</v>
      </c>
      <c r="R2851" t="str">
        <f t="shared" si="267"/>
        <v>plays</v>
      </c>
      <c r="S2851" s="9">
        <f t="shared" si="268"/>
        <v>42453.428240740745</v>
      </c>
      <c r="T2851" s="9">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f t="shared" si="265"/>
        <v>23.923076923076923</v>
      </c>
      <c r="Q2852" t="str">
        <f t="shared" si="266"/>
        <v>theater</v>
      </c>
      <c r="R2852" t="str">
        <f t="shared" si="267"/>
        <v>plays</v>
      </c>
      <c r="S2852" s="9">
        <f t="shared" si="268"/>
        <v>41858.007071759261</v>
      </c>
      <c r="T2852" s="9">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9">
        <f t="shared" si="268"/>
        <v>42390.002650462964</v>
      </c>
      <c r="T2853" s="9">
        <f t="shared" si="269"/>
        <v>42398.970138888893</v>
      </c>
    </row>
    <row r="2854" spans="1:20" ht="28.8"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f t="shared" si="265"/>
        <v>15.833333333333334</v>
      </c>
      <c r="Q2854" t="str">
        <f t="shared" si="266"/>
        <v>theater</v>
      </c>
      <c r="R2854" t="str">
        <f t="shared" si="267"/>
        <v>plays</v>
      </c>
      <c r="S2854" s="9">
        <f t="shared" si="268"/>
        <v>41781.045173611114</v>
      </c>
      <c r="T2854" s="9">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9">
        <f t="shared" si="268"/>
        <v>41836.190937499996</v>
      </c>
      <c r="T2855" s="9">
        <f t="shared" si="269"/>
        <v>41896.190937499996</v>
      </c>
    </row>
    <row r="2856" spans="1:20" ht="28.8"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f t="shared" si="265"/>
        <v>29.785714285714285</v>
      </c>
      <c r="Q2856" t="str">
        <f t="shared" si="266"/>
        <v>theater</v>
      </c>
      <c r="R2856" t="str">
        <f t="shared" si="267"/>
        <v>plays</v>
      </c>
      <c r="S2856" s="9">
        <f t="shared" si="268"/>
        <v>42111.71665509259</v>
      </c>
      <c r="T2856" s="9">
        <f t="shared" si="269"/>
        <v>42131.71665509259</v>
      </c>
    </row>
    <row r="2857" spans="1:20" ht="43.2"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t="str">
        <f t="shared" si="266"/>
        <v>theater</v>
      </c>
      <c r="R2857" t="str">
        <f t="shared" si="267"/>
        <v>plays</v>
      </c>
      <c r="S2857" s="9">
        <f t="shared" si="268"/>
        <v>42370.007766203707</v>
      </c>
      <c r="T2857" s="9">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f t="shared" si="265"/>
        <v>24.333333333333332</v>
      </c>
      <c r="Q2858" t="str">
        <f t="shared" si="266"/>
        <v>theater</v>
      </c>
      <c r="R2858" t="str">
        <f t="shared" si="267"/>
        <v>plays</v>
      </c>
      <c r="S2858" s="9">
        <f t="shared" si="268"/>
        <v>42165.037581018521</v>
      </c>
      <c r="T2858" s="9">
        <f t="shared" si="269"/>
        <v>42224.898611111115</v>
      </c>
    </row>
    <row r="2859" spans="1:20" ht="43.2"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f t="shared" si="265"/>
        <v>500</v>
      </c>
      <c r="Q2859" t="str">
        <f t="shared" si="266"/>
        <v>theater</v>
      </c>
      <c r="R2859" t="str">
        <f t="shared" si="267"/>
        <v>plays</v>
      </c>
      <c r="S2859" s="9">
        <f t="shared" si="268"/>
        <v>42726.920081018514</v>
      </c>
      <c r="T2859" s="9">
        <f t="shared" si="269"/>
        <v>42786.75</v>
      </c>
    </row>
    <row r="2860" spans="1:20" ht="28.8"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9">
        <f t="shared" si="268"/>
        <v>41954.545081018514</v>
      </c>
      <c r="T2860" s="9">
        <f t="shared" si="269"/>
        <v>41978.477777777778</v>
      </c>
    </row>
    <row r="2861" spans="1:20" ht="28.8"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f t="shared" si="265"/>
        <v>35</v>
      </c>
      <c r="Q2861" t="str">
        <f t="shared" si="266"/>
        <v>theater</v>
      </c>
      <c r="R2861" t="str">
        <f t="shared" si="267"/>
        <v>plays</v>
      </c>
      <c r="S2861" s="9">
        <f t="shared" si="268"/>
        <v>42233.362314814818</v>
      </c>
      <c r="T2861" s="9">
        <f t="shared" si="269"/>
        <v>42293.362314814818</v>
      </c>
    </row>
    <row r="2862" spans="1:20" ht="43.2"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f t="shared" si="265"/>
        <v>29.555555555555557</v>
      </c>
      <c r="Q2862" t="str">
        <f t="shared" si="266"/>
        <v>theater</v>
      </c>
      <c r="R2862" t="str">
        <f t="shared" si="267"/>
        <v>plays</v>
      </c>
      <c r="S2862" s="9">
        <f t="shared" si="268"/>
        <v>42480.800648148142</v>
      </c>
      <c r="T2862" s="9">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26.666666666666668</v>
      </c>
      <c r="Q2863" t="str">
        <f t="shared" si="266"/>
        <v>theater</v>
      </c>
      <c r="R2863" t="str">
        <f t="shared" si="267"/>
        <v>plays</v>
      </c>
      <c r="S2863" s="9">
        <f t="shared" si="268"/>
        <v>42257.590833333335</v>
      </c>
      <c r="T2863" s="9">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f t="shared" si="265"/>
        <v>18.333333333333332</v>
      </c>
      <c r="Q2864" t="str">
        <f t="shared" si="266"/>
        <v>theater</v>
      </c>
      <c r="R2864" t="str">
        <f t="shared" si="267"/>
        <v>plays</v>
      </c>
      <c r="S2864" s="9">
        <f t="shared" si="268"/>
        <v>41784.789687500001</v>
      </c>
      <c r="T2864" s="9">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f t="shared" si="265"/>
        <v>20</v>
      </c>
      <c r="Q2865" t="str">
        <f t="shared" si="266"/>
        <v>theater</v>
      </c>
      <c r="R2865" t="str">
        <f t="shared" si="267"/>
        <v>plays</v>
      </c>
      <c r="S2865" s="9">
        <f t="shared" si="268"/>
        <v>41831.675034722226</v>
      </c>
      <c r="T2865" s="9">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f t="shared" si="265"/>
        <v>13.333333333333334</v>
      </c>
      <c r="Q2866" t="str">
        <f t="shared" si="266"/>
        <v>theater</v>
      </c>
      <c r="R2866" t="str">
        <f t="shared" si="267"/>
        <v>plays</v>
      </c>
      <c r="S2866" s="9">
        <f t="shared" si="268"/>
        <v>42172.613506944443</v>
      </c>
      <c r="T2866" s="9">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9">
        <f t="shared" si="268"/>
        <v>41950.114108796297</v>
      </c>
      <c r="T2867" s="9">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f t="shared" si="265"/>
        <v>22.5</v>
      </c>
      <c r="Q2868" t="str">
        <f t="shared" si="266"/>
        <v>theater</v>
      </c>
      <c r="R2868" t="str">
        <f t="shared" si="267"/>
        <v>plays</v>
      </c>
      <c r="S2868" s="9">
        <f t="shared" si="268"/>
        <v>42627.955104166671</v>
      </c>
      <c r="T2868" s="9">
        <f t="shared" si="269"/>
        <v>42657.916666666672</v>
      </c>
    </row>
    <row r="2869" spans="1:20" ht="43.2"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f t="shared" si="265"/>
        <v>50.4</v>
      </c>
      <c r="Q2869" t="str">
        <f t="shared" si="266"/>
        <v>theater</v>
      </c>
      <c r="R2869" t="str">
        <f t="shared" si="267"/>
        <v>plays</v>
      </c>
      <c r="S2869" s="9">
        <f t="shared" si="268"/>
        <v>42531.195277777777</v>
      </c>
      <c r="T2869" s="9">
        <f t="shared" si="269"/>
        <v>42555.166666666672</v>
      </c>
    </row>
    <row r="2870" spans="1:20" ht="43.2"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f t="shared" si="265"/>
        <v>105.02933333333334</v>
      </c>
      <c r="Q2870" t="str">
        <f t="shared" si="266"/>
        <v>theater</v>
      </c>
      <c r="R2870" t="str">
        <f t="shared" si="267"/>
        <v>plays</v>
      </c>
      <c r="S2870" s="9">
        <f t="shared" si="268"/>
        <v>42618.827013888891</v>
      </c>
      <c r="T2870" s="9">
        <f t="shared" si="269"/>
        <v>42648.827013888891</v>
      </c>
    </row>
    <row r="2871" spans="1:20" ht="43.2"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f t="shared" si="265"/>
        <v>35.4</v>
      </c>
      <c r="Q2871" t="str">
        <f t="shared" si="266"/>
        <v>theater</v>
      </c>
      <c r="R2871" t="str">
        <f t="shared" si="267"/>
        <v>plays</v>
      </c>
      <c r="S2871" s="9">
        <f t="shared" si="268"/>
        <v>42540.593530092592</v>
      </c>
      <c r="T2871" s="9">
        <f t="shared" si="269"/>
        <v>42570.593530092592</v>
      </c>
    </row>
    <row r="2872" spans="1:20" ht="43.2"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83.333333333333329</v>
      </c>
      <c r="Q2872" t="str">
        <f t="shared" si="266"/>
        <v>theater</v>
      </c>
      <c r="R2872" t="str">
        <f t="shared" si="267"/>
        <v>plays</v>
      </c>
      <c r="S2872" s="9">
        <f t="shared" si="268"/>
        <v>41746.189409722225</v>
      </c>
      <c r="T2872" s="9">
        <f t="shared" si="269"/>
        <v>41776.189409722225</v>
      </c>
    </row>
    <row r="2873" spans="1:20" ht="28.8"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f t="shared" si="265"/>
        <v>35.92307692307692</v>
      </c>
      <c r="Q2873" t="str">
        <f t="shared" si="266"/>
        <v>theater</v>
      </c>
      <c r="R2873" t="str">
        <f t="shared" si="267"/>
        <v>plays</v>
      </c>
      <c r="S2873" s="9">
        <f t="shared" si="268"/>
        <v>41974.738576388889</v>
      </c>
      <c r="T2873" s="9">
        <f t="shared" si="269"/>
        <v>41994.738576388889</v>
      </c>
    </row>
    <row r="2874" spans="1:20" ht="28.8"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9">
        <f t="shared" si="268"/>
        <v>42115.11618055556</v>
      </c>
      <c r="T2874" s="9">
        <f t="shared" si="269"/>
        <v>42175.11618055556</v>
      </c>
    </row>
    <row r="2875" spans="1:20" ht="43.2"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f t="shared" si="265"/>
        <v>119.125</v>
      </c>
      <c r="Q2875" t="str">
        <f t="shared" si="266"/>
        <v>theater</v>
      </c>
      <c r="R2875" t="str">
        <f t="shared" si="267"/>
        <v>plays</v>
      </c>
      <c r="S2875" s="9">
        <f t="shared" si="268"/>
        <v>42002.817488425921</v>
      </c>
      <c r="T2875" s="9">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f t="shared" si="265"/>
        <v>90.333333333333329</v>
      </c>
      <c r="Q2876" t="str">
        <f t="shared" si="266"/>
        <v>theater</v>
      </c>
      <c r="R2876" t="str">
        <f t="shared" si="267"/>
        <v>plays</v>
      </c>
      <c r="S2876" s="9">
        <f t="shared" si="268"/>
        <v>42722.84474537037</v>
      </c>
      <c r="T2876" s="9">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f t="shared" si="265"/>
        <v>2.3333333333333335</v>
      </c>
      <c r="Q2877" t="str">
        <f t="shared" si="266"/>
        <v>theater</v>
      </c>
      <c r="R2877" t="str">
        <f t="shared" si="267"/>
        <v>plays</v>
      </c>
      <c r="S2877" s="9">
        <f t="shared" si="268"/>
        <v>42465.128391203703</v>
      </c>
      <c r="T2877" s="9">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9">
        <f t="shared" si="268"/>
        <v>42171.743969907402</v>
      </c>
      <c r="T2878" s="9">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f t="shared" si="265"/>
        <v>108.33333333333333</v>
      </c>
      <c r="Q2879" t="str">
        <f t="shared" si="266"/>
        <v>theater</v>
      </c>
      <c r="R2879" t="str">
        <f t="shared" si="267"/>
        <v>plays</v>
      </c>
      <c r="S2879" s="9">
        <f t="shared" si="268"/>
        <v>42672.955138888887</v>
      </c>
      <c r="T2879" s="9">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f t="shared" si="265"/>
        <v>15.75</v>
      </c>
      <c r="Q2880" t="str">
        <f t="shared" si="266"/>
        <v>theater</v>
      </c>
      <c r="R2880" t="str">
        <f t="shared" si="267"/>
        <v>plays</v>
      </c>
      <c r="S2880" s="9">
        <f t="shared" si="268"/>
        <v>42128.615682870368</v>
      </c>
      <c r="T2880" s="9">
        <f t="shared" si="269"/>
        <v>42188.615682870368</v>
      </c>
    </row>
    <row r="2881" spans="1:20" ht="28.8"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f t="shared" si="265"/>
        <v>29</v>
      </c>
      <c r="Q2881" t="str">
        <f t="shared" si="266"/>
        <v>theater</v>
      </c>
      <c r="R2881" t="str">
        <f t="shared" si="267"/>
        <v>plays</v>
      </c>
      <c r="S2881" s="9">
        <f t="shared" si="268"/>
        <v>42359.725243055553</v>
      </c>
      <c r="T2881" s="9">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E2882/D2882*100</f>
        <v>23.333333333333332</v>
      </c>
      <c r="P2882">
        <f t="shared" si="265"/>
        <v>96.551724137931032</v>
      </c>
      <c r="Q2882" t="str">
        <f t="shared" si="266"/>
        <v>theater</v>
      </c>
      <c r="R2882" t="str">
        <f t="shared" si="267"/>
        <v>plays</v>
      </c>
      <c r="S2882" s="9">
        <f t="shared" si="268"/>
        <v>42192.905694444446</v>
      </c>
      <c r="T2882" s="9">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t="e">
        <f t="shared" ref="P2883:P2946" si="271">E2883/L2883</f>
        <v>#DIV/0!</v>
      </c>
      <c r="Q2883" t="str">
        <f t="shared" ref="Q2883:Q2946" si="272">LEFT(N2883, FIND("/", N2883)-1)</f>
        <v>theater</v>
      </c>
      <c r="R2883" t="str">
        <f t="shared" ref="R2883:R2946" si="273">RIGHT(N2883, LEN(N2883)-FIND("/", N2883))</f>
        <v>plays</v>
      </c>
      <c r="S2883" s="9">
        <f t="shared" ref="S2883:S2946" si="274">J2883/60/60/24+DATE(1970, 1, 1)</f>
        <v>41916.597638888888</v>
      </c>
      <c r="T2883" s="9">
        <f t="shared" ref="T2883:T2946" si="275">I2883/60/60/24+DATE(1970, 1, 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f t="shared" si="271"/>
        <v>63</v>
      </c>
      <c r="Q2884" t="str">
        <f t="shared" si="272"/>
        <v>theater</v>
      </c>
      <c r="R2884" t="str">
        <f t="shared" si="273"/>
        <v>plays</v>
      </c>
      <c r="S2884" s="9">
        <f t="shared" si="274"/>
        <v>42461.596273148149</v>
      </c>
      <c r="T2884" s="9">
        <f t="shared" si="275"/>
        <v>42491.596273148149</v>
      </c>
    </row>
    <row r="2885" spans="1:20" ht="43.2"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f t="shared" si="271"/>
        <v>381.6</v>
      </c>
      <c r="Q2885" t="str">
        <f t="shared" si="272"/>
        <v>theater</v>
      </c>
      <c r="R2885" t="str">
        <f t="shared" si="273"/>
        <v>plays</v>
      </c>
      <c r="S2885" s="9">
        <f t="shared" si="274"/>
        <v>42370.90320601852</v>
      </c>
      <c r="T2885" s="9">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f t="shared" si="271"/>
        <v>46.25</v>
      </c>
      <c r="Q2886" t="str">
        <f t="shared" si="272"/>
        <v>theater</v>
      </c>
      <c r="R2886" t="str">
        <f t="shared" si="273"/>
        <v>plays</v>
      </c>
      <c r="S2886" s="9">
        <f t="shared" si="274"/>
        <v>41948.727256944447</v>
      </c>
      <c r="T2886" s="9">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f t="shared" si="271"/>
        <v>26</v>
      </c>
      <c r="Q2887" t="str">
        <f t="shared" si="272"/>
        <v>theater</v>
      </c>
      <c r="R2887" t="str">
        <f t="shared" si="273"/>
        <v>plays</v>
      </c>
      <c r="S2887" s="9">
        <f t="shared" si="274"/>
        <v>42047.07640046296</v>
      </c>
      <c r="T2887" s="9">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t="str">
        <f t="shared" si="272"/>
        <v>theater</v>
      </c>
      <c r="R2888" t="str">
        <f t="shared" si="273"/>
        <v>plays</v>
      </c>
      <c r="S2888" s="9">
        <f t="shared" si="274"/>
        <v>42261.632916666669</v>
      </c>
      <c r="T2888" s="9">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f t="shared" si="271"/>
        <v>5</v>
      </c>
      <c r="Q2889" t="str">
        <f t="shared" si="272"/>
        <v>theater</v>
      </c>
      <c r="R2889" t="str">
        <f t="shared" si="273"/>
        <v>plays</v>
      </c>
      <c r="S2889" s="9">
        <f t="shared" si="274"/>
        <v>41985.427361111113</v>
      </c>
      <c r="T2889" s="9">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9">
        <f t="shared" si="274"/>
        <v>41922.535185185188</v>
      </c>
      <c r="T2890" s="9">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f t="shared" si="271"/>
        <v>81.571428571428569</v>
      </c>
      <c r="Q2891" t="str">
        <f t="shared" si="272"/>
        <v>theater</v>
      </c>
      <c r="R2891" t="str">
        <f t="shared" si="273"/>
        <v>plays</v>
      </c>
      <c r="S2891" s="9">
        <f t="shared" si="274"/>
        <v>41850.863252314812</v>
      </c>
      <c r="T2891" s="9">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f t="shared" si="271"/>
        <v>7</v>
      </c>
      <c r="Q2892" t="str">
        <f t="shared" si="272"/>
        <v>theater</v>
      </c>
      <c r="R2892" t="str">
        <f t="shared" si="273"/>
        <v>plays</v>
      </c>
      <c r="S2892" s="9">
        <f t="shared" si="274"/>
        <v>41831.742962962962</v>
      </c>
      <c r="T2892" s="9">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f t="shared" si="271"/>
        <v>27.3</v>
      </c>
      <c r="Q2893" t="str">
        <f t="shared" si="272"/>
        <v>theater</v>
      </c>
      <c r="R2893" t="str">
        <f t="shared" si="273"/>
        <v>plays</v>
      </c>
      <c r="S2893" s="9">
        <f t="shared" si="274"/>
        <v>42415.883425925931</v>
      </c>
      <c r="T2893" s="9">
        <f t="shared" si="275"/>
        <v>42475.84175925926</v>
      </c>
    </row>
    <row r="2894" spans="1:20" ht="28.8"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f t="shared" si="271"/>
        <v>29.411764705882351</v>
      </c>
      <c r="Q2894" t="str">
        <f t="shared" si="272"/>
        <v>theater</v>
      </c>
      <c r="R2894" t="str">
        <f t="shared" si="273"/>
        <v>plays</v>
      </c>
      <c r="S2894" s="9">
        <f t="shared" si="274"/>
        <v>41869.714166666665</v>
      </c>
      <c r="T2894" s="9">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f t="shared" si="271"/>
        <v>12.5</v>
      </c>
      <c r="Q2895" t="str">
        <f t="shared" si="272"/>
        <v>theater</v>
      </c>
      <c r="R2895" t="str">
        <f t="shared" si="273"/>
        <v>plays</v>
      </c>
      <c r="S2895" s="9">
        <f t="shared" si="274"/>
        <v>41953.773090277777</v>
      </c>
      <c r="T2895" s="9">
        <f t="shared" si="275"/>
        <v>42013.083333333328</v>
      </c>
    </row>
    <row r="2896" spans="1:20"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9">
        <f t="shared" si="274"/>
        <v>42037.986284722225</v>
      </c>
      <c r="T2896" s="9">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f t="shared" si="271"/>
        <v>5.75</v>
      </c>
      <c r="Q2897" t="str">
        <f t="shared" si="272"/>
        <v>theater</v>
      </c>
      <c r="R2897" t="str">
        <f t="shared" si="273"/>
        <v>plays</v>
      </c>
      <c r="S2897" s="9">
        <f t="shared" si="274"/>
        <v>41811.555462962962</v>
      </c>
      <c r="T2897" s="9">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f t="shared" si="271"/>
        <v>52.083333333333336</v>
      </c>
      <c r="Q2898" t="str">
        <f t="shared" si="272"/>
        <v>theater</v>
      </c>
      <c r="R2898" t="str">
        <f t="shared" si="273"/>
        <v>plays</v>
      </c>
      <c r="S2898" s="9">
        <f t="shared" si="274"/>
        <v>42701.908807870372</v>
      </c>
      <c r="T2898" s="9">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f t="shared" si="271"/>
        <v>183.33333333333334</v>
      </c>
      <c r="Q2899" t="str">
        <f t="shared" si="272"/>
        <v>theater</v>
      </c>
      <c r="R2899" t="str">
        <f t="shared" si="273"/>
        <v>plays</v>
      </c>
      <c r="S2899" s="9">
        <f t="shared" si="274"/>
        <v>42258.646504629629</v>
      </c>
      <c r="T2899" s="9">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f t="shared" si="271"/>
        <v>26.333333333333332</v>
      </c>
      <c r="Q2900" t="str">
        <f t="shared" si="272"/>
        <v>theater</v>
      </c>
      <c r="R2900" t="str">
        <f t="shared" si="273"/>
        <v>plays</v>
      </c>
      <c r="S2900" s="9">
        <f t="shared" si="274"/>
        <v>42278.664965277778</v>
      </c>
      <c r="T2900" s="9">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9">
        <f t="shared" si="274"/>
        <v>42515.078217592592</v>
      </c>
      <c r="T2901" s="9">
        <f t="shared" si="275"/>
        <v>42575.078217592592</v>
      </c>
    </row>
    <row r="2902" spans="1:20" ht="43.2"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f t="shared" si="271"/>
        <v>486.42857142857144</v>
      </c>
      <c r="Q2902" t="str">
        <f t="shared" si="272"/>
        <v>theater</v>
      </c>
      <c r="R2902" t="str">
        <f t="shared" si="273"/>
        <v>plays</v>
      </c>
      <c r="S2902" s="9">
        <f t="shared" si="274"/>
        <v>41830.234166666669</v>
      </c>
      <c r="T2902" s="9">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f t="shared" si="271"/>
        <v>3</v>
      </c>
      <c r="Q2903" t="str">
        <f t="shared" si="272"/>
        <v>theater</v>
      </c>
      <c r="R2903" t="str">
        <f t="shared" si="273"/>
        <v>plays</v>
      </c>
      <c r="S2903" s="9">
        <f t="shared" si="274"/>
        <v>41982.904386574075</v>
      </c>
      <c r="T2903" s="9">
        <f t="shared" si="275"/>
        <v>42042.904386574075</v>
      </c>
    </row>
    <row r="2904" spans="1:20" ht="28.8"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f t="shared" si="271"/>
        <v>25</v>
      </c>
      <c r="Q2904" t="str">
        <f t="shared" si="272"/>
        <v>theater</v>
      </c>
      <c r="R2904" t="str">
        <f t="shared" si="273"/>
        <v>plays</v>
      </c>
      <c r="S2904" s="9">
        <f t="shared" si="274"/>
        <v>42210.439768518518</v>
      </c>
      <c r="T2904" s="9">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f t="shared" si="271"/>
        <v>9.75</v>
      </c>
      <c r="Q2905" t="str">
        <f t="shared" si="272"/>
        <v>theater</v>
      </c>
      <c r="R2905" t="str">
        <f t="shared" si="273"/>
        <v>plays</v>
      </c>
      <c r="S2905" s="9">
        <f t="shared" si="274"/>
        <v>42196.166874999995</v>
      </c>
      <c r="T2905" s="9">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18.75</v>
      </c>
      <c r="Q2906" t="str">
        <f t="shared" si="272"/>
        <v>theater</v>
      </c>
      <c r="R2906" t="str">
        <f t="shared" si="273"/>
        <v>plays</v>
      </c>
      <c r="S2906" s="9">
        <f t="shared" si="274"/>
        <v>41940.967951388891</v>
      </c>
      <c r="T2906" s="9">
        <f t="shared" si="275"/>
        <v>41952.5</v>
      </c>
    </row>
    <row r="2907" spans="1:20" ht="28.8"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f t="shared" si="271"/>
        <v>36.588235294117645</v>
      </c>
      <c r="Q2907" t="str">
        <f t="shared" si="272"/>
        <v>theater</v>
      </c>
      <c r="R2907" t="str">
        <f t="shared" si="273"/>
        <v>plays</v>
      </c>
      <c r="S2907" s="9">
        <f t="shared" si="274"/>
        <v>42606.056863425925</v>
      </c>
      <c r="T2907" s="9">
        <f t="shared" si="275"/>
        <v>42620.056863425925</v>
      </c>
    </row>
    <row r="2908" spans="1:20" ht="43.2"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f t="shared" si="271"/>
        <v>80.714285714285708</v>
      </c>
      <c r="Q2908" t="str">
        <f t="shared" si="272"/>
        <v>theater</v>
      </c>
      <c r="R2908" t="str">
        <f t="shared" si="273"/>
        <v>plays</v>
      </c>
      <c r="S2908" s="9">
        <f t="shared" si="274"/>
        <v>42199.648912037039</v>
      </c>
      <c r="T2908" s="9">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f t="shared" si="271"/>
        <v>1</v>
      </c>
      <c r="Q2909" t="str">
        <f t="shared" si="272"/>
        <v>theater</v>
      </c>
      <c r="R2909" t="str">
        <f t="shared" si="273"/>
        <v>plays</v>
      </c>
      <c r="S2909" s="9">
        <f t="shared" si="274"/>
        <v>42444.877743055549</v>
      </c>
      <c r="T2909" s="9">
        <f t="shared" si="275"/>
        <v>42504.877743055549</v>
      </c>
    </row>
    <row r="2910" spans="1:20" ht="43.2"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f t="shared" si="271"/>
        <v>52.8</v>
      </c>
      <c r="Q2910" t="str">
        <f t="shared" si="272"/>
        <v>theater</v>
      </c>
      <c r="R2910" t="str">
        <f t="shared" si="273"/>
        <v>plays</v>
      </c>
      <c r="S2910" s="9">
        <f t="shared" si="274"/>
        <v>42499.731701388882</v>
      </c>
      <c r="T2910" s="9">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f t="shared" si="271"/>
        <v>20</v>
      </c>
      <c r="Q2911" t="str">
        <f t="shared" si="272"/>
        <v>theater</v>
      </c>
      <c r="R2911" t="str">
        <f t="shared" si="273"/>
        <v>plays</v>
      </c>
      <c r="S2911" s="9">
        <f t="shared" si="274"/>
        <v>41929.266215277778</v>
      </c>
      <c r="T2911" s="9">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f t="shared" si="271"/>
        <v>1</v>
      </c>
      <c r="Q2912" t="str">
        <f t="shared" si="272"/>
        <v>theater</v>
      </c>
      <c r="R2912" t="str">
        <f t="shared" si="273"/>
        <v>plays</v>
      </c>
      <c r="S2912" s="9">
        <f t="shared" si="274"/>
        <v>42107.841284722221</v>
      </c>
      <c r="T2912" s="9">
        <f t="shared" si="275"/>
        <v>42167.841284722221</v>
      </c>
    </row>
    <row r="2913" spans="1:20" ht="43.2"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f t="shared" si="271"/>
        <v>46.928571428571431</v>
      </c>
      <c r="Q2913" t="str">
        <f t="shared" si="272"/>
        <v>theater</v>
      </c>
      <c r="R2913" t="str">
        <f t="shared" si="273"/>
        <v>plays</v>
      </c>
      <c r="S2913" s="9">
        <f t="shared" si="274"/>
        <v>42142.768819444449</v>
      </c>
      <c r="T2913" s="9">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f t="shared" si="271"/>
        <v>78.07692307692308</v>
      </c>
      <c r="Q2914" t="str">
        <f t="shared" si="272"/>
        <v>theater</v>
      </c>
      <c r="R2914" t="str">
        <f t="shared" si="273"/>
        <v>plays</v>
      </c>
      <c r="S2914" s="9">
        <f t="shared" si="274"/>
        <v>42354.131643518514</v>
      </c>
      <c r="T2914" s="9">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f t="shared" si="271"/>
        <v>1</v>
      </c>
      <c r="Q2915" t="str">
        <f t="shared" si="272"/>
        <v>theater</v>
      </c>
      <c r="R2915" t="str">
        <f t="shared" si="273"/>
        <v>plays</v>
      </c>
      <c r="S2915" s="9">
        <f t="shared" si="274"/>
        <v>41828.922905092593</v>
      </c>
      <c r="T2915" s="9">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f t="shared" si="271"/>
        <v>1</v>
      </c>
      <c r="Q2916" t="str">
        <f t="shared" si="272"/>
        <v>theater</v>
      </c>
      <c r="R2916" t="str">
        <f t="shared" si="273"/>
        <v>plays</v>
      </c>
      <c r="S2916" s="9">
        <f t="shared" si="274"/>
        <v>42017.907337962963</v>
      </c>
      <c r="T2916" s="9">
        <f t="shared" si="275"/>
        <v>42077.865671296298</v>
      </c>
    </row>
    <row r="2917" spans="1:20" ht="28.8"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f t="shared" si="271"/>
        <v>203.66666666666666</v>
      </c>
      <c r="Q2917" t="str">
        <f t="shared" si="272"/>
        <v>theater</v>
      </c>
      <c r="R2917" t="str">
        <f t="shared" si="273"/>
        <v>plays</v>
      </c>
      <c r="S2917" s="9">
        <f t="shared" si="274"/>
        <v>42415.398032407407</v>
      </c>
      <c r="T2917" s="9">
        <f t="shared" si="275"/>
        <v>42445.356365740736</v>
      </c>
    </row>
    <row r="2918" spans="1:20" ht="28.8"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f t="shared" si="271"/>
        <v>20.714285714285715</v>
      </c>
      <c r="Q2918" t="str">
        <f t="shared" si="272"/>
        <v>theater</v>
      </c>
      <c r="R2918" t="str">
        <f t="shared" si="273"/>
        <v>plays</v>
      </c>
      <c r="S2918" s="9">
        <f t="shared" si="274"/>
        <v>41755.476724537039</v>
      </c>
      <c r="T2918" s="9">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f t="shared" si="271"/>
        <v>48.555555555555557</v>
      </c>
      <c r="Q2919" t="str">
        <f t="shared" si="272"/>
        <v>theater</v>
      </c>
      <c r="R2919" t="str">
        <f t="shared" si="273"/>
        <v>plays</v>
      </c>
      <c r="S2919" s="9">
        <f t="shared" si="274"/>
        <v>42245.234340277777</v>
      </c>
      <c r="T2919" s="9">
        <f t="shared" si="275"/>
        <v>42263.234340277777</v>
      </c>
    </row>
    <row r="2920" spans="1:20" ht="28.8"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f t="shared" si="271"/>
        <v>68.099999999999994</v>
      </c>
      <c r="Q2920" t="str">
        <f t="shared" si="272"/>
        <v>theater</v>
      </c>
      <c r="R2920" t="str">
        <f t="shared" si="273"/>
        <v>plays</v>
      </c>
      <c r="S2920" s="9">
        <f t="shared" si="274"/>
        <v>42278.629710648151</v>
      </c>
      <c r="T2920" s="9">
        <f t="shared" si="275"/>
        <v>42306.629710648151</v>
      </c>
    </row>
    <row r="2921" spans="1:20" ht="28.8"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f t="shared" si="271"/>
        <v>8.5</v>
      </c>
      <c r="Q2921" t="str">
        <f t="shared" si="272"/>
        <v>theater</v>
      </c>
      <c r="R2921" t="str">
        <f t="shared" si="273"/>
        <v>plays</v>
      </c>
      <c r="S2921" s="9">
        <f t="shared" si="274"/>
        <v>41826.61954861111</v>
      </c>
      <c r="T2921" s="9">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f t="shared" si="271"/>
        <v>51.615384615384613</v>
      </c>
      <c r="Q2922" t="str">
        <f t="shared" si="272"/>
        <v>theater</v>
      </c>
      <c r="R2922" t="str">
        <f t="shared" si="273"/>
        <v>plays</v>
      </c>
      <c r="S2922" s="9">
        <f t="shared" si="274"/>
        <v>42058.792476851857</v>
      </c>
      <c r="T2922" s="9">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9">
        <f t="shared" si="274"/>
        <v>41877.886620370373</v>
      </c>
      <c r="T2923" s="9">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83.333333333333329</v>
      </c>
      <c r="Q2924" t="str">
        <f t="shared" si="272"/>
        <v>theater</v>
      </c>
      <c r="R2924" t="str">
        <f t="shared" si="273"/>
        <v>musical</v>
      </c>
      <c r="S2924" s="9">
        <f t="shared" si="274"/>
        <v>42097.874155092592</v>
      </c>
      <c r="T2924" s="9">
        <f t="shared" si="275"/>
        <v>42142.874155092592</v>
      </c>
    </row>
    <row r="2925" spans="1:20" ht="28.8"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t="str">
        <f t="shared" si="272"/>
        <v>theater</v>
      </c>
      <c r="R2925" t="str">
        <f t="shared" si="273"/>
        <v>musical</v>
      </c>
      <c r="S2925" s="9">
        <f t="shared" si="274"/>
        <v>42013.15253472222</v>
      </c>
      <c r="T2925" s="9">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9">
        <f t="shared" si="274"/>
        <v>42103.556828703702</v>
      </c>
      <c r="T2926" s="9">
        <f t="shared" si="275"/>
        <v>42133.165972222225</v>
      </c>
    </row>
    <row r="2927" spans="1:20" ht="28.8"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9">
        <f t="shared" si="274"/>
        <v>41863.584120370368</v>
      </c>
      <c r="T2927" s="9">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9">
        <f t="shared" si="274"/>
        <v>42044.765960648147</v>
      </c>
      <c r="T2928" s="9">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f t="shared" si="271"/>
        <v>112.14285714285714</v>
      </c>
      <c r="Q2929" t="str">
        <f t="shared" si="272"/>
        <v>theater</v>
      </c>
      <c r="R2929" t="str">
        <f t="shared" si="273"/>
        <v>musical</v>
      </c>
      <c r="S2929" s="9">
        <f t="shared" si="274"/>
        <v>41806.669317129628</v>
      </c>
      <c r="T2929" s="9">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41.666666666666664</v>
      </c>
      <c r="Q2930" t="str">
        <f t="shared" si="272"/>
        <v>theater</v>
      </c>
      <c r="R2930" t="str">
        <f t="shared" si="273"/>
        <v>musical</v>
      </c>
      <c r="S2930" s="9">
        <f t="shared" si="274"/>
        <v>42403.998217592598</v>
      </c>
      <c r="T2930" s="9">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f t="shared" si="271"/>
        <v>255.17343750000001</v>
      </c>
      <c r="Q2931" t="str">
        <f t="shared" si="272"/>
        <v>theater</v>
      </c>
      <c r="R2931" t="str">
        <f t="shared" si="273"/>
        <v>musical</v>
      </c>
      <c r="S2931" s="9">
        <f t="shared" si="274"/>
        <v>41754.564328703702</v>
      </c>
      <c r="T2931" s="9">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f t="shared" si="271"/>
        <v>162.7741935483871</v>
      </c>
      <c r="Q2932" t="str">
        <f t="shared" si="272"/>
        <v>theater</v>
      </c>
      <c r="R2932" t="str">
        <f t="shared" si="273"/>
        <v>musical</v>
      </c>
      <c r="S2932" s="9">
        <f t="shared" si="274"/>
        <v>42101.584074074075</v>
      </c>
      <c r="T2932" s="9">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9">
        <f t="shared" si="274"/>
        <v>41872.291238425925</v>
      </c>
      <c r="T2933" s="9">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f t="shared" si="271"/>
        <v>85.736842105263165</v>
      </c>
      <c r="Q2934" t="str">
        <f t="shared" si="272"/>
        <v>theater</v>
      </c>
      <c r="R2934" t="str">
        <f t="shared" si="273"/>
        <v>musical</v>
      </c>
      <c r="S2934" s="9">
        <f t="shared" si="274"/>
        <v>42025.164780092593</v>
      </c>
      <c r="T2934" s="9">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f t="shared" si="271"/>
        <v>47.574074074074076</v>
      </c>
      <c r="Q2935" t="str">
        <f t="shared" si="272"/>
        <v>theater</v>
      </c>
      <c r="R2935" t="str">
        <f t="shared" si="273"/>
        <v>musical</v>
      </c>
      <c r="S2935" s="9">
        <f t="shared" si="274"/>
        <v>42495.956631944442</v>
      </c>
      <c r="T2935" s="9">
        <f t="shared" si="275"/>
        <v>42525.956631944442</v>
      </c>
    </row>
    <row r="2936" spans="1:20" ht="28.8"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9">
        <f t="shared" si="274"/>
        <v>41775.636157407411</v>
      </c>
      <c r="T2936" s="9">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9">
        <f t="shared" si="274"/>
        <v>42553.583425925928</v>
      </c>
      <c r="T2937" s="9">
        <f t="shared" si="275"/>
        <v>42611.708333333328</v>
      </c>
    </row>
    <row r="2938" spans="1:20" ht="28.8"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9">
        <f t="shared" si="274"/>
        <v>41912.650729166664</v>
      </c>
      <c r="T2938" s="9">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f t="shared" si="271"/>
        <v>36.363636363636367</v>
      </c>
      <c r="Q2939" t="str">
        <f t="shared" si="272"/>
        <v>theater</v>
      </c>
      <c r="R2939" t="str">
        <f t="shared" si="273"/>
        <v>musical</v>
      </c>
      <c r="S2939" s="9">
        <f t="shared" si="274"/>
        <v>41803.457326388889</v>
      </c>
      <c r="T2939" s="9">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f t="shared" si="271"/>
        <v>126.71875</v>
      </c>
      <c r="Q2940" t="str">
        <f t="shared" si="272"/>
        <v>theater</v>
      </c>
      <c r="R2940" t="str">
        <f t="shared" si="273"/>
        <v>musical</v>
      </c>
      <c r="S2940" s="9">
        <f t="shared" si="274"/>
        <v>42004.703865740739</v>
      </c>
      <c r="T2940" s="9">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f t="shared" si="271"/>
        <v>329.2</v>
      </c>
      <c r="Q2941" t="str">
        <f t="shared" si="272"/>
        <v>theater</v>
      </c>
      <c r="R2941" t="str">
        <f t="shared" si="273"/>
        <v>musical</v>
      </c>
      <c r="S2941" s="9">
        <f t="shared" si="274"/>
        <v>41845.809166666666</v>
      </c>
      <c r="T2941" s="9">
        <f t="shared" si="275"/>
        <v>41879.041666666664</v>
      </c>
    </row>
    <row r="2942" spans="1:20" ht="28.8"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f t="shared" si="271"/>
        <v>81.242424242424249</v>
      </c>
      <c r="Q2942" t="str">
        <f t="shared" si="272"/>
        <v>theater</v>
      </c>
      <c r="R2942" t="str">
        <f t="shared" si="273"/>
        <v>musical</v>
      </c>
      <c r="S2942" s="9">
        <f t="shared" si="274"/>
        <v>41982.773356481484</v>
      </c>
      <c r="T2942" s="9">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f t="shared" si="271"/>
        <v>1</v>
      </c>
      <c r="Q2943" t="str">
        <f t="shared" si="272"/>
        <v>theater</v>
      </c>
      <c r="R2943" t="str">
        <f t="shared" si="273"/>
        <v>spaces</v>
      </c>
      <c r="S2943" s="9">
        <f t="shared" si="274"/>
        <v>42034.960127314815</v>
      </c>
      <c r="T2943" s="9">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f t="shared" si="271"/>
        <v>202.22772277227722</v>
      </c>
      <c r="Q2944" t="str">
        <f t="shared" si="272"/>
        <v>theater</v>
      </c>
      <c r="R2944" t="str">
        <f t="shared" si="273"/>
        <v>spaces</v>
      </c>
      <c r="S2944" s="9">
        <f t="shared" si="274"/>
        <v>42334.803923611107</v>
      </c>
      <c r="T2944" s="9">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9">
        <f t="shared" si="274"/>
        <v>42077.129398148143</v>
      </c>
      <c r="T2945" s="9">
        <f t="shared" si="275"/>
        <v>42107.129398148143</v>
      </c>
    </row>
    <row r="2946" spans="1:20" ht="28.8"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E2946/D2946*100</f>
        <v>1</v>
      </c>
      <c r="P2946">
        <f t="shared" si="271"/>
        <v>100</v>
      </c>
      <c r="Q2946" t="str">
        <f t="shared" si="272"/>
        <v>theater</v>
      </c>
      <c r="R2946" t="str">
        <f t="shared" si="273"/>
        <v>spaces</v>
      </c>
      <c r="S2946" s="9">
        <f t="shared" si="274"/>
        <v>42132.9143287037</v>
      </c>
      <c r="T2946" s="9">
        <f t="shared" si="275"/>
        <v>42162.9143287037</v>
      </c>
    </row>
    <row r="2947" spans="1:20" ht="43.2"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t="e">
        <f t="shared" ref="P2947:P3010" si="277">E2947/L2947</f>
        <v>#DIV/0!</v>
      </c>
      <c r="Q2947" t="str">
        <f t="shared" ref="Q2947:Q3010" si="278">LEFT(N2947, FIND("/", N2947)-1)</f>
        <v>theater</v>
      </c>
      <c r="R2947" t="str">
        <f t="shared" ref="R2947:R3010" si="279">RIGHT(N2947, LEN(N2947)-FIND("/", N2947))</f>
        <v>spaces</v>
      </c>
      <c r="S2947" s="9">
        <f t="shared" ref="S2947:S3010" si="280">J2947/60/60/24+DATE(1970, 1, 1)</f>
        <v>42118.139583333337</v>
      </c>
      <c r="T2947" s="9">
        <f t="shared" ref="T2947:T3010" si="281">I2947/60/60/24+DATE(1970, 1, 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f t="shared" si="277"/>
        <v>1</v>
      </c>
      <c r="Q2948" t="str">
        <f t="shared" si="278"/>
        <v>theater</v>
      </c>
      <c r="R2948" t="str">
        <f t="shared" si="279"/>
        <v>spaces</v>
      </c>
      <c r="S2948" s="9">
        <f t="shared" si="280"/>
        <v>42567.531157407408</v>
      </c>
      <c r="T2948" s="9">
        <f t="shared" si="281"/>
        <v>42597.531157407408</v>
      </c>
    </row>
    <row r="2949" spans="1:20" ht="43.2"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f t="shared" si="277"/>
        <v>82.461538461538467</v>
      </c>
      <c r="Q2949" t="str">
        <f t="shared" si="278"/>
        <v>theater</v>
      </c>
      <c r="R2949" t="str">
        <f t="shared" si="279"/>
        <v>spaces</v>
      </c>
      <c r="S2949" s="9">
        <f t="shared" si="280"/>
        <v>42649.562118055561</v>
      </c>
      <c r="T2949" s="9">
        <f t="shared" si="281"/>
        <v>42698.715972222228</v>
      </c>
    </row>
    <row r="2950" spans="1:20" ht="43.2"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f t="shared" si="277"/>
        <v>2.6666666666666665</v>
      </c>
      <c r="Q2950" t="str">
        <f t="shared" si="278"/>
        <v>theater</v>
      </c>
      <c r="R2950" t="str">
        <f t="shared" si="279"/>
        <v>spaces</v>
      </c>
      <c r="S2950" s="9">
        <f t="shared" si="280"/>
        <v>42097.649224537032</v>
      </c>
      <c r="T2950" s="9">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f t="shared" si="277"/>
        <v>12.5</v>
      </c>
      <c r="Q2951" t="str">
        <f t="shared" si="278"/>
        <v>theater</v>
      </c>
      <c r="R2951" t="str">
        <f t="shared" si="279"/>
        <v>spaces</v>
      </c>
      <c r="S2951" s="9">
        <f t="shared" si="280"/>
        <v>42297.823113425926</v>
      </c>
      <c r="T2951" s="9">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9">
        <f t="shared" si="280"/>
        <v>42362.36518518519</v>
      </c>
      <c r="T2952" s="9">
        <f t="shared" si="281"/>
        <v>42392.36518518519</v>
      </c>
    </row>
    <row r="2953" spans="1:20" ht="43.2"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f t="shared" si="277"/>
        <v>18.896551724137932</v>
      </c>
      <c r="Q2953" t="str">
        <f t="shared" si="278"/>
        <v>theater</v>
      </c>
      <c r="R2953" t="str">
        <f t="shared" si="279"/>
        <v>spaces</v>
      </c>
      <c r="S2953" s="9">
        <f t="shared" si="280"/>
        <v>41872.802928240737</v>
      </c>
      <c r="T2953" s="9">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f t="shared" si="277"/>
        <v>200.625</v>
      </c>
      <c r="Q2954" t="str">
        <f t="shared" si="278"/>
        <v>theater</v>
      </c>
      <c r="R2954" t="str">
        <f t="shared" si="279"/>
        <v>spaces</v>
      </c>
      <c r="S2954" s="9">
        <f t="shared" si="280"/>
        <v>42628.690266203703</v>
      </c>
      <c r="T2954" s="9">
        <f t="shared" si="281"/>
        <v>42660.166666666672</v>
      </c>
    </row>
    <row r="2955" spans="1:20" ht="28.8"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f t="shared" si="277"/>
        <v>201.66666666666666</v>
      </c>
      <c r="Q2955" t="str">
        <f t="shared" si="278"/>
        <v>theater</v>
      </c>
      <c r="R2955" t="str">
        <f t="shared" si="279"/>
        <v>spaces</v>
      </c>
      <c r="S2955" s="9">
        <f t="shared" si="280"/>
        <v>42255.791909722218</v>
      </c>
      <c r="T2955" s="9">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9">
        <f t="shared" si="280"/>
        <v>42790.583368055552</v>
      </c>
      <c r="T2956" s="9">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f t="shared" si="277"/>
        <v>65</v>
      </c>
      <c r="Q2957" t="str">
        <f t="shared" si="278"/>
        <v>theater</v>
      </c>
      <c r="R2957" t="str">
        <f t="shared" si="279"/>
        <v>spaces</v>
      </c>
      <c r="S2957" s="9">
        <f t="shared" si="280"/>
        <v>42141.741307870368</v>
      </c>
      <c r="T2957" s="9">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f t="shared" si="277"/>
        <v>66.099999999999994</v>
      </c>
      <c r="Q2958" t="str">
        <f t="shared" si="278"/>
        <v>theater</v>
      </c>
      <c r="R2958" t="str">
        <f t="shared" si="279"/>
        <v>spaces</v>
      </c>
      <c r="S2958" s="9">
        <f t="shared" si="280"/>
        <v>42464.958912037036</v>
      </c>
      <c r="T2958" s="9">
        <f t="shared" si="281"/>
        <v>42494.958912037036</v>
      </c>
    </row>
    <row r="2959" spans="1:20" ht="28.8"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f t="shared" si="277"/>
        <v>93.333333333333329</v>
      </c>
      <c r="Q2959" t="str">
        <f t="shared" si="278"/>
        <v>theater</v>
      </c>
      <c r="R2959" t="str">
        <f t="shared" si="279"/>
        <v>spaces</v>
      </c>
      <c r="S2959" s="9">
        <f t="shared" si="280"/>
        <v>42031.011249999996</v>
      </c>
      <c r="T2959" s="9">
        <f t="shared" si="281"/>
        <v>42090.969583333332</v>
      </c>
    </row>
    <row r="2960" spans="1:20" ht="28.8"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9">
        <f t="shared" si="280"/>
        <v>42438.779131944444</v>
      </c>
      <c r="T2960" s="9">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9">
        <f t="shared" si="280"/>
        <v>42498.008391203708</v>
      </c>
      <c r="T2961" s="9">
        <f t="shared" si="281"/>
        <v>42528.008391203708</v>
      </c>
    </row>
    <row r="2962" spans="1:20" ht="28.8"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9">
        <f t="shared" si="280"/>
        <v>41863.757210648146</v>
      </c>
      <c r="T2962" s="9">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f t="shared" si="277"/>
        <v>50.75</v>
      </c>
      <c r="Q2963" t="str">
        <f t="shared" si="278"/>
        <v>theater</v>
      </c>
      <c r="R2963" t="str">
        <f t="shared" si="279"/>
        <v>plays</v>
      </c>
      <c r="S2963" s="9">
        <f t="shared" si="280"/>
        <v>42061.212488425925</v>
      </c>
      <c r="T2963" s="9">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9">
        <f t="shared" si="280"/>
        <v>42036.24428240741</v>
      </c>
      <c r="T2964" s="9">
        <f t="shared" si="281"/>
        <v>42064.290972222225</v>
      </c>
    </row>
    <row r="2965" spans="1:20" ht="43.2"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9">
        <f t="shared" si="280"/>
        <v>42157.470185185186</v>
      </c>
      <c r="T2965" s="9">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9">
        <f t="shared" si="280"/>
        <v>41827.909942129627</v>
      </c>
      <c r="T2966" s="9">
        <f t="shared" si="281"/>
        <v>41857.897222222222</v>
      </c>
    </row>
    <row r="2967" spans="1:20" ht="43.2"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9">
        <f t="shared" si="280"/>
        <v>42162.729548611111</v>
      </c>
      <c r="T2967" s="9">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9">
        <f t="shared" si="280"/>
        <v>42233.738564814819</v>
      </c>
      <c r="T2968" s="9">
        <f t="shared" si="281"/>
        <v>42263.738564814819</v>
      </c>
    </row>
    <row r="2969" spans="1:20" ht="28.8"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9">
        <f t="shared" si="280"/>
        <v>42042.197824074072</v>
      </c>
      <c r="T2969" s="9">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9">
        <f t="shared" si="280"/>
        <v>42585.523842592593</v>
      </c>
      <c r="T2970" s="9">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9">
        <f t="shared" si="280"/>
        <v>42097.786493055552</v>
      </c>
      <c r="T2971" s="9">
        <f t="shared" si="281"/>
        <v>42127.952083333337</v>
      </c>
    </row>
    <row r="2972" spans="1:20" ht="28.8"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9">
        <f t="shared" si="280"/>
        <v>41808.669571759259</v>
      </c>
      <c r="T2972" s="9">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9">
        <f t="shared" si="280"/>
        <v>41852.658310185187</v>
      </c>
      <c r="T2973" s="9">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9">
        <f t="shared" si="280"/>
        <v>42694.110185185185</v>
      </c>
      <c r="T2974" s="9">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9">
        <f t="shared" si="280"/>
        <v>42341.818379629629</v>
      </c>
      <c r="T2975" s="9">
        <f t="shared" si="281"/>
        <v>42370.166666666672</v>
      </c>
    </row>
    <row r="2976" spans="1:20" ht="43.2"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9">
        <f t="shared" si="280"/>
        <v>41880.061006944445</v>
      </c>
      <c r="T2976" s="9">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9">
        <f t="shared" si="280"/>
        <v>41941.683865740742</v>
      </c>
      <c r="T2977" s="9">
        <f t="shared" si="281"/>
        <v>41970.125</v>
      </c>
    </row>
    <row r="2978" spans="1:20" ht="28.8"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9">
        <f t="shared" si="280"/>
        <v>42425.730671296296</v>
      </c>
      <c r="T2978" s="9">
        <f t="shared" si="281"/>
        <v>42442.5</v>
      </c>
    </row>
    <row r="2979" spans="1:20" ht="43.2"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9">
        <f t="shared" si="280"/>
        <v>42026.88118055556</v>
      </c>
      <c r="T2979" s="9">
        <f t="shared" si="281"/>
        <v>42086.093055555553</v>
      </c>
    </row>
    <row r="2980" spans="1:20" ht="43.2"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f t="shared" si="277"/>
        <v>60.6875</v>
      </c>
      <c r="Q2980" t="str">
        <f t="shared" si="278"/>
        <v>theater</v>
      </c>
      <c r="R2980" t="str">
        <f t="shared" si="279"/>
        <v>plays</v>
      </c>
      <c r="S2980" s="9">
        <f t="shared" si="280"/>
        <v>41922.640590277777</v>
      </c>
      <c r="T2980" s="9">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9">
        <f t="shared" si="280"/>
        <v>41993.824340277773</v>
      </c>
      <c r="T2981" s="9">
        <f t="shared" si="281"/>
        <v>42010.25</v>
      </c>
    </row>
    <row r="2982" spans="1:20" ht="28.8"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9">
        <f t="shared" si="280"/>
        <v>42219.915856481486</v>
      </c>
      <c r="T2982" s="9">
        <f t="shared" si="281"/>
        <v>42240.083333333328</v>
      </c>
    </row>
    <row r="2983" spans="1:20" ht="43.2"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f t="shared" si="277"/>
        <v>53.164948453608247</v>
      </c>
      <c r="Q2983" t="str">
        <f t="shared" si="278"/>
        <v>theater</v>
      </c>
      <c r="R2983" t="str">
        <f t="shared" si="279"/>
        <v>spaces</v>
      </c>
      <c r="S2983" s="9">
        <f t="shared" si="280"/>
        <v>42225.559675925921</v>
      </c>
      <c r="T2983" s="9">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9">
        <f t="shared" si="280"/>
        <v>42381.686840277776</v>
      </c>
      <c r="T2984" s="9">
        <f t="shared" si="281"/>
        <v>42411.686840277776</v>
      </c>
    </row>
    <row r="2985" spans="1:20" ht="28.8"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f t="shared" si="277"/>
        <v>155.23827397260274</v>
      </c>
      <c r="Q2985" t="str">
        <f t="shared" si="278"/>
        <v>theater</v>
      </c>
      <c r="R2985" t="str">
        <f t="shared" si="279"/>
        <v>spaces</v>
      </c>
      <c r="S2985" s="9">
        <f t="shared" si="280"/>
        <v>41894.632361111115</v>
      </c>
      <c r="T2985" s="9">
        <f t="shared" si="281"/>
        <v>41954.674027777779</v>
      </c>
    </row>
    <row r="2986" spans="1:20" ht="43.2"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9">
        <f t="shared" si="280"/>
        <v>42576.278715277775</v>
      </c>
      <c r="T2986" s="9">
        <f t="shared" si="281"/>
        <v>42606.278715277775</v>
      </c>
    </row>
    <row r="2987" spans="1:20" ht="43.2"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9">
        <f t="shared" si="280"/>
        <v>42654.973703703698</v>
      </c>
      <c r="T2987" s="9">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f t="shared" si="277"/>
        <v>45.214285714285715</v>
      </c>
      <c r="Q2988" t="str">
        <f t="shared" si="278"/>
        <v>theater</v>
      </c>
      <c r="R2988" t="str">
        <f t="shared" si="279"/>
        <v>spaces</v>
      </c>
      <c r="S2988" s="9">
        <f t="shared" si="280"/>
        <v>42431.500069444446</v>
      </c>
      <c r="T2988" s="9">
        <f t="shared" si="281"/>
        <v>42491.458402777775</v>
      </c>
    </row>
    <row r="2989" spans="1:20" ht="43.2"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f t="shared" si="277"/>
        <v>104.15169811320754</v>
      </c>
      <c r="Q2989" t="str">
        <f t="shared" si="278"/>
        <v>theater</v>
      </c>
      <c r="R2989" t="str">
        <f t="shared" si="279"/>
        <v>spaces</v>
      </c>
      <c r="S2989" s="9">
        <f t="shared" si="280"/>
        <v>42627.307303240741</v>
      </c>
      <c r="T2989" s="9">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35.714285714285715</v>
      </c>
      <c r="Q2990" t="str">
        <f t="shared" si="278"/>
        <v>theater</v>
      </c>
      <c r="R2990" t="str">
        <f t="shared" si="279"/>
        <v>spaces</v>
      </c>
      <c r="S2990" s="9">
        <f t="shared" si="280"/>
        <v>42511.362048611118</v>
      </c>
      <c r="T2990" s="9">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9">
        <f t="shared" si="280"/>
        <v>42337.02039351852</v>
      </c>
      <c r="T2991" s="9">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370.37037037037038</v>
      </c>
      <c r="Q2992" t="str">
        <f t="shared" si="278"/>
        <v>theater</v>
      </c>
      <c r="R2992" t="str">
        <f t="shared" si="279"/>
        <v>spaces</v>
      </c>
      <c r="S2992" s="9">
        <f t="shared" si="280"/>
        <v>42341.57430555555</v>
      </c>
      <c r="T2992" s="9">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9">
        <f t="shared" si="280"/>
        <v>42740.837152777778</v>
      </c>
      <c r="T2993" s="9">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f t="shared" si="277"/>
        <v>48.984375</v>
      </c>
      <c r="Q2994" t="str">
        <f t="shared" si="278"/>
        <v>theater</v>
      </c>
      <c r="R2994" t="str">
        <f t="shared" si="279"/>
        <v>spaces</v>
      </c>
      <c r="S2994" s="9">
        <f t="shared" si="280"/>
        <v>42622.767476851848</v>
      </c>
      <c r="T2994" s="9">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f t="shared" si="277"/>
        <v>45.590909090909093</v>
      </c>
      <c r="Q2995" t="str">
        <f t="shared" si="278"/>
        <v>theater</v>
      </c>
      <c r="R2995" t="str">
        <f t="shared" si="279"/>
        <v>spaces</v>
      </c>
      <c r="S2995" s="9">
        <f t="shared" si="280"/>
        <v>42390.838738425926</v>
      </c>
      <c r="T2995" s="9">
        <f t="shared" si="281"/>
        <v>42420.838738425926</v>
      </c>
    </row>
    <row r="2996" spans="1:20" ht="28.8"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f t="shared" si="277"/>
        <v>23.275254237288134</v>
      </c>
      <c r="Q2996" t="str">
        <f t="shared" si="278"/>
        <v>theater</v>
      </c>
      <c r="R2996" t="str">
        <f t="shared" si="279"/>
        <v>spaces</v>
      </c>
      <c r="S2996" s="9">
        <f t="shared" si="280"/>
        <v>41885.478842592594</v>
      </c>
      <c r="T2996" s="9">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9">
        <f t="shared" si="280"/>
        <v>42724.665173611109</v>
      </c>
      <c r="T2997" s="9">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9">
        <f t="shared" si="280"/>
        <v>42090.912500000006</v>
      </c>
      <c r="T2998" s="9">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f t="shared" si="277"/>
        <v>90.2</v>
      </c>
      <c r="Q2999" t="str">
        <f t="shared" si="278"/>
        <v>theater</v>
      </c>
      <c r="R2999" t="str">
        <f t="shared" si="279"/>
        <v>spaces</v>
      </c>
      <c r="S2999" s="9">
        <f t="shared" si="280"/>
        <v>42775.733715277776</v>
      </c>
      <c r="T2999" s="9">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f t="shared" si="277"/>
        <v>118.97113163972287</v>
      </c>
      <c r="Q3000" t="str">
        <f t="shared" si="278"/>
        <v>theater</v>
      </c>
      <c r="R3000" t="str">
        <f t="shared" si="279"/>
        <v>spaces</v>
      </c>
      <c r="S3000" s="9">
        <f t="shared" si="280"/>
        <v>41778.193622685183</v>
      </c>
      <c r="T3000" s="9">
        <f t="shared" si="281"/>
        <v>41806.184027777781</v>
      </c>
    </row>
    <row r="3001" spans="1:20" ht="28.8"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9">
        <f t="shared" si="280"/>
        <v>42780.740277777775</v>
      </c>
      <c r="T3001" s="9">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62.5</v>
      </c>
      <c r="Q3002" t="str">
        <f t="shared" si="278"/>
        <v>theater</v>
      </c>
      <c r="R3002" t="str">
        <f t="shared" si="279"/>
        <v>spaces</v>
      </c>
      <c r="S3002" s="9">
        <f t="shared" si="280"/>
        <v>42752.827199074076</v>
      </c>
      <c r="T3002" s="9">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f t="shared" si="277"/>
        <v>131.37719999999999</v>
      </c>
      <c r="Q3003" t="str">
        <f t="shared" si="278"/>
        <v>theater</v>
      </c>
      <c r="R3003" t="str">
        <f t="shared" si="279"/>
        <v>spaces</v>
      </c>
      <c r="S3003" s="9">
        <f t="shared" si="280"/>
        <v>42534.895625000005</v>
      </c>
      <c r="T3003" s="9">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9">
        <f t="shared" si="280"/>
        <v>41239.83625</v>
      </c>
      <c r="T3004" s="9">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9">
        <f t="shared" si="280"/>
        <v>42398.849259259259</v>
      </c>
      <c r="T3005" s="9">
        <f t="shared" si="281"/>
        <v>42430.249305555553</v>
      </c>
    </row>
    <row r="3006" spans="1:20" ht="43.2"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9">
        <f t="shared" si="280"/>
        <v>41928.881064814814</v>
      </c>
      <c r="T3006" s="9">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9">
        <f t="shared" si="280"/>
        <v>41888.674826388888</v>
      </c>
      <c r="T3007" s="9">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9">
        <f t="shared" si="280"/>
        <v>41957.756840277783</v>
      </c>
      <c r="T3008" s="9">
        <f t="shared" si="281"/>
        <v>41987.756840277783</v>
      </c>
    </row>
    <row r="3009" spans="1:20"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t="str">
        <f t="shared" si="278"/>
        <v>theater</v>
      </c>
      <c r="R3009" t="str">
        <f t="shared" si="279"/>
        <v>spaces</v>
      </c>
      <c r="S3009" s="9">
        <f t="shared" si="280"/>
        <v>42098.216238425928</v>
      </c>
      <c r="T3009" s="9">
        <f t="shared" si="281"/>
        <v>42119.216238425928</v>
      </c>
    </row>
    <row r="3010" spans="1:20" ht="28.8"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E3010/D3010*100</f>
        <v>101.16666666666667</v>
      </c>
      <c r="P3010">
        <f t="shared" si="277"/>
        <v>116.73076923076923</v>
      </c>
      <c r="Q3010" t="str">
        <f t="shared" si="278"/>
        <v>theater</v>
      </c>
      <c r="R3010" t="str">
        <f t="shared" si="279"/>
        <v>spaces</v>
      </c>
      <c r="S3010" s="9">
        <f t="shared" si="280"/>
        <v>42360.212025462963</v>
      </c>
      <c r="T3010" s="9">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119.756</v>
      </c>
      <c r="P3011">
        <f t="shared" ref="P3011:P3074" si="283">E3011/L3011</f>
        <v>233.8984375</v>
      </c>
      <c r="Q3011" t="str">
        <f t="shared" ref="Q3011:Q3074" si="284">LEFT(N3011, FIND("/", N3011)-1)</f>
        <v>theater</v>
      </c>
      <c r="R3011" t="str">
        <f t="shared" ref="R3011:R3074" si="285">RIGHT(N3011, LEN(N3011)-FIND("/", N3011))</f>
        <v>spaces</v>
      </c>
      <c r="S3011" s="9">
        <f t="shared" ref="S3011:S3074" si="286">J3011/60/60/24+DATE(1970, 1, 1)</f>
        <v>41939.569907407407</v>
      </c>
      <c r="T3011" s="9">
        <f t="shared" ref="T3011:T3074" si="287">I3011/60/60/24+DATE(1970, 1, 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9">
        <f t="shared" si="286"/>
        <v>41996.832395833335</v>
      </c>
      <c r="T3012" s="9">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9">
        <f t="shared" si="286"/>
        <v>42334.468935185185</v>
      </c>
      <c r="T3013" s="9">
        <f t="shared" si="287"/>
        <v>42361.957638888889</v>
      </c>
    </row>
    <row r="3014" spans="1:20" ht="28.8"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9">
        <f t="shared" si="286"/>
        <v>42024.702893518523</v>
      </c>
      <c r="T3014" s="9">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f t="shared" si="283"/>
        <v>146.69158878504672</v>
      </c>
      <c r="Q3015" t="str">
        <f t="shared" si="284"/>
        <v>theater</v>
      </c>
      <c r="R3015" t="str">
        <f t="shared" si="285"/>
        <v>spaces</v>
      </c>
      <c r="S3015" s="9">
        <f t="shared" si="286"/>
        <v>42146.836215277777</v>
      </c>
      <c r="T3015" s="9">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9">
        <f t="shared" si="286"/>
        <v>41920.123611111114</v>
      </c>
      <c r="T3016" s="9">
        <f t="shared" si="287"/>
        <v>41948.208333333336</v>
      </c>
    </row>
    <row r="3017" spans="1:20" ht="28.8"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9">
        <f t="shared" si="286"/>
        <v>41785.72729166667</v>
      </c>
      <c r="T3017" s="9">
        <f t="shared" si="287"/>
        <v>41801.166666666664</v>
      </c>
    </row>
    <row r="3018" spans="1:20" ht="43.2"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9">
        <f t="shared" si="286"/>
        <v>41778.548055555555</v>
      </c>
      <c r="T3018" s="9">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f t="shared" si="283"/>
        <v>146.44654088050314</v>
      </c>
      <c r="Q3019" t="str">
        <f t="shared" si="284"/>
        <v>theater</v>
      </c>
      <c r="R3019" t="str">
        <f t="shared" si="285"/>
        <v>spaces</v>
      </c>
      <c r="S3019" s="9">
        <f t="shared" si="286"/>
        <v>41841.850034722222</v>
      </c>
      <c r="T3019" s="9">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9">
        <f t="shared" si="286"/>
        <v>42163.29833333334</v>
      </c>
      <c r="T3020" s="9">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f t="shared" si="283"/>
        <v>80.464601769911511</v>
      </c>
      <c r="Q3021" t="str">
        <f t="shared" si="284"/>
        <v>theater</v>
      </c>
      <c r="R3021" t="str">
        <f t="shared" si="285"/>
        <v>spaces</v>
      </c>
      <c r="S3021" s="9">
        <f t="shared" si="286"/>
        <v>41758.833564814813</v>
      </c>
      <c r="T3021" s="9">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9">
        <f t="shared" si="286"/>
        <v>42170.846446759257</v>
      </c>
      <c r="T3022" s="9">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9">
        <f t="shared" si="286"/>
        <v>42660.618854166663</v>
      </c>
      <c r="T3023" s="9">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f t="shared" si="283"/>
        <v>162.70967741935485</v>
      </c>
      <c r="Q3024" t="str">
        <f t="shared" si="284"/>
        <v>theater</v>
      </c>
      <c r="R3024" t="str">
        <f t="shared" si="285"/>
        <v>spaces</v>
      </c>
      <c r="S3024" s="9">
        <f t="shared" si="286"/>
        <v>42564.95380787037</v>
      </c>
      <c r="T3024" s="9">
        <f t="shared" si="287"/>
        <v>42609.95380787037</v>
      </c>
    </row>
    <row r="3025" spans="1:20" ht="43.2"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9">
        <f t="shared" si="286"/>
        <v>42121.675763888896</v>
      </c>
      <c r="T3025" s="9">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f t="shared" si="283"/>
        <v>67.697802197802204</v>
      </c>
      <c r="Q3026" t="str">
        <f t="shared" si="284"/>
        <v>theater</v>
      </c>
      <c r="R3026" t="str">
        <f t="shared" si="285"/>
        <v>spaces</v>
      </c>
      <c r="S3026" s="9">
        <f t="shared" si="286"/>
        <v>41158.993923611109</v>
      </c>
      <c r="T3026" s="9">
        <f t="shared" si="287"/>
        <v>41188.993923611109</v>
      </c>
    </row>
    <row r="3027" spans="1:20" ht="28.8"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f t="shared" si="283"/>
        <v>52.103448275862071</v>
      </c>
      <c r="Q3027" t="str">
        <f t="shared" si="284"/>
        <v>theater</v>
      </c>
      <c r="R3027" t="str">
        <f t="shared" si="285"/>
        <v>spaces</v>
      </c>
      <c r="S3027" s="9">
        <f t="shared" si="286"/>
        <v>41761.509409722225</v>
      </c>
      <c r="T3027" s="9">
        <f t="shared" si="287"/>
        <v>41789.666666666664</v>
      </c>
    </row>
    <row r="3028" spans="1:20" ht="43.2"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f t="shared" si="283"/>
        <v>51.6</v>
      </c>
      <c r="Q3028" t="str">
        <f t="shared" si="284"/>
        <v>theater</v>
      </c>
      <c r="R3028" t="str">
        <f t="shared" si="285"/>
        <v>spaces</v>
      </c>
      <c r="S3028" s="9">
        <f t="shared" si="286"/>
        <v>42783.459398148145</v>
      </c>
      <c r="T3028" s="9">
        <f t="shared" si="287"/>
        <v>42797.459398148145</v>
      </c>
    </row>
    <row r="3029" spans="1:20" ht="28.8"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9">
        <f t="shared" si="286"/>
        <v>42053.704293981486</v>
      </c>
      <c r="T3029" s="9">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f t="shared" si="283"/>
        <v>84.858585858585855</v>
      </c>
      <c r="Q3030" t="str">
        <f t="shared" si="284"/>
        <v>theater</v>
      </c>
      <c r="R3030" t="str">
        <f t="shared" si="285"/>
        <v>spaces</v>
      </c>
      <c r="S3030" s="9">
        <f t="shared" si="286"/>
        <v>42567.264178240745</v>
      </c>
      <c r="T3030" s="9">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f t="shared" si="283"/>
        <v>94.548850574712645</v>
      </c>
      <c r="Q3031" t="str">
        <f t="shared" si="284"/>
        <v>theater</v>
      </c>
      <c r="R3031" t="str">
        <f t="shared" si="285"/>
        <v>spaces</v>
      </c>
      <c r="S3031" s="9">
        <f t="shared" si="286"/>
        <v>41932.708877314813</v>
      </c>
      <c r="T3031" s="9">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f t="shared" si="283"/>
        <v>45.536585365853661</v>
      </c>
      <c r="Q3032" t="str">
        <f t="shared" si="284"/>
        <v>theater</v>
      </c>
      <c r="R3032" t="str">
        <f t="shared" si="285"/>
        <v>spaces</v>
      </c>
      <c r="S3032" s="9">
        <f t="shared" si="286"/>
        <v>42233.747349537036</v>
      </c>
      <c r="T3032" s="9">
        <f t="shared" si="287"/>
        <v>42263.747349537036</v>
      </c>
    </row>
    <row r="3033" spans="1:20" ht="57.6"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51.724137931034484</v>
      </c>
      <c r="Q3033" t="str">
        <f t="shared" si="284"/>
        <v>theater</v>
      </c>
      <c r="R3033" t="str">
        <f t="shared" si="285"/>
        <v>spaces</v>
      </c>
      <c r="S3033" s="9">
        <f t="shared" si="286"/>
        <v>42597.882488425923</v>
      </c>
      <c r="T3033" s="9">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9">
        <f t="shared" si="286"/>
        <v>42228.044664351852</v>
      </c>
      <c r="T3034" s="9">
        <f t="shared" si="287"/>
        <v>42258.044664351852</v>
      </c>
    </row>
    <row r="3035" spans="1:20" ht="28.8"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f t="shared" si="283"/>
        <v>191.13043478260869</v>
      </c>
      <c r="Q3035" t="str">
        <f t="shared" si="284"/>
        <v>theater</v>
      </c>
      <c r="R3035" t="str">
        <f t="shared" si="285"/>
        <v>spaces</v>
      </c>
      <c r="S3035" s="9">
        <f t="shared" si="286"/>
        <v>42570.110243055555</v>
      </c>
      <c r="T3035" s="9">
        <f t="shared" si="287"/>
        <v>42600.110243055555</v>
      </c>
    </row>
    <row r="3036" spans="1:20" ht="57.6"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9">
        <f t="shared" si="286"/>
        <v>42644.535358796296</v>
      </c>
      <c r="T3036" s="9">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9">
        <f t="shared" si="286"/>
        <v>41368.560289351852</v>
      </c>
      <c r="T3037" s="9">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9">
        <f t="shared" si="286"/>
        <v>41466.785231481481</v>
      </c>
      <c r="T3038" s="9">
        <f t="shared" si="287"/>
        <v>41502.499305555553</v>
      </c>
    </row>
    <row r="3039" spans="1:20" ht="43.2"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f t="shared" si="283"/>
        <v>33.3125</v>
      </c>
      <c r="Q3039" t="str">
        <f t="shared" si="284"/>
        <v>theater</v>
      </c>
      <c r="R3039" t="str">
        <f t="shared" si="285"/>
        <v>spaces</v>
      </c>
      <c r="S3039" s="9">
        <f t="shared" si="286"/>
        <v>40378.893206018518</v>
      </c>
      <c r="T3039" s="9">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9">
        <f t="shared" si="286"/>
        <v>42373.252280092594</v>
      </c>
      <c r="T3040" s="9">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f t="shared" si="283"/>
        <v>92.130423728813554</v>
      </c>
      <c r="Q3041" t="str">
        <f t="shared" si="284"/>
        <v>theater</v>
      </c>
      <c r="R3041" t="str">
        <f t="shared" si="285"/>
        <v>spaces</v>
      </c>
      <c r="S3041" s="9">
        <f t="shared" si="286"/>
        <v>41610.794421296298</v>
      </c>
      <c r="T3041" s="9">
        <f t="shared" si="287"/>
        <v>41637.332638888889</v>
      </c>
    </row>
    <row r="3042" spans="1:20" ht="28.8"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9">
        <f t="shared" si="286"/>
        <v>42177.791909722218</v>
      </c>
      <c r="T3042" s="9">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9">
        <f t="shared" si="286"/>
        <v>42359.868611111116</v>
      </c>
      <c r="T3043" s="9">
        <f t="shared" si="287"/>
        <v>42389.868611111116</v>
      </c>
    </row>
    <row r="3044" spans="1:20" ht="43.2"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9">
        <f t="shared" si="286"/>
        <v>42253.688043981485</v>
      </c>
      <c r="T3044" s="9">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9">
        <f t="shared" si="286"/>
        <v>42083.070590277777</v>
      </c>
      <c r="T3045" s="9">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9">
        <f t="shared" si="286"/>
        <v>42387.7268287037</v>
      </c>
      <c r="T3046" s="9">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f t="shared" si="283"/>
        <v>82.941562500000003</v>
      </c>
      <c r="Q3047" t="str">
        <f t="shared" si="284"/>
        <v>theater</v>
      </c>
      <c r="R3047" t="str">
        <f t="shared" si="285"/>
        <v>spaces</v>
      </c>
      <c r="S3047" s="9">
        <f t="shared" si="286"/>
        <v>41843.155729166669</v>
      </c>
      <c r="T3047" s="9">
        <f t="shared" si="287"/>
        <v>41873.155729166669</v>
      </c>
    </row>
    <row r="3048" spans="1:20" ht="43.2"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f t="shared" si="283"/>
        <v>259.94827586206895</v>
      </c>
      <c r="Q3048" t="str">
        <f t="shared" si="284"/>
        <v>theater</v>
      </c>
      <c r="R3048" t="str">
        <f t="shared" si="285"/>
        <v>spaces</v>
      </c>
      <c r="S3048" s="9">
        <f t="shared" si="286"/>
        <v>41862.803078703706</v>
      </c>
      <c r="T3048" s="9">
        <f t="shared" si="287"/>
        <v>41892.202777777777</v>
      </c>
    </row>
    <row r="3049" spans="1:20" ht="28.8"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9">
        <f t="shared" si="286"/>
        <v>42443.989050925928</v>
      </c>
      <c r="T3049" s="9">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f t="shared" si="283"/>
        <v>177.02127659574469</v>
      </c>
      <c r="Q3050" t="str">
        <f t="shared" si="284"/>
        <v>theater</v>
      </c>
      <c r="R3050" t="str">
        <f t="shared" si="285"/>
        <v>spaces</v>
      </c>
      <c r="S3050" s="9">
        <f t="shared" si="286"/>
        <v>41975.901180555549</v>
      </c>
      <c r="T3050" s="9">
        <f t="shared" si="287"/>
        <v>42004.890277777777</v>
      </c>
    </row>
    <row r="3051" spans="1:20" ht="43.2"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9">
        <f t="shared" si="286"/>
        <v>42139.014525462961</v>
      </c>
      <c r="T3051" s="9">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9">
        <f t="shared" si="286"/>
        <v>42465.16851851852</v>
      </c>
      <c r="T3052" s="9">
        <f t="shared" si="287"/>
        <v>42495.16851851852</v>
      </c>
    </row>
    <row r="3053" spans="1:20" ht="43.2"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f t="shared" si="283"/>
        <v>23.62857142857143</v>
      </c>
      <c r="Q3053" t="str">
        <f t="shared" si="284"/>
        <v>theater</v>
      </c>
      <c r="R3053" t="str">
        <f t="shared" si="285"/>
        <v>spaces</v>
      </c>
      <c r="S3053" s="9">
        <f t="shared" si="286"/>
        <v>42744.416030092587</v>
      </c>
      <c r="T3053" s="9">
        <f t="shared" si="287"/>
        <v>42774.416030092587</v>
      </c>
    </row>
    <row r="3054" spans="1:20" ht="28.8"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f t="shared" si="283"/>
        <v>37.5</v>
      </c>
      <c r="Q3054" t="str">
        <f t="shared" si="284"/>
        <v>theater</v>
      </c>
      <c r="R3054" t="str">
        <f t="shared" si="285"/>
        <v>spaces</v>
      </c>
      <c r="S3054" s="9">
        <f t="shared" si="286"/>
        <v>42122.670069444444</v>
      </c>
      <c r="T3054" s="9">
        <f t="shared" si="287"/>
        <v>42152.665972222225</v>
      </c>
    </row>
    <row r="3055" spans="1:20" ht="43.2"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f t="shared" si="283"/>
        <v>13.333333333333334</v>
      </c>
      <c r="Q3055" t="str">
        <f t="shared" si="284"/>
        <v>theater</v>
      </c>
      <c r="R3055" t="str">
        <f t="shared" si="285"/>
        <v>spaces</v>
      </c>
      <c r="S3055" s="9">
        <f t="shared" si="286"/>
        <v>41862.761724537035</v>
      </c>
      <c r="T3055" s="9">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9">
        <f t="shared" si="286"/>
        <v>42027.832800925928</v>
      </c>
      <c r="T3056" s="9">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f t="shared" si="283"/>
        <v>1</v>
      </c>
      <c r="Q3057" t="str">
        <f t="shared" si="284"/>
        <v>theater</v>
      </c>
      <c r="R3057" t="str">
        <f t="shared" si="285"/>
        <v>spaces</v>
      </c>
      <c r="S3057" s="9">
        <f t="shared" si="286"/>
        <v>41953.95821759259</v>
      </c>
      <c r="T3057" s="9">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9">
        <f t="shared" si="286"/>
        <v>41851.636388888888</v>
      </c>
      <c r="T3058" s="9">
        <f t="shared" si="287"/>
        <v>41911.636388888888</v>
      </c>
    </row>
    <row r="3059" spans="1:20" ht="28.8"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9">
        <f t="shared" si="286"/>
        <v>42433.650590277779</v>
      </c>
      <c r="T3059" s="9">
        <f t="shared" si="287"/>
        <v>42463.608923611115</v>
      </c>
    </row>
    <row r="3060" spans="1:20" ht="43.2"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f t="shared" si="283"/>
        <v>1</v>
      </c>
      <c r="Q3060" t="str">
        <f t="shared" si="284"/>
        <v>theater</v>
      </c>
      <c r="R3060" t="str">
        <f t="shared" si="285"/>
        <v>spaces</v>
      </c>
      <c r="S3060" s="9">
        <f t="shared" si="286"/>
        <v>42460.374305555553</v>
      </c>
      <c r="T3060" s="9">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f t="shared" si="283"/>
        <v>41</v>
      </c>
      <c r="Q3061" t="str">
        <f t="shared" si="284"/>
        <v>theater</v>
      </c>
      <c r="R3061" t="str">
        <f t="shared" si="285"/>
        <v>spaces</v>
      </c>
      <c r="S3061" s="9">
        <f t="shared" si="286"/>
        <v>41829.935717592591</v>
      </c>
      <c r="T3061" s="9">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f t="shared" si="283"/>
        <v>55.833333333333336</v>
      </c>
      <c r="Q3062" t="str">
        <f t="shared" si="284"/>
        <v>theater</v>
      </c>
      <c r="R3062" t="str">
        <f t="shared" si="285"/>
        <v>spaces</v>
      </c>
      <c r="S3062" s="9">
        <f t="shared" si="286"/>
        <v>42245.274699074071</v>
      </c>
      <c r="T3062" s="9">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9">
        <f t="shared" si="286"/>
        <v>41834.784120370372</v>
      </c>
      <c r="T3063" s="9">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f t="shared" si="283"/>
        <v>99.761194029850742</v>
      </c>
      <c r="Q3064" t="str">
        <f t="shared" si="284"/>
        <v>theater</v>
      </c>
      <c r="R3064" t="str">
        <f t="shared" si="285"/>
        <v>spaces</v>
      </c>
      <c r="S3064" s="9">
        <f t="shared" si="286"/>
        <v>42248.535787037035</v>
      </c>
      <c r="T3064" s="9">
        <f t="shared" si="287"/>
        <v>42277.75</v>
      </c>
    </row>
    <row r="3065" spans="1:20" ht="28.8"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f t="shared" si="283"/>
        <v>25.521739130434781</v>
      </c>
      <c r="Q3065" t="str">
        <f t="shared" si="284"/>
        <v>theater</v>
      </c>
      <c r="R3065" t="str">
        <f t="shared" si="285"/>
        <v>spaces</v>
      </c>
      <c r="S3065" s="9">
        <f t="shared" si="286"/>
        <v>42630.922893518517</v>
      </c>
      <c r="T3065" s="9">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f t="shared" si="283"/>
        <v>117.65277777777777</v>
      </c>
      <c r="Q3066" t="str">
        <f t="shared" si="284"/>
        <v>theater</v>
      </c>
      <c r="R3066" t="str">
        <f t="shared" si="285"/>
        <v>spaces</v>
      </c>
      <c r="S3066" s="9">
        <f t="shared" si="286"/>
        <v>42299.130162037036</v>
      </c>
      <c r="T3066" s="9">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f t="shared" si="283"/>
        <v>5</v>
      </c>
      <c r="Q3067" t="str">
        <f t="shared" si="284"/>
        <v>theater</v>
      </c>
      <c r="R3067" t="str">
        <f t="shared" si="285"/>
        <v>spaces</v>
      </c>
      <c r="S3067" s="9">
        <f t="shared" si="286"/>
        <v>41825.055231481485</v>
      </c>
      <c r="T3067" s="9">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f t="shared" si="283"/>
        <v>2796.6666666666665</v>
      </c>
      <c r="Q3068" t="str">
        <f t="shared" si="284"/>
        <v>theater</v>
      </c>
      <c r="R3068" t="str">
        <f t="shared" si="285"/>
        <v>spaces</v>
      </c>
      <c r="S3068" s="9">
        <f t="shared" si="286"/>
        <v>42531.228437500002</v>
      </c>
      <c r="T3068" s="9">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f t="shared" si="283"/>
        <v>200</v>
      </c>
      <c r="Q3069" t="str">
        <f t="shared" si="284"/>
        <v>theater</v>
      </c>
      <c r="R3069" t="str">
        <f t="shared" si="285"/>
        <v>spaces</v>
      </c>
      <c r="S3069" s="9">
        <f t="shared" si="286"/>
        <v>42226.938414351855</v>
      </c>
      <c r="T3069" s="9">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f t="shared" si="283"/>
        <v>87.5</v>
      </c>
      <c r="Q3070" t="str">
        <f t="shared" si="284"/>
        <v>theater</v>
      </c>
      <c r="R3070" t="str">
        <f t="shared" si="285"/>
        <v>spaces</v>
      </c>
      <c r="S3070" s="9">
        <f t="shared" si="286"/>
        <v>42263.691574074073</v>
      </c>
      <c r="T3070" s="9">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f t="shared" si="283"/>
        <v>20.142857142857142</v>
      </c>
      <c r="Q3071" t="str">
        <f t="shared" si="284"/>
        <v>theater</v>
      </c>
      <c r="R3071" t="str">
        <f t="shared" si="285"/>
        <v>spaces</v>
      </c>
      <c r="S3071" s="9">
        <f t="shared" si="286"/>
        <v>41957.833726851852</v>
      </c>
      <c r="T3071" s="9">
        <f t="shared" si="287"/>
        <v>41987.833726851852</v>
      </c>
    </row>
    <row r="3072" spans="1:20" ht="28.8"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f t="shared" si="283"/>
        <v>20.875</v>
      </c>
      <c r="Q3072" t="str">
        <f t="shared" si="284"/>
        <v>theater</v>
      </c>
      <c r="R3072" t="str">
        <f t="shared" si="285"/>
        <v>spaces</v>
      </c>
      <c r="S3072" s="9">
        <f t="shared" si="286"/>
        <v>42690.733437499999</v>
      </c>
      <c r="T3072" s="9">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f t="shared" si="283"/>
        <v>61.307692307692307</v>
      </c>
      <c r="Q3073" t="str">
        <f t="shared" si="284"/>
        <v>theater</v>
      </c>
      <c r="R3073" t="str">
        <f t="shared" si="285"/>
        <v>spaces</v>
      </c>
      <c r="S3073" s="9">
        <f t="shared" si="286"/>
        <v>42097.732418981483</v>
      </c>
      <c r="T3073" s="9">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E3074/D3074*100</f>
        <v>1.6666666666666666E-2</v>
      </c>
      <c r="P3074">
        <f t="shared" si="283"/>
        <v>1</v>
      </c>
      <c r="Q3074" t="str">
        <f t="shared" si="284"/>
        <v>theater</v>
      </c>
      <c r="R3074" t="str">
        <f t="shared" si="285"/>
        <v>spaces</v>
      </c>
      <c r="S3074" s="9">
        <f t="shared" si="286"/>
        <v>42658.690532407403</v>
      </c>
      <c r="T3074" s="9">
        <f t="shared" si="287"/>
        <v>42673.073611111111</v>
      </c>
    </row>
    <row r="3075" spans="1:20" ht="28.8"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2.3035714285714284E-2</v>
      </c>
      <c r="P3075">
        <f t="shared" ref="P3075:P3138" si="289">E3075/L3075</f>
        <v>92.142857142857139</v>
      </c>
      <c r="Q3075" t="str">
        <f t="shared" ref="Q3075:Q3138" si="290">LEFT(N3075, FIND("/", N3075)-1)</f>
        <v>theater</v>
      </c>
      <c r="R3075" t="str">
        <f t="shared" ref="R3075:R3138" si="291">RIGHT(N3075, LEN(N3075)-FIND("/", N3075))</f>
        <v>spaces</v>
      </c>
      <c r="S3075" s="9">
        <f t="shared" ref="S3075:S3138" si="292">J3075/60/60/24+DATE(1970, 1, 1)</f>
        <v>42111.684027777781</v>
      </c>
      <c r="T3075" s="9">
        <f t="shared" ref="T3075:T3138" si="293">I3075/60/60/24+DATE(1970, 1, 1)</f>
        <v>42169.804861111115</v>
      </c>
    </row>
    <row r="3076" spans="1:20" ht="43.2"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f t="shared" si="289"/>
        <v>7.333333333333333</v>
      </c>
      <c r="Q3076" t="str">
        <f t="shared" si="290"/>
        <v>theater</v>
      </c>
      <c r="R3076" t="str">
        <f t="shared" si="291"/>
        <v>spaces</v>
      </c>
      <c r="S3076" s="9">
        <f t="shared" si="292"/>
        <v>42409.571284722217</v>
      </c>
      <c r="T3076" s="9">
        <f t="shared" si="293"/>
        <v>42439.571284722217</v>
      </c>
    </row>
    <row r="3077" spans="1:20" ht="28.8"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f t="shared" si="289"/>
        <v>64.8</v>
      </c>
      <c r="Q3077" t="str">
        <f t="shared" si="290"/>
        <v>theater</v>
      </c>
      <c r="R3077" t="str">
        <f t="shared" si="291"/>
        <v>spaces</v>
      </c>
      <c r="S3077" s="9">
        <f t="shared" si="292"/>
        <v>42551.102314814809</v>
      </c>
      <c r="T3077" s="9">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f t="shared" si="289"/>
        <v>30.12</v>
      </c>
      <c r="Q3078" t="str">
        <f t="shared" si="290"/>
        <v>theater</v>
      </c>
      <c r="R3078" t="str">
        <f t="shared" si="291"/>
        <v>spaces</v>
      </c>
      <c r="S3078" s="9">
        <f t="shared" si="292"/>
        <v>42226.651886574073</v>
      </c>
      <c r="T3078" s="9">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f t="shared" si="289"/>
        <v>52.5</v>
      </c>
      <c r="Q3079" t="str">
        <f t="shared" si="290"/>
        <v>theater</v>
      </c>
      <c r="R3079" t="str">
        <f t="shared" si="291"/>
        <v>spaces</v>
      </c>
      <c r="S3079" s="9">
        <f t="shared" si="292"/>
        <v>42766.956921296296</v>
      </c>
      <c r="T3079" s="9">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f t="shared" si="289"/>
        <v>23.666666666666668</v>
      </c>
      <c r="Q3080" t="str">
        <f t="shared" si="290"/>
        <v>theater</v>
      </c>
      <c r="R3080" t="str">
        <f t="shared" si="291"/>
        <v>spaces</v>
      </c>
      <c r="S3080" s="9">
        <f t="shared" si="292"/>
        <v>42031.138831018514</v>
      </c>
      <c r="T3080" s="9">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f t="shared" si="289"/>
        <v>415.77777777777777</v>
      </c>
      <c r="Q3081" t="str">
        <f t="shared" si="290"/>
        <v>theater</v>
      </c>
      <c r="R3081" t="str">
        <f t="shared" si="291"/>
        <v>spaces</v>
      </c>
      <c r="S3081" s="9">
        <f t="shared" si="292"/>
        <v>42055.713368055556</v>
      </c>
      <c r="T3081" s="9">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f t="shared" si="289"/>
        <v>53.714285714285715</v>
      </c>
      <c r="Q3082" t="str">
        <f t="shared" si="290"/>
        <v>theater</v>
      </c>
      <c r="R3082" t="str">
        <f t="shared" si="291"/>
        <v>spaces</v>
      </c>
      <c r="S3082" s="9">
        <f t="shared" si="292"/>
        <v>41940.028287037036</v>
      </c>
      <c r="T3082" s="9">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f t="shared" si="289"/>
        <v>420.6</v>
      </c>
      <c r="Q3083" t="str">
        <f t="shared" si="290"/>
        <v>theater</v>
      </c>
      <c r="R3083" t="str">
        <f t="shared" si="291"/>
        <v>spaces</v>
      </c>
      <c r="S3083" s="9">
        <f t="shared" si="292"/>
        <v>42237.181608796294</v>
      </c>
      <c r="T3083" s="9">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9">
        <f t="shared" si="292"/>
        <v>42293.922986111109</v>
      </c>
      <c r="T3084" s="9">
        <f t="shared" si="293"/>
        <v>42323.96465277778</v>
      </c>
    </row>
    <row r="3085" spans="1:20" ht="43.2"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f t="shared" si="289"/>
        <v>18.666666666666668</v>
      </c>
      <c r="Q3085" t="str">
        <f t="shared" si="290"/>
        <v>theater</v>
      </c>
      <c r="R3085" t="str">
        <f t="shared" si="291"/>
        <v>spaces</v>
      </c>
      <c r="S3085" s="9">
        <f t="shared" si="292"/>
        <v>41853.563402777778</v>
      </c>
      <c r="T3085" s="9">
        <f t="shared" si="293"/>
        <v>41883.208333333336</v>
      </c>
    </row>
    <row r="3086" spans="1:20" ht="43.2"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f t="shared" si="289"/>
        <v>78.333333333333329</v>
      </c>
      <c r="Q3086" t="str">
        <f t="shared" si="290"/>
        <v>theater</v>
      </c>
      <c r="R3086" t="str">
        <f t="shared" si="291"/>
        <v>spaces</v>
      </c>
      <c r="S3086" s="9">
        <f t="shared" si="292"/>
        <v>42100.723738425921</v>
      </c>
      <c r="T3086" s="9">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f t="shared" si="289"/>
        <v>67.777777777777771</v>
      </c>
      <c r="Q3087" t="str">
        <f t="shared" si="290"/>
        <v>theater</v>
      </c>
      <c r="R3087" t="str">
        <f t="shared" si="291"/>
        <v>spaces</v>
      </c>
      <c r="S3087" s="9">
        <f t="shared" si="292"/>
        <v>42246.883784722217</v>
      </c>
      <c r="T3087" s="9">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f t="shared" si="289"/>
        <v>16.666666666666668</v>
      </c>
      <c r="Q3088" t="str">
        <f t="shared" si="290"/>
        <v>theater</v>
      </c>
      <c r="R3088" t="str">
        <f t="shared" si="291"/>
        <v>spaces</v>
      </c>
      <c r="S3088" s="9">
        <f t="shared" si="292"/>
        <v>42173.67082175926</v>
      </c>
      <c r="T3088" s="9">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f t="shared" si="289"/>
        <v>62.5</v>
      </c>
      <c r="Q3089" t="str">
        <f t="shared" si="290"/>
        <v>theater</v>
      </c>
      <c r="R3089" t="str">
        <f t="shared" si="291"/>
        <v>spaces</v>
      </c>
      <c r="S3089" s="9">
        <f t="shared" si="292"/>
        <v>42665.150347222225</v>
      </c>
      <c r="T3089" s="9">
        <f t="shared" si="293"/>
        <v>42725.192013888889</v>
      </c>
    </row>
    <row r="3090" spans="1:20" ht="28.8"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f t="shared" si="289"/>
        <v>42</v>
      </c>
      <c r="Q3090" t="str">
        <f t="shared" si="290"/>
        <v>theater</v>
      </c>
      <c r="R3090" t="str">
        <f t="shared" si="291"/>
        <v>spaces</v>
      </c>
      <c r="S3090" s="9">
        <f t="shared" si="292"/>
        <v>41981.57230324074</v>
      </c>
      <c r="T3090" s="9">
        <f t="shared" si="293"/>
        <v>42012.570138888885</v>
      </c>
    </row>
    <row r="3091" spans="1:20" ht="28.8"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f t="shared" si="289"/>
        <v>130.0888888888889</v>
      </c>
      <c r="Q3091" t="str">
        <f t="shared" si="290"/>
        <v>theater</v>
      </c>
      <c r="R3091" t="str">
        <f t="shared" si="291"/>
        <v>spaces</v>
      </c>
      <c r="S3091" s="9">
        <f t="shared" si="292"/>
        <v>42528.542627314819</v>
      </c>
      <c r="T3091" s="9">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f t="shared" si="289"/>
        <v>1270.2222222222222</v>
      </c>
      <c r="Q3092" t="str">
        <f t="shared" si="290"/>
        <v>theater</v>
      </c>
      <c r="R3092" t="str">
        <f t="shared" si="291"/>
        <v>spaces</v>
      </c>
      <c r="S3092" s="9">
        <f t="shared" si="292"/>
        <v>42065.818807870368</v>
      </c>
      <c r="T3092" s="9">
        <f t="shared" si="293"/>
        <v>42125.777141203704</v>
      </c>
    </row>
    <row r="3093" spans="1:20" ht="43.2"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f t="shared" si="289"/>
        <v>88.444444444444443</v>
      </c>
      <c r="Q3093" t="str">
        <f t="shared" si="290"/>
        <v>theater</v>
      </c>
      <c r="R3093" t="str">
        <f t="shared" si="291"/>
        <v>spaces</v>
      </c>
      <c r="S3093" s="9">
        <f t="shared" si="292"/>
        <v>42566.948414351849</v>
      </c>
      <c r="T3093" s="9">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f t="shared" si="289"/>
        <v>56.342380952380957</v>
      </c>
      <c r="Q3094" t="str">
        <f t="shared" si="290"/>
        <v>theater</v>
      </c>
      <c r="R3094" t="str">
        <f t="shared" si="291"/>
        <v>spaces</v>
      </c>
      <c r="S3094" s="9">
        <f t="shared" si="292"/>
        <v>42255.619351851856</v>
      </c>
      <c r="T3094" s="9">
        <f t="shared" si="293"/>
        <v>42292.916666666672</v>
      </c>
    </row>
    <row r="3095" spans="1:20" ht="43.2"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f t="shared" si="289"/>
        <v>53.529411764705884</v>
      </c>
      <c r="Q3095" t="str">
        <f t="shared" si="290"/>
        <v>theater</v>
      </c>
      <c r="R3095" t="str">
        <f t="shared" si="291"/>
        <v>spaces</v>
      </c>
      <c r="S3095" s="9">
        <f t="shared" si="292"/>
        <v>41760.909039351849</v>
      </c>
      <c r="T3095" s="9">
        <f t="shared" si="293"/>
        <v>41791.165972222225</v>
      </c>
    </row>
    <row r="3096" spans="1:20" ht="28.8"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f t="shared" si="289"/>
        <v>25</v>
      </c>
      <c r="Q3096" t="str">
        <f t="shared" si="290"/>
        <v>theater</v>
      </c>
      <c r="R3096" t="str">
        <f t="shared" si="291"/>
        <v>spaces</v>
      </c>
      <c r="S3096" s="9">
        <f t="shared" si="292"/>
        <v>42207.795787037037</v>
      </c>
      <c r="T3096" s="9">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f t="shared" si="289"/>
        <v>50</v>
      </c>
      <c r="Q3097" t="str">
        <f t="shared" si="290"/>
        <v>theater</v>
      </c>
      <c r="R3097" t="str">
        <f t="shared" si="291"/>
        <v>spaces</v>
      </c>
      <c r="S3097" s="9">
        <f t="shared" si="292"/>
        <v>42523.025231481486</v>
      </c>
      <c r="T3097" s="9">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f t="shared" si="289"/>
        <v>56.785714285714285</v>
      </c>
      <c r="Q3098" t="str">
        <f t="shared" si="290"/>
        <v>theater</v>
      </c>
      <c r="R3098" t="str">
        <f t="shared" si="291"/>
        <v>spaces</v>
      </c>
      <c r="S3098" s="9">
        <f t="shared" si="292"/>
        <v>42114.825532407413</v>
      </c>
      <c r="T3098" s="9">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f t="shared" si="289"/>
        <v>40.833333333333336</v>
      </c>
      <c r="Q3099" t="str">
        <f t="shared" si="290"/>
        <v>theater</v>
      </c>
      <c r="R3099" t="str">
        <f t="shared" si="291"/>
        <v>spaces</v>
      </c>
      <c r="S3099" s="9">
        <f t="shared" si="292"/>
        <v>42629.503483796296</v>
      </c>
      <c r="T3099" s="9">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f t="shared" si="289"/>
        <v>65.111111111111114</v>
      </c>
      <c r="Q3100" t="str">
        <f t="shared" si="290"/>
        <v>theater</v>
      </c>
      <c r="R3100" t="str">
        <f t="shared" si="291"/>
        <v>spaces</v>
      </c>
      <c r="S3100" s="9">
        <f t="shared" si="292"/>
        <v>42359.792233796295</v>
      </c>
      <c r="T3100" s="9">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f t="shared" si="289"/>
        <v>55.6</v>
      </c>
      <c r="Q3101" t="str">
        <f t="shared" si="290"/>
        <v>theater</v>
      </c>
      <c r="R3101" t="str">
        <f t="shared" si="291"/>
        <v>spaces</v>
      </c>
      <c r="S3101" s="9">
        <f t="shared" si="292"/>
        <v>42382.189710648148</v>
      </c>
      <c r="T3101" s="9">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f t="shared" si="289"/>
        <v>140.53846153846155</v>
      </c>
      <c r="Q3102" t="str">
        <f t="shared" si="290"/>
        <v>theater</v>
      </c>
      <c r="R3102" t="str">
        <f t="shared" si="291"/>
        <v>spaces</v>
      </c>
      <c r="S3102" s="9">
        <f t="shared" si="292"/>
        <v>41902.622395833336</v>
      </c>
      <c r="T3102" s="9">
        <f t="shared" si="293"/>
        <v>41932.622395833336</v>
      </c>
    </row>
    <row r="3103" spans="1:20" ht="43.2"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t="str">
        <f t="shared" si="290"/>
        <v>theater</v>
      </c>
      <c r="R3103" t="str">
        <f t="shared" si="291"/>
        <v>spaces</v>
      </c>
      <c r="S3103" s="9">
        <f t="shared" si="292"/>
        <v>42171.383530092593</v>
      </c>
      <c r="T3103" s="9">
        <f t="shared" si="293"/>
        <v>42201.330555555556</v>
      </c>
    </row>
    <row r="3104" spans="1:20" ht="43.2"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f t="shared" si="289"/>
        <v>69.533333333333331</v>
      </c>
      <c r="Q3104" t="str">
        <f t="shared" si="290"/>
        <v>theater</v>
      </c>
      <c r="R3104" t="str">
        <f t="shared" si="291"/>
        <v>spaces</v>
      </c>
      <c r="S3104" s="9">
        <f t="shared" si="292"/>
        <v>42555.340486111112</v>
      </c>
      <c r="T3104" s="9">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f t="shared" si="289"/>
        <v>5.5</v>
      </c>
      <c r="Q3105" t="str">
        <f t="shared" si="290"/>
        <v>theater</v>
      </c>
      <c r="R3105" t="str">
        <f t="shared" si="291"/>
        <v>spaces</v>
      </c>
      <c r="S3105" s="9">
        <f t="shared" si="292"/>
        <v>42107.156319444446</v>
      </c>
      <c r="T3105" s="9">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f t="shared" si="289"/>
        <v>237</v>
      </c>
      <c r="Q3106" t="str">
        <f t="shared" si="290"/>
        <v>theater</v>
      </c>
      <c r="R3106" t="str">
        <f t="shared" si="291"/>
        <v>spaces</v>
      </c>
      <c r="S3106" s="9">
        <f t="shared" si="292"/>
        <v>42006.908692129626</v>
      </c>
      <c r="T3106" s="9">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f t="shared" si="289"/>
        <v>79.870967741935488</v>
      </c>
      <c r="Q3107" t="str">
        <f t="shared" si="290"/>
        <v>theater</v>
      </c>
      <c r="R3107" t="str">
        <f t="shared" si="291"/>
        <v>spaces</v>
      </c>
      <c r="S3107" s="9">
        <f t="shared" si="292"/>
        <v>41876.718935185185</v>
      </c>
      <c r="T3107" s="9">
        <f t="shared" si="293"/>
        <v>41931.208333333336</v>
      </c>
    </row>
    <row r="3108" spans="1:20" ht="43.2"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f t="shared" si="289"/>
        <v>10.25</v>
      </c>
      <c r="Q3108" t="str">
        <f t="shared" si="290"/>
        <v>theater</v>
      </c>
      <c r="R3108" t="str">
        <f t="shared" si="291"/>
        <v>spaces</v>
      </c>
      <c r="S3108" s="9">
        <f t="shared" si="292"/>
        <v>42241.429120370376</v>
      </c>
      <c r="T3108" s="9">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f t="shared" si="289"/>
        <v>272.58620689655174</v>
      </c>
      <c r="Q3109" t="str">
        <f t="shared" si="290"/>
        <v>theater</v>
      </c>
      <c r="R3109" t="str">
        <f t="shared" si="291"/>
        <v>spaces</v>
      </c>
      <c r="S3109" s="9">
        <f t="shared" si="292"/>
        <v>42128.814247685179</v>
      </c>
      <c r="T3109" s="9">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f t="shared" si="289"/>
        <v>13</v>
      </c>
      <c r="Q3110" t="str">
        <f t="shared" si="290"/>
        <v>theater</v>
      </c>
      <c r="R3110" t="str">
        <f t="shared" si="291"/>
        <v>spaces</v>
      </c>
      <c r="S3110" s="9">
        <f t="shared" si="292"/>
        <v>42062.680486111116</v>
      </c>
      <c r="T3110" s="9">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f t="shared" si="289"/>
        <v>58.184210526315788</v>
      </c>
      <c r="Q3111" t="str">
        <f t="shared" si="290"/>
        <v>theater</v>
      </c>
      <c r="R3111" t="str">
        <f t="shared" si="291"/>
        <v>spaces</v>
      </c>
      <c r="S3111" s="9">
        <f t="shared" si="292"/>
        <v>41844.125115740739</v>
      </c>
      <c r="T3111" s="9">
        <f t="shared" si="293"/>
        <v>41879.125115740739</v>
      </c>
    </row>
    <row r="3112" spans="1:20" ht="28.8"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f t="shared" si="289"/>
        <v>10</v>
      </c>
      <c r="Q3112" t="str">
        <f t="shared" si="290"/>
        <v>theater</v>
      </c>
      <c r="R3112" t="str">
        <f t="shared" si="291"/>
        <v>spaces</v>
      </c>
      <c r="S3112" s="9">
        <f t="shared" si="292"/>
        <v>42745.031469907408</v>
      </c>
      <c r="T3112" s="9">
        <f t="shared" si="293"/>
        <v>42785.031469907408</v>
      </c>
    </row>
    <row r="3113" spans="1:20" ht="28.8"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f t="shared" si="289"/>
        <v>70.10526315789474</v>
      </c>
      <c r="Q3113" t="str">
        <f t="shared" si="290"/>
        <v>theater</v>
      </c>
      <c r="R3113" t="str">
        <f t="shared" si="291"/>
        <v>spaces</v>
      </c>
      <c r="S3113" s="9">
        <f t="shared" si="292"/>
        <v>41885.595138888886</v>
      </c>
      <c r="T3113" s="9">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f t="shared" si="289"/>
        <v>57.888888888888886</v>
      </c>
      <c r="Q3114" t="str">
        <f t="shared" si="290"/>
        <v>theater</v>
      </c>
      <c r="R3114" t="str">
        <f t="shared" si="291"/>
        <v>spaces</v>
      </c>
      <c r="S3114" s="9">
        <f t="shared" si="292"/>
        <v>42615.121921296297</v>
      </c>
      <c r="T3114" s="9">
        <f t="shared" si="293"/>
        <v>42675.121921296297</v>
      </c>
    </row>
    <row r="3115" spans="1:20" ht="28.8"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f t="shared" si="289"/>
        <v>125.27027027027027</v>
      </c>
      <c r="Q3115" t="str">
        <f t="shared" si="290"/>
        <v>theater</v>
      </c>
      <c r="R3115" t="str">
        <f t="shared" si="291"/>
        <v>spaces</v>
      </c>
      <c r="S3115" s="9">
        <f t="shared" si="292"/>
        <v>42081.731273148151</v>
      </c>
      <c r="T3115" s="9">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9">
        <f t="shared" si="292"/>
        <v>41843.632523148146</v>
      </c>
      <c r="T3116" s="9">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t="str">
        <f t="shared" si="290"/>
        <v>theater</v>
      </c>
      <c r="R3117" t="str">
        <f t="shared" si="291"/>
        <v>spaces</v>
      </c>
      <c r="S3117" s="9">
        <f t="shared" si="292"/>
        <v>42496.447071759263</v>
      </c>
      <c r="T3117" s="9">
        <f t="shared" si="293"/>
        <v>42526.447071759263</v>
      </c>
    </row>
    <row r="3118" spans="1:20" ht="28.8"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f t="shared" si="289"/>
        <v>43</v>
      </c>
      <c r="Q3118" t="str">
        <f t="shared" si="290"/>
        <v>theater</v>
      </c>
      <c r="R3118" t="str">
        <f t="shared" si="291"/>
        <v>spaces</v>
      </c>
      <c r="S3118" s="9">
        <f t="shared" si="292"/>
        <v>42081.515335648146</v>
      </c>
      <c r="T3118" s="9">
        <f t="shared" si="293"/>
        <v>42095.515335648146</v>
      </c>
    </row>
    <row r="3119" spans="1:20" ht="28.8"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f t="shared" si="289"/>
        <v>1</v>
      </c>
      <c r="Q3119" t="str">
        <f t="shared" si="290"/>
        <v>theater</v>
      </c>
      <c r="R3119" t="str">
        <f t="shared" si="291"/>
        <v>spaces</v>
      </c>
      <c r="S3119" s="9">
        <f t="shared" si="292"/>
        <v>42509.374537037031</v>
      </c>
      <c r="T3119" s="9">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f t="shared" si="289"/>
        <v>775</v>
      </c>
      <c r="Q3120" t="str">
        <f t="shared" si="290"/>
        <v>theater</v>
      </c>
      <c r="R3120" t="str">
        <f t="shared" si="291"/>
        <v>spaces</v>
      </c>
      <c r="S3120" s="9">
        <f t="shared" si="292"/>
        <v>42534.649571759262</v>
      </c>
      <c r="T3120" s="9">
        <f t="shared" si="293"/>
        <v>42553.649571759262</v>
      </c>
    </row>
    <row r="3121" spans="1:20" ht="43.2"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f t="shared" si="289"/>
        <v>5</v>
      </c>
      <c r="Q3121" t="str">
        <f t="shared" si="290"/>
        <v>theater</v>
      </c>
      <c r="R3121" t="str">
        <f t="shared" si="291"/>
        <v>spaces</v>
      </c>
      <c r="S3121" s="9">
        <f t="shared" si="292"/>
        <v>42060.04550925926</v>
      </c>
      <c r="T3121" s="9">
        <f t="shared" si="293"/>
        <v>42090.003842592589</v>
      </c>
    </row>
    <row r="3122" spans="1:20" ht="28.8"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f t="shared" si="289"/>
        <v>12.8</v>
      </c>
      <c r="Q3122" t="str">
        <f t="shared" si="290"/>
        <v>theater</v>
      </c>
      <c r="R3122" t="str">
        <f t="shared" si="291"/>
        <v>spaces</v>
      </c>
      <c r="S3122" s="9">
        <f t="shared" si="292"/>
        <v>42435.942083333335</v>
      </c>
      <c r="T3122" s="9">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f t="shared" si="289"/>
        <v>10</v>
      </c>
      <c r="Q3123" t="str">
        <f t="shared" si="290"/>
        <v>theater</v>
      </c>
      <c r="R3123" t="str">
        <f t="shared" si="291"/>
        <v>spaces</v>
      </c>
      <c r="S3123" s="9">
        <f t="shared" si="292"/>
        <v>41848.679803240739</v>
      </c>
      <c r="T3123" s="9">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f t="shared" si="289"/>
        <v>58</v>
      </c>
      <c r="Q3124" t="str">
        <f t="shared" si="290"/>
        <v>theater</v>
      </c>
      <c r="R3124" t="str">
        <f t="shared" si="291"/>
        <v>spaces</v>
      </c>
      <c r="S3124" s="9">
        <f t="shared" si="292"/>
        <v>42678.932083333333</v>
      </c>
      <c r="T3124" s="9">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f t="shared" si="289"/>
        <v>244.80459770114942</v>
      </c>
      <c r="Q3125" t="str">
        <f t="shared" si="290"/>
        <v>theater</v>
      </c>
      <c r="R3125" t="str">
        <f t="shared" si="291"/>
        <v>spaces</v>
      </c>
      <c r="S3125" s="9">
        <f t="shared" si="292"/>
        <v>42530.993032407408</v>
      </c>
      <c r="T3125" s="9">
        <f t="shared" si="293"/>
        <v>42560.993032407408</v>
      </c>
    </row>
    <row r="3126" spans="1:20" ht="28.8"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f t="shared" si="289"/>
        <v>6.5</v>
      </c>
      <c r="Q3126" t="str">
        <f t="shared" si="290"/>
        <v>theater</v>
      </c>
      <c r="R3126" t="str">
        <f t="shared" si="291"/>
        <v>spaces</v>
      </c>
      <c r="S3126" s="9">
        <f t="shared" si="292"/>
        <v>41977.780104166668</v>
      </c>
      <c r="T3126" s="9">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9">
        <f t="shared" si="292"/>
        <v>42346.20685185185</v>
      </c>
      <c r="T3127" s="9">
        <f t="shared" si="293"/>
        <v>42376.20685185185</v>
      </c>
    </row>
    <row r="3128" spans="1:20" ht="57.6"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f t="shared" si="289"/>
        <v>61.176470588235297</v>
      </c>
      <c r="Q3128" t="str">
        <f t="shared" si="290"/>
        <v>theater</v>
      </c>
      <c r="R3128" t="str">
        <f t="shared" si="291"/>
        <v>spaces</v>
      </c>
      <c r="S3128" s="9">
        <f t="shared" si="292"/>
        <v>42427.01807870371</v>
      </c>
      <c r="T3128" s="9">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9">
        <f t="shared" si="292"/>
        <v>42034.856817129628</v>
      </c>
      <c r="T3129" s="9">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9">
        <f t="shared" si="292"/>
        <v>42780.825706018513</v>
      </c>
      <c r="T3130" s="9">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f t="shared" si="289"/>
        <v>10</v>
      </c>
      <c r="Q3131" t="str">
        <f t="shared" si="290"/>
        <v>theater</v>
      </c>
      <c r="R3131" t="str">
        <f t="shared" si="291"/>
        <v>plays</v>
      </c>
      <c r="S3131" s="9">
        <f t="shared" si="292"/>
        <v>42803.842812499999</v>
      </c>
      <c r="T3131" s="9">
        <f t="shared" si="293"/>
        <v>42843.801145833335</v>
      </c>
    </row>
    <row r="3132" spans="1:20" ht="28.8"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f t="shared" si="289"/>
        <v>93.75</v>
      </c>
      <c r="Q3132" t="str">
        <f t="shared" si="290"/>
        <v>theater</v>
      </c>
      <c r="R3132" t="str">
        <f t="shared" si="291"/>
        <v>plays</v>
      </c>
      <c r="S3132" s="9">
        <f t="shared" si="292"/>
        <v>42808.640231481477</v>
      </c>
      <c r="T3132" s="9">
        <f t="shared" si="293"/>
        <v>42839.207638888889</v>
      </c>
    </row>
    <row r="3133" spans="1:20"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f t="shared" si="289"/>
        <v>53.75</v>
      </c>
      <c r="Q3133" t="str">
        <f t="shared" si="290"/>
        <v>theater</v>
      </c>
      <c r="R3133" t="str">
        <f t="shared" si="291"/>
        <v>plays</v>
      </c>
      <c r="S3133" s="9">
        <f t="shared" si="292"/>
        <v>42803.579224537039</v>
      </c>
      <c r="T3133" s="9">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f t="shared" si="289"/>
        <v>10</v>
      </c>
      <c r="Q3134" t="str">
        <f t="shared" si="290"/>
        <v>theater</v>
      </c>
      <c r="R3134" t="str">
        <f t="shared" si="291"/>
        <v>plays</v>
      </c>
      <c r="S3134" s="9">
        <f t="shared" si="292"/>
        <v>42786.350231481483</v>
      </c>
      <c r="T3134" s="9">
        <f t="shared" si="293"/>
        <v>42846.308564814812</v>
      </c>
    </row>
    <row r="3135" spans="1:20" ht="28.8"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9">
        <f t="shared" si="292"/>
        <v>42788.565208333333</v>
      </c>
      <c r="T3135" s="9">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f t="shared" si="289"/>
        <v>18.75</v>
      </c>
      <c r="Q3136" t="str">
        <f t="shared" si="290"/>
        <v>theater</v>
      </c>
      <c r="R3136" t="str">
        <f t="shared" si="291"/>
        <v>plays</v>
      </c>
      <c r="S3136" s="9">
        <f t="shared" si="292"/>
        <v>42800.720127314817</v>
      </c>
      <c r="T3136" s="9">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f t="shared" si="289"/>
        <v>23.142857142857142</v>
      </c>
      <c r="Q3137" t="str">
        <f t="shared" si="290"/>
        <v>theater</v>
      </c>
      <c r="R3137" t="str">
        <f t="shared" si="291"/>
        <v>plays</v>
      </c>
      <c r="S3137" s="9">
        <f t="shared" si="292"/>
        <v>42807.151863425926</v>
      </c>
      <c r="T3137" s="9">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E3138/D3138*100</f>
        <v>127.8</v>
      </c>
      <c r="P3138">
        <f t="shared" si="289"/>
        <v>29.045454545454547</v>
      </c>
      <c r="Q3138" t="str">
        <f t="shared" si="290"/>
        <v>theater</v>
      </c>
      <c r="R3138" t="str">
        <f t="shared" si="291"/>
        <v>plays</v>
      </c>
      <c r="S3138" s="9">
        <f t="shared" si="292"/>
        <v>42789.462430555555</v>
      </c>
      <c r="T3138" s="9">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3.3333333333333335</v>
      </c>
      <c r="P3139">
        <f t="shared" ref="P3139:P3202" si="295">E3139/L3139</f>
        <v>50</v>
      </c>
      <c r="Q3139" t="str">
        <f t="shared" ref="Q3139:Q3202" si="296">LEFT(N3139, FIND("/", N3139)-1)</f>
        <v>theater</v>
      </c>
      <c r="R3139" t="str">
        <f t="shared" ref="R3139:R3202" si="297">RIGHT(N3139, LEN(N3139)-FIND("/", N3139))</f>
        <v>plays</v>
      </c>
      <c r="S3139" s="9">
        <f t="shared" ref="S3139:S3202" si="298">J3139/60/60/24+DATE(1970, 1, 1)</f>
        <v>42807.885057870371</v>
      </c>
      <c r="T3139" s="9">
        <f t="shared" ref="T3139:T3202" si="299">I3139/60/60/24+DATE(1970, 1, 1)</f>
        <v>42858.8</v>
      </c>
    </row>
    <row r="3140" spans="1:20" ht="43.2"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9">
        <f t="shared" si="298"/>
        <v>42809.645914351851</v>
      </c>
      <c r="T3140" s="9">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f t="shared" si="295"/>
        <v>450</v>
      </c>
      <c r="Q3141" t="str">
        <f t="shared" si="296"/>
        <v>theater</v>
      </c>
      <c r="R3141" t="str">
        <f t="shared" si="297"/>
        <v>plays</v>
      </c>
      <c r="S3141" s="9">
        <f t="shared" si="298"/>
        <v>42785.270370370374</v>
      </c>
      <c r="T3141" s="9">
        <f t="shared" si="299"/>
        <v>42819.189583333333</v>
      </c>
    </row>
    <row r="3142" spans="1:20" ht="43.2"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f t="shared" si="295"/>
        <v>24</v>
      </c>
      <c r="Q3142" t="str">
        <f t="shared" si="296"/>
        <v>theater</v>
      </c>
      <c r="R3142" t="str">
        <f t="shared" si="297"/>
        <v>plays</v>
      </c>
      <c r="S3142" s="9">
        <f t="shared" si="298"/>
        <v>42802.718784722223</v>
      </c>
      <c r="T3142" s="9">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f t="shared" si="295"/>
        <v>32.25</v>
      </c>
      <c r="Q3143" t="str">
        <f t="shared" si="296"/>
        <v>theater</v>
      </c>
      <c r="R3143" t="str">
        <f t="shared" si="297"/>
        <v>plays</v>
      </c>
      <c r="S3143" s="9">
        <f t="shared" si="298"/>
        <v>42800.753333333334</v>
      </c>
      <c r="T3143" s="9">
        <f t="shared" si="299"/>
        <v>42841.833333333328</v>
      </c>
    </row>
    <row r="3144" spans="1:20" ht="28.8"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f t="shared" si="295"/>
        <v>15</v>
      </c>
      <c r="Q3144" t="str">
        <f t="shared" si="296"/>
        <v>theater</v>
      </c>
      <c r="R3144" t="str">
        <f t="shared" si="297"/>
        <v>plays</v>
      </c>
      <c r="S3144" s="9">
        <f t="shared" si="298"/>
        <v>42783.513182870374</v>
      </c>
      <c r="T3144" s="9">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9">
        <f t="shared" si="298"/>
        <v>42808.358287037037</v>
      </c>
      <c r="T3145" s="9">
        <f t="shared" si="299"/>
        <v>42834.358287037037</v>
      </c>
    </row>
    <row r="3146" spans="1:20" ht="43.2"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f t="shared" si="295"/>
        <v>251.33333333333334</v>
      </c>
      <c r="Q3146" t="str">
        <f t="shared" si="296"/>
        <v>theater</v>
      </c>
      <c r="R3146" t="str">
        <f t="shared" si="297"/>
        <v>plays</v>
      </c>
      <c r="S3146" s="9">
        <f t="shared" si="298"/>
        <v>42796.538275462968</v>
      </c>
      <c r="T3146" s="9">
        <f t="shared" si="299"/>
        <v>42813.25</v>
      </c>
    </row>
    <row r="3147" spans="1:20" ht="28.8"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9">
        <f t="shared" si="298"/>
        <v>42762.040902777779</v>
      </c>
      <c r="T3147" s="9">
        <f t="shared" si="299"/>
        <v>42821.999236111107</v>
      </c>
    </row>
    <row r="3148" spans="1:20" ht="28.8"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f t="shared" si="295"/>
        <v>437.5</v>
      </c>
      <c r="Q3148" t="str">
        <f t="shared" si="296"/>
        <v>theater</v>
      </c>
      <c r="R3148" t="str">
        <f t="shared" si="297"/>
        <v>plays</v>
      </c>
      <c r="S3148" s="9">
        <f t="shared" si="298"/>
        <v>42796.682476851856</v>
      </c>
      <c r="T3148" s="9">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9">
        <f t="shared" si="298"/>
        <v>41909.969386574077</v>
      </c>
      <c r="T3149" s="9">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f t="shared" si="295"/>
        <v>41.421052631578945</v>
      </c>
      <c r="Q3150" t="str">
        <f t="shared" si="296"/>
        <v>theater</v>
      </c>
      <c r="R3150" t="str">
        <f t="shared" si="297"/>
        <v>plays</v>
      </c>
      <c r="S3150" s="9">
        <f t="shared" si="298"/>
        <v>41891.665324074071</v>
      </c>
      <c r="T3150" s="9">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9">
        <f t="shared" si="298"/>
        <v>41226.017361111109</v>
      </c>
      <c r="T3151" s="9">
        <f t="shared" si="299"/>
        <v>41250.083333333336</v>
      </c>
    </row>
    <row r="3152" spans="1:20" ht="43.2"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9">
        <f t="shared" si="298"/>
        <v>40478.263923611114</v>
      </c>
      <c r="T3152" s="9">
        <f t="shared" si="299"/>
        <v>40568.166666666664</v>
      </c>
    </row>
    <row r="3153" spans="1:20" ht="28.8"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9">
        <f t="shared" si="298"/>
        <v>41862.83997685185</v>
      </c>
      <c r="T3153" s="9">
        <f t="shared" si="299"/>
        <v>41892.83997685185</v>
      </c>
    </row>
    <row r="3154" spans="1:20" ht="28.8"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f t="shared" si="295"/>
        <v>34.791044776119406</v>
      </c>
      <c r="Q3154" t="str">
        <f t="shared" si="296"/>
        <v>theater</v>
      </c>
      <c r="R3154" t="str">
        <f t="shared" si="297"/>
        <v>plays</v>
      </c>
      <c r="S3154" s="9">
        <f t="shared" si="298"/>
        <v>41550.867673611108</v>
      </c>
      <c r="T3154" s="9">
        <f t="shared" si="299"/>
        <v>41580.867673611108</v>
      </c>
    </row>
    <row r="3155" spans="1:20" ht="28.8"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f t="shared" si="295"/>
        <v>41.773858921161825</v>
      </c>
      <c r="Q3155" t="str">
        <f t="shared" si="296"/>
        <v>theater</v>
      </c>
      <c r="R3155" t="str">
        <f t="shared" si="297"/>
        <v>plays</v>
      </c>
      <c r="S3155" s="9">
        <f t="shared" si="298"/>
        <v>40633.154363425929</v>
      </c>
      <c r="T3155" s="9">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9">
        <f t="shared" si="298"/>
        <v>40970.875671296293</v>
      </c>
      <c r="T3156" s="9">
        <f t="shared" si="299"/>
        <v>41000.834004629629</v>
      </c>
    </row>
    <row r="3157" spans="1:20" ht="28.8"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f t="shared" si="295"/>
        <v>31.209370860927152</v>
      </c>
      <c r="Q3157" t="str">
        <f t="shared" si="296"/>
        <v>theater</v>
      </c>
      <c r="R3157" t="str">
        <f t="shared" si="297"/>
        <v>plays</v>
      </c>
      <c r="S3157" s="9">
        <f t="shared" si="298"/>
        <v>41233.499131944445</v>
      </c>
      <c r="T3157" s="9">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9">
        <f t="shared" si="298"/>
        <v>41026.953055555554</v>
      </c>
      <c r="T3158" s="9">
        <f t="shared" si="299"/>
        <v>41061.953055555554</v>
      </c>
    </row>
    <row r="3159" spans="1:20"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9">
        <f t="shared" si="298"/>
        <v>41829.788252314815</v>
      </c>
      <c r="T3159" s="9">
        <f t="shared" si="299"/>
        <v>41839.208333333336</v>
      </c>
    </row>
    <row r="3160" spans="1:20"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9">
        <f t="shared" si="298"/>
        <v>41447.839722222219</v>
      </c>
      <c r="T3160" s="9">
        <f t="shared" si="299"/>
        <v>41477.839722222219</v>
      </c>
    </row>
    <row r="3161" spans="1:20" ht="28.8"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9">
        <f t="shared" si="298"/>
        <v>40884.066678240742</v>
      </c>
      <c r="T3161" s="9">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f t="shared" si="295"/>
        <v>80.15789473684211</v>
      </c>
      <c r="Q3162" t="str">
        <f t="shared" si="296"/>
        <v>theater</v>
      </c>
      <c r="R3162" t="str">
        <f t="shared" si="297"/>
        <v>plays</v>
      </c>
      <c r="S3162" s="9">
        <f t="shared" si="298"/>
        <v>41841.26489583333</v>
      </c>
      <c r="T3162" s="9">
        <f t="shared" si="299"/>
        <v>41864.207638888889</v>
      </c>
    </row>
    <row r="3163" spans="1:20" ht="43.2"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f t="shared" si="295"/>
        <v>28.405405405405407</v>
      </c>
      <c r="Q3163" t="str">
        <f t="shared" si="296"/>
        <v>theater</v>
      </c>
      <c r="R3163" t="str">
        <f t="shared" si="297"/>
        <v>plays</v>
      </c>
      <c r="S3163" s="9">
        <f t="shared" si="298"/>
        <v>41897.536134259259</v>
      </c>
      <c r="T3163" s="9">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f t="shared" si="295"/>
        <v>80.730158730158735</v>
      </c>
      <c r="Q3164" t="str">
        <f t="shared" si="296"/>
        <v>theater</v>
      </c>
      <c r="R3164" t="str">
        <f t="shared" si="297"/>
        <v>plays</v>
      </c>
      <c r="S3164" s="9">
        <f t="shared" si="298"/>
        <v>41799.685902777775</v>
      </c>
      <c r="T3164" s="9">
        <f t="shared" si="299"/>
        <v>41827.083333333336</v>
      </c>
    </row>
    <row r="3165" spans="1:20" ht="28.8"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9">
        <f t="shared" si="298"/>
        <v>41775.753761574073</v>
      </c>
      <c r="T3165" s="9">
        <f t="shared" si="299"/>
        <v>41805.753761574073</v>
      </c>
    </row>
    <row r="3166" spans="1:20" ht="43.2"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f t="shared" si="295"/>
        <v>37.591549295774648</v>
      </c>
      <c r="Q3166" t="str">
        <f t="shared" si="296"/>
        <v>theater</v>
      </c>
      <c r="R3166" t="str">
        <f t="shared" si="297"/>
        <v>plays</v>
      </c>
      <c r="S3166" s="9">
        <f t="shared" si="298"/>
        <v>41766.80572916667</v>
      </c>
      <c r="T3166" s="9">
        <f t="shared" si="299"/>
        <v>41799.80572916667</v>
      </c>
    </row>
    <row r="3167" spans="1:20" ht="43.2"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f t="shared" si="295"/>
        <v>58.095238095238095</v>
      </c>
      <c r="Q3167" t="str">
        <f t="shared" si="296"/>
        <v>theater</v>
      </c>
      <c r="R3167" t="str">
        <f t="shared" si="297"/>
        <v>plays</v>
      </c>
      <c r="S3167" s="9">
        <f t="shared" si="298"/>
        <v>40644.159259259257</v>
      </c>
      <c r="T3167" s="9">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9">
        <f t="shared" si="298"/>
        <v>41940.69158564815</v>
      </c>
      <c r="T3168" s="9">
        <f t="shared" si="299"/>
        <v>41969.332638888889</v>
      </c>
    </row>
    <row r="3169" spans="1:20"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9">
        <f t="shared" si="298"/>
        <v>41839.175706018519</v>
      </c>
      <c r="T3169" s="9">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9">
        <f t="shared" si="298"/>
        <v>41772.105937500004</v>
      </c>
      <c r="T3170" s="9">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f t="shared" si="295"/>
        <v>100.5</v>
      </c>
      <c r="Q3171" t="str">
        <f t="shared" si="296"/>
        <v>theater</v>
      </c>
      <c r="R3171" t="str">
        <f t="shared" si="297"/>
        <v>plays</v>
      </c>
      <c r="S3171" s="9">
        <f t="shared" si="298"/>
        <v>41591.737974537034</v>
      </c>
      <c r="T3171" s="9">
        <f t="shared" si="299"/>
        <v>41621.207638888889</v>
      </c>
    </row>
    <row r="3172" spans="1:20" ht="28.8"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f t="shared" si="295"/>
        <v>31.619718309859156</v>
      </c>
      <c r="Q3172" t="str">
        <f t="shared" si="296"/>
        <v>theater</v>
      </c>
      <c r="R3172" t="str">
        <f t="shared" si="297"/>
        <v>plays</v>
      </c>
      <c r="S3172" s="9">
        <f t="shared" si="298"/>
        <v>41789.080370370371</v>
      </c>
      <c r="T3172" s="9">
        <f t="shared" si="299"/>
        <v>41822.166666666664</v>
      </c>
    </row>
    <row r="3173" spans="1:20" ht="43.2"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f t="shared" si="295"/>
        <v>65.102564102564102</v>
      </c>
      <c r="Q3173" t="str">
        <f t="shared" si="296"/>
        <v>theater</v>
      </c>
      <c r="R3173" t="str">
        <f t="shared" si="297"/>
        <v>plays</v>
      </c>
      <c r="S3173" s="9">
        <f t="shared" si="298"/>
        <v>42466.608310185184</v>
      </c>
      <c r="T3173" s="9">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9">
        <f t="shared" si="298"/>
        <v>40923.729953703703</v>
      </c>
      <c r="T3174" s="9">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9">
        <f t="shared" si="298"/>
        <v>41878.878379629627</v>
      </c>
      <c r="T3175" s="9">
        <f t="shared" si="299"/>
        <v>41908.878379629627</v>
      </c>
    </row>
    <row r="3176" spans="1:20" ht="43.2"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9">
        <f t="shared" si="298"/>
        <v>41862.864675925928</v>
      </c>
      <c r="T3176" s="9">
        <f t="shared" si="299"/>
        <v>41876.864675925928</v>
      </c>
    </row>
    <row r="3177" spans="1:20" ht="43.2"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9">
        <f t="shared" si="298"/>
        <v>40531.886886574073</v>
      </c>
      <c r="T3177" s="9">
        <f t="shared" si="299"/>
        <v>40591.886886574073</v>
      </c>
    </row>
    <row r="3178" spans="1:20" ht="43.2"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9">
        <f t="shared" si="298"/>
        <v>41477.930914351848</v>
      </c>
      <c r="T3178" s="9">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9">
        <f t="shared" si="298"/>
        <v>41781.666770833333</v>
      </c>
      <c r="T3179" s="9">
        <f t="shared" si="299"/>
        <v>41811.666770833333</v>
      </c>
    </row>
    <row r="3180" spans="1:20" ht="43.2"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f t="shared" si="295"/>
        <v>33.025641025641029</v>
      </c>
      <c r="Q3180" t="str">
        <f t="shared" si="296"/>
        <v>theater</v>
      </c>
      <c r="R3180" t="str">
        <f t="shared" si="297"/>
        <v>plays</v>
      </c>
      <c r="S3180" s="9">
        <f t="shared" si="298"/>
        <v>41806.605034722219</v>
      </c>
      <c r="T3180" s="9">
        <f t="shared" si="299"/>
        <v>41836.605034722219</v>
      </c>
    </row>
    <row r="3181" spans="1:20" ht="28.8"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9">
        <f t="shared" si="298"/>
        <v>41375.702210648145</v>
      </c>
      <c r="T3181" s="9">
        <f t="shared" si="299"/>
        <v>41400.702210648145</v>
      </c>
    </row>
    <row r="3182" spans="1:20" ht="28.8"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9">
        <f t="shared" si="298"/>
        <v>41780.412604166668</v>
      </c>
      <c r="T3182" s="9">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9">
        <f t="shared" si="298"/>
        <v>41779.310034722221</v>
      </c>
      <c r="T3183" s="9">
        <f t="shared" si="299"/>
        <v>41805.666666666664</v>
      </c>
    </row>
    <row r="3184" spans="1:20" ht="43.2"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9">
        <f t="shared" si="298"/>
        <v>40883.949317129627</v>
      </c>
      <c r="T3184" s="9">
        <f t="shared" si="299"/>
        <v>40939.708333333336</v>
      </c>
    </row>
    <row r="3185" spans="1:20" ht="28.8"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9">
        <f t="shared" si="298"/>
        <v>41491.79478009259</v>
      </c>
      <c r="T3185" s="9">
        <f t="shared" si="299"/>
        <v>41509.79478009259</v>
      </c>
    </row>
    <row r="3186" spans="1:20" ht="28.8"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9">
        <f t="shared" si="298"/>
        <v>41791.993414351848</v>
      </c>
      <c r="T3186" s="9">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41.666666666666664</v>
      </c>
      <c r="Q3187" t="str">
        <f t="shared" si="296"/>
        <v>theater</v>
      </c>
      <c r="R3187" t="str">
        <f t="shared" si="297"/>
        <v>plays</v>
      </c>
      <c r="S3187" s="9">
        <f t="shared" si="298"/>
        <v>41829.977326388893</v>
      </c>
      <c r="T3187" s="9">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9">
        <f t="shared" si="298"/>
        <v>41868.924050925925</v>
      </c>
      <c r="T3188" s="9">
        <f t="shared" si="299"/>
        <v>41898.875</v>
      </c>
    </row>
    <row r="3189" spans="1:20" ht="43.2"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9">
        <f t="shared" si="298"/>
        <v>41835.666354166664</v>
      </c>
      <c r="T3189" s="9">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14.444444444444445</v>
      </c>
      <c r="Q3190" t="str">
        <f t="shared" si="296"/>
        <v>theater</v>
      </c>
      <c r="R3190" t="str">
        <f t="shared" si="297"/>
        <v>musical</v>
      </c>
      <c r="S3190" s="9">
        <f t="shared" si="298"/>
        <v>42144.415532407409</v>
      </c>
      <c r="T3190" s="9">
        <f t="shared" si="299"/>
        <v>42165.415532407409</v>
      </c>
    </row>
    <row r="3191" spans="1:20" ht="43.2"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f t="shared" si="295"/>
        <v>356.84210526315792</v>
      </c>
      <c r="Q3191" t="str">
        <f t="shared" si="296"/>
        <v>theater</v>
      </c>
      <c r="R3191" t="str">
        <f t="shared" si="297"/>
        <v>musical</v>
      </c>
      <c r="S3191" s="9">
        <f t="shared" si="298"/>
        <v>42118.346435185187</v>
      </c>
      <c r="T3191" s="9">
        <f t="shared" si="299"/>
        <v>42148.346435185187</v>
      </c>
    </row>
    <row r="3192" spans="1:20" ht="28.8"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9">
        <f t="shared" si="298"/>
        <v>42683.151331018518</v>
      </c>
      <c r="T3192" s="9">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f t="shared" si="295"/>
        <v>37.75</v>
      </c>
      <c r="Q3193" t="str">
        <f t="shared" si="296"/>
        <v>theater</v>
      </c>
      <c r="R3193" t="str">
        <f t="shared" si="297"/>
        <v>musical</v>
      </c>
      <c r="S3193" s="9">
        <f t="shared" si="298"/>
        <v>42538.755428240736</v>
      </c>
      <c r="T3193" s="9">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f t="shared" si="295"/>
        <v>12.75</v>
      </c>
      <c r="Q3194" t="str">
        <f t="shared" si="296"/>
        <v>theater</v>
      </c>
      <c r="R3194" t="str">
        <f t="shared" si="297"/>
        <v>musical</v>
      </c>
      <c r="S3194" s="9">
        <f t="shared" si="298"/>
        <v>42018.94049768518</v>
      </c>
      <c r="T3194" s="9">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f t="shared" si="295"/>
        <v>24.458333333333332</v>
      </c>
      <c r="Q3195" t="str">
        <f t="shared" si="296"/>
        <v>theater</v>
      </c>
      <c r="R3195" t="str">
        <f t="shared" si="297"/>
        <v>musical</v>
      </c>
      <c r="S3195" s="9">
        <f t="shared" si="298"/>
        <v>42010.968240740738</v>
      </c>
      <c r="T3195" s="9">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9">
        <f t="shared" si="298"/>
        <v>42182.062476851846</v>
      </c>
      <c r="T3196" s="9">
        <f t="shared" si="299"/>
        <v>42212.062476851846</v>
      </c>
    </row>
    <row r="3197" spans="1:20" ht="43.2"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f t="shared" si="295"/>
        <v>53.07692307692308</v>
      </c>
      <c r="Q3197" t="str">
        <f t="shared" si="296"/>
        <v>theater</v>
      </c>
      <c r="R3197" t="str">
        <f t="shared" si="297"/>
        <v>musical</v>
      </c>
      <c r="S3197" s="9">
        <f t="shared" si="298"/>
        <v>42017.594236111108</v>
      </c>
      <c r="T3197" s="9">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f t="shared" si="295"/>
        <v>300</v>
      </c>
      <c r="Q3198" t="str">
        <f t="shared" si="296"/>
        <v>theater</v>
      </c>
      <c r="R3198" t="str">
        <f t="shared" si="297"/>
        <v>musical</v>
      </c>
      <c r="S3198" s="9">
        <f t="shared" si="298"/>
        <v>42157.598090277781</v>
      </c>
      <c r="T3198" s="9">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f t="shared" si="295"/>
        <v>286.25</v>
      </c>
      <c r="Q3199" t="str">
        <f t="shared" si="296"/>
        <v>theater</v>
      </c>
      <c r="R3199" t="str">
        <f t="shared" si="297"/>
        <v>musical</v>
      </c>
      <c r="S3199" s="9">
        <f t="shared" si="298"/>
        <v>42009.493263888886</v>
      </c>
      <c r="T3199" s="9">
        <f t="shared" si="299"/>
        <v>42039.493263888886</v>
      </c>
    </row>
    <row r="3200" spans="1:20" ht="43.2"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f t="shared" si="295"/>
        <v>36.666666666666664</v>
      </c>
      <c r="Q3200" t="str">
        <f t="shared" si="296"/>
        <v>theater</v>
      </c>
      <c r="R3200" t="str">
        <f t="shared" si="297"/>
        <v>musical</v>
      </c>
      <c r="S3200" s="9">
        <f t="shared" si="298"/>
        <v>42013.424502314811</v>
      </c>
      <c r="T3200" s="9">
        <f t="shared" si="299"/>
        <v>42051.424502314811</v>
      </c>
    </row>
    <row r="3201" spans="1:20" ht="28.8"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f t="shared" si="295"/>
        <v>49.20754716981132</v>
      </c>
      <c r="Q3201" t="str">
        <f t="shared" si="296"/>
        <v>theater</v>
      </c>
      <c r="R3201" t="str">
        <f t="shared" si="297"/>
        <v>musical</v>
      </c>
      <c r="S3201" s="9">
        <f t="shared" si="298"/>
        <v>41858.761782407404</v>
      </c>
      <c r="T3201" s="9">
        <f t="shared" si="299"/>
        <v>41888.875</v>
      </c>
    </row>
    <row r="3202" spans="1:20" ht="43.2"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E3202/D3202*100</f>
        <v>2E-3</v>
      </c>
      <c r="P3202">
        <f t="shared" si="295"/>
        <v>1</v>
      </c>
      <c r="Q3202" t="str">
        <f t="shared" si="296"/>
        <v>theater</v>
      </c>
      <c r="R3202" t="str">
        <f t="shared" si="297"/>
        <v>musical</v>
      </c>
      <c r="S3202" s="9">
        <f t="shared" si="298"/>
        <v>42460.320613425924</v>
      </c>
      <c r="T3202" s="9">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1.25</v>
      </c>
      <c r="P3203">
        <f t="shared" ref="P3203:P3266" si="301">E3203/L3203</f>
        <v>12.5</v>
      </c>
      <c r="Q3203" t="str">
        <f t="shared" ref="Q3203:Q3266" si="302">LEFT(N3203, FIND("/", N3203)-1)</f>
        <v>theater</v>
      </c>
      <c r="R3203" t="str">
        <f t="shared" ref="R3203:R3266" si="303">RIGHT(N3203, LEN(N3203)-FIND("/", N3203))</f>
        <v>musical</v>
      </c>
      <c r="S3203" s="9">
        <f t="shared" ref="S3203:S3266" si="304">J3203/60/60/24+DATE(1970, 1, 1)</f>
        <v>41861.767094907409</v>
      </c>
      <c r="T3203" s="9">
        <f t="shared" ref="T3203:T3266" si="305">I3203/60/60/24+DATE(1970, 1, 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f t="shared" si="301"/>
        <v>109.04</v>
      </c>
      <c r="Q3204" t="str">
        <f t="shared" si="302"/>
        <v>theater</v>
      </c>
      <c r="R3204" t="str">
        <f t="shared" si="303"/>
        <v>musical</v>
      </c>
      <c r="S3204" s="9">
        <f t="shared" si="304"/>
        <v>42293.853541666671</v>
      </c>
      <c r="T3204" s="9">
        <f t="shared" si="305"/>
        <v>42352.249305555553</v>
      </c>
    </row>
    <row r="3205" spans="1:20" ht="28.8"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41.666666666666664</v>
      </c>
      <c r="Q3205" t="str">
        <f t="shared" si="302"/>
        <v>theater</v>
      </c>
      <c r="R3205" t="str">
        <f t="shared" si="303"/>
        <v>musical</v>
      </c>
      <c r="S3205" s="9">
        <f t="shared" si="304"/>
        <v>42242.988680555558</v>
      </c>
      <c r="T3205" s="9">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9">
        <f t="shared" si="304"/>
        <v>42172.686099537037</v>
      </c>
      <c r="T3206" s="9">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f t="shared" si="301"/>
        <v>22.75</v>
      </c>
      <c r="Q3207" t="str">
        <f t="shared" si="302"/>
        <v>theater</v>
      </c>
      <c r="R3207" t="str">
        <f t="shared" si="303"/>
        <v>musical</v>
      </c>
      <c r="S3207" s="9">
        <f t="shared" si="304"/>
        <v>42095.374675925923</v>
      </c>
      <c r="T3207" s="9">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9">
        <f t="shared" si="304"/>
        <v>42236.276053240741</v>
      </c>
      <c r="T3208" s="9">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f t="shared" si="301"/>
        <v>70.833333333333329</v>
      </c>
      <c r="Q3209" t="str">
        <f t="shared" si="302"/>
        <v>theater</v>
      </c>
      <c r="R3209" t="str">
        <f t="shared" si="303"/>
        <v>musical</v>
      </c>
      <c r="S3209" s="9">
        <f t="shared" si="304"/>
        <v>42057.277858796297</v>
      </c>
      <c r="T3209" s="9">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9">
        <f t="shared" si="304"/>
        <v>41827.605057870373</v>
      </c>
      <c r="T3210" s="9">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9">
        <f t="shared" si="304"/>
        <v>41778.637245370373</v>
      </c>
      <c r="T3211" s="9">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9">
        <f t="shared" si="304"/>
        <v>41013.936562499999</v>
      </c>
      <c r="T3212" s="9">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f t="shared" si="301"/>
        <v>85.531055900621112</v>
      </c>
      <c r="Q3213" t="str">
        <f t="shared" si="302"/>
        <v>theater</v>
      </c>
      <c r="R3213" t="str">
        <f t="shared" si="303"/>
        <v>plays</v>
      </c>
      <c r="S3213" s="9">
        <f t="shared" si="304"/>
        <v>41834.586574074077</v>
      </c>
      <c r="T3213" s="9">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9">
        <f t="shared" si="304"/>
        <v>41829.795729166668</v>
      </c>
      <c r="T3214" s="9">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f t="shared" si="301"/>
        <v>127.80851063829788</v>
      </c>
      <c r="Q3215" t="str">
        <f t="shared" si="302"/>
        <v>theater</v>
      </c>
      <c r="R3215" t="str">
        <f t="shared" si="303"/>
        <v>plays</v>
      </c>
      <c r="S3215" s="9">
        <f t="shared" si="304"/>
        <v>42171.763414351852</v>
      </c>
      <c r="T3215" s="9">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9">
        <f t="shared" si="304"/>
        <v>42337.792511574073</v>
      </c>
      <c r="T3216" s="9">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9">
        <f t="shared" si="304"/>
        <v>42219.665173611109</v>
      </c>
      <c r="T3217" s="9">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f t="shared" si="301"/>
        <v>57.171428571428571</v>
      </c>
      <c r="Q3218" t="str">
        <f t="shared" si="302"/>
        <v>theater</v>
      </c>
      <c r="R3218" t="str">
        <f t="shared" si="303"/>
        <v>plays</v>
      </c>
      <c r="S3218" s="9">
        <f t="shared" si="304"/>
        <v>42165.462627314817</v>
      </c>
      <c r="T3218" s="9">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9">
        <f t="shared" si="304"/>
        <v>42648.546111111107</v>
      </c>
      <c r="T3219" s="9">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f t="shared" si="301"/>
        <v>66.586956521739125</v>
      </c>
      <c r="Q3220" t="str">
        <f t="shared" si="302"/>
        <v>theater</v>
      </c>
      <c r="R3220" t="str">
        <f t="shared" si="303"/>
        <v>plays</v>
      </c>
      <c r="S3220" s="9">
        <f t="shared" si="304"/>
        <v>41971.002152777779</v>
      </c>
      <c r="T3220" s="9">
        <f t="shared" si="305"/>
        <v>42004</v>
      </c>
    </row>
    <row r="3221" spans="1:20" ht="28.8"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9">
        <f t="shared" si="304"/>
        <v>42050.983182870375</v>
      </c>
      <c r="T3221" s="9">
        <f t="shared" si="305"/>
        <v>42085.941516203704</v>
      </c>
    </row>
    <row r="3222" spans="1:20"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9">
        <f t="shared" si="304"/>
        <v>42772.833379629628</v>
      </c>
      <c r="T3222" s="9">
        <f t="shared" si="305"/>
        <v>42806.875</v>
      </c>
    </row>
    <row r="3223" spans="1:20" ht="43.2"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f t="shared" si="301"/>
        <v>36.610619469026545</v>
      </c>
      <c r="Q3223" t="str">
        <f t="shared" si="302"/>
        <v>theater</v>
      </c>
      <c r="R3223" t="str">
        <f t="shared" si="303"/>
        <v>plays</v>
      </c>
      <c r="S3223" s="9">
        <f t="shared" si="304"/>
        <v>42155.696793981479</v>
      </c>
      <c r="T3223" s="9">
        <f t="shared" si="305"/>
        <v>42190.696793981479</v>
      </c>
    </row>
    <row r="3224" spans="1:20" ht="28.8"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9">
        <f t="shared" si="304"/>
        <v>42270.582141203704</v>
      </c>
      <c r="T3224" s="9">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f t="shared" si="301"/>
        <v>45.878378378378379</v>
      </c>
      <c r="Q3225" t="str">
        <f t="shared" si="302"/>
        <v>theater</v>
      </c>
      <c r="R3225" t="str">
        <f t="shared" si="303"/>
        <v>plays</v>
      </c>
      <c r="S3225" s="9">
        <f t="shared" si="304"/>
        <v>42206.835370370376</v>
      </c>
      <c r="T3225" s="9">
        <f t="shared" si="305"/>
        <v>42236.835370370376</v>
      </c>
    </row>
    <row r="3226" spans="1:20" ht="43.2"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9">
        <f t="shared" si="304"/>
        <v>42697.850844907407</v>
      </c>
      <c r="T3226" s="9">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9">
        <f t="shared" si="304"/>
        <v>42503.559467592597</v>
      </c>
      <c r="T3227" s="9">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9">
        <f t="shared" si="304"/>
        <v>42277.583472222221</v>
      </c>
      <c r="T3228" s="9">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9">
        <f t="shared" si="304"/>
        <v>42722.882361111115</v>
      </c>
      <c r="T3229" s="9">
        <f t="shared" si="305"/>
        <v>42752.882361111115</v>
      </c>
    </row>
    <row r="3230" spans="1:20"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9">
        <f t="shared" si="304"/>
        <v>42323.70930555556</v>
      </c>
      <c r="T3230" s="9">
        <f t="shared" si="305"/>
        <v>42355.207638888889</v>
      </c>
    </row>
    <row r="3231" spans="1:20" ht="28.8"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9">
        <f t="shared" si="304"/>
        <v>41933.291643518518</v>
      </c>
      <c r="T3231" s="9">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f t="shared" si="301"/>
        <v>77.21621621621621</v>
      </c>
      <c r="Q3232" t="str">
        <f t="shared" si="302"/>
        <v>theater</v>
      </c>
      <c r="R3232" t="str">
        <f t="shared" si="303"/>
        <v>plays</v>
      </c>
      <c r="S3232" s="9">
        <f t="shared" si="304"/>
        <v>41898.168125000004</v>
      </c>
      <c r="T3232" s="9">
        <f t="shared" si="305"/>
        <v>41913.165972222225</v>
      </c>
    </row>
    <row r="3233" spans="1:20" ht="28.8"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9">
        <f t="shared" si="304"/>
        <v>42446.943831018521</v>
      </c>
      <c r="T3233" s="9">
        <f t="shared" si="305"/>
        <v>42476.943831018521</v>
      </c>
    </row>
    <row r="3234" spans="1:20" ht="28.8"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f t="shared" si="301"/>
        <v>50.46153846153846</v>
      </c>
      <c r="Q3234" t="str">
        <f t="shared" si="302"/>
        <v>theater</v>
      </c>
      <c r="R3234" t="str">
        <f t="shared" si="303"/>
        <v>plays</v>
      </c>
      <c r="S3234" s="9">
        <f t="shared" si="304"/>
        <v>42463.81385416667</v>
      </c>
      <c r="T3234" s="9">
        <f t="shared" si="305"/>
        <v>42494.165972222225</v>
      </c>
    </row>
    <row r="3235" spans="1:20" ht="28.8"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f t="shared" si="301"/>
        <v>97.377049180327873</v>
      </c>
      <c r="Q3235" t="str">
        <f t="shared" si="302"/>
        <v>theater</v>
      </c>
      <c r="R3235" t="str">
        <f t="shared" si="303"/>
        <v>plays</v>
      </c>
      <c r="S3235" s="9">
        <f t="shared" si="304"/>
        <v>42766.805034722223</v>
      </c>
      <c r="T3235" s="9">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9">
        <f t="shared" si="304"/>
        <v>42734.789444444439</v>
      </c>
      <c r="T3236" s="9">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f t="shared" si="301"/>
        <v>85.530386740331494</v>
      </c>
      <c r="Q3237" t="str">
        <f t="shared" si="302"/>
        <v>theater</v>
      </c>
      <c r="R3237" t="str">
        <f t="shared" si="303"/>
        <v>plays</v>
      </c>
      <c r="S3237" s="9">
        <f t="shared" si="304"/>
        <v>42522.347812499997</v>
      </c>
      <c r="T3237" s="9">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9">
        <f t="shared" si="304"/>
        <v>42702.917048611111</v>
      </c>
      <c r="T3238" s="9">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f t="shared" si="301"/>
        <v>131.13620817843866</v>
      </c>
      <c r="Q3239" t="str">
        <f t="shared" si="302"/>
        <v>theater</v>
      </c>
      <c r="R3239" t="str">
        <f t="shared" si="303"/>
        <v>plays</v>
      </c>
      <c r="S3239" s="9">
        <f t="shared" si="304"/>
        <v>42252.474351851852</v>
      </c>
      <c r="T3239" s="9">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9">
        <f t="shared" si="304"/>
        <v>42156.510393518518</v>
      </c>
      <c r="T3240" s="9">
        <f t="shared" si="305"/>
        <v>42186.510393518518</v>
      </c>
    </row>
    <row r="3241" spans="1:20" ht="43.2"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9">
        <f t="shared" si="304"/>
        <v>42278.089039351849</v>
      </c>
      <c r="T3241" s="9">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f t="shared" si="301"/>
        <v>88.735294117647058</v>
      </c>
      <c r="Q3242" t="str">
        <f t="shared" si="302"/>
        <v>theater</v>
      </c>
      <c r="R3242" t="str">
        <f t="shared" si="303"/>
        <v>plays</v>
      </c>
      <c r="S3242" s="9">
        <f t="shared" si="304"/>
        <v>42754.693842592591</v>
      </c>
      <c r="T3242" s="9">
        <f t="shared" si="305"/>
        <v>42782.958333333328</v>
      </c>
    </row>
    <row r="3243" spans="1:20" ht="43.2"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9">
        <f t="shared" si="304"/>
        <v>41893.324884259258</v>
      </c>
      <c r="T3243" s="9">
        <f t="shared" si="305"/>
        <v>41926.290972222225</v>
      </c>
    </row>
    <row r="3244" spans="1:20" ht="28.8"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f t="shared" si="301"/>
        <v>69.56513661202186</v>
      </c>
      <c r="Q3244" t="str">
        <f t="shared" si="302"/>
        <v>theater</v>
      </c>
      <c r="R3244" t="str">
        <f t="shared" si="303"/>
        <v>plays</v>
      </c>
      <c r="S3244" s="9">
        <f t="shared" si="304"/>
        <v>41871.755694444444</v>
      </c>
      <c r="T3244" s="9">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f t="shared" si="301"/>
        <v>115.87323943661971</v>
      </c>
      <c r="Q3245" t="str">
        <f t="shared" si="302"/>
        <v>theater</v>
      </c>
      <c r="R3245" t="str">
        <f t="shared" si="303"/>
        <v>plays</v>
      </c>
      <c r="S3245" s="9">
        <f t="shared" si="304"/>
        <v>42262.096782407403</v>
      </c>
      <c r="T3245" s="9">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f t="shared" si="301"/>
        <v>23.869565217391305</v>
      </c>
      <c r="Q3246" t="str">
        <f t="shared" si="302"/>
        <v>theater</v>
      </c>
      <c r="R3246" t="str">
        <f t="shared" si="303"/>
        <v>plays</v>
      </c>
      <c r="S3246" s="9">
        <f t="shared" si="304"/>
        <v>42675.694236111114</v>
      </c>
      <c r="T3246" s="9">
        <f t="shared" si="305"/>
        <v>42705.735902777778</v>
      </c>
    </row>
    <row r="3247" spans="1:20" ht="28.8"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9">
        <f t="shared" si="304"/>
        <v>42135.60020833333</v>
      </c>
      <c r="T3247" s="9">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9">
        <f t="shared" si="304"/>
        <v>42230.472222222219</v>
      </c>
      <c r="T3248" s="9">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9">
        <f t="shared" si="304"/>
        <v>42167.434166666666</v>
      </c>
      <c r="T3249" s="9">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9">
        <f t="shared" si="304"/>
        <v>42068.888391203705</v>
      </c>
      <c r="T3250" s="9">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9">
        <f t="shared" si="304"/>
        <v>42145.746689814812</v>
      </c>
      <c r="T3251" s="9">
        <f t="shared" si="305"/>
        <v>42175.746689814812</v>
      </c>
    </row>
    <row r="3252" spans="1:20" ht="43.2"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f t="shared" si="301"/>
        <v>119.1924882629108</v>
      </c>
      <c r="Q3252" t="str">
        <f t="shared" si="302"/>
        <v>theater</v>
      </c>
      <c r="R3252" t="str">
        <f t="shared" si="303"/>
        <v>plays</v>
      </c>
      <c r="S3252" s="9">
        <f t="shared" si="304"/>
        <v>41918.742175925923</v>
      </c>
      <c r="T3252" s="9">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9">
        <f t="shared" si="304"/>
        <v>42146.731087962966</v>
      </c>
      <c r="T3253" s="9">
        <f t="shared" si="305"/>
        <v>42176.731087962966</v>
      </c>
    </row>
    <row r="3254" spans="1:20" ht="28.8"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9">
        <f t="shared" si="304"/>
        <v>42590.472685185188</v>
      </c>
      <c r="T3254" s="9">
        <f t="shared" si="305"/>
        <v>42620.472685185188</v>
      </c>
    </row>
    <row r="3255" spans="1:20" ht="28.8"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f t="shared" si="301"/>
        <v>177.08695652173913</v>
      </c>
      <c r="Q3255" t="str">
        <f t="shared" si="302"/>
        <v>theater</v>
      </c>
      <c r="R3255" t="str">
        <f t="shared" si="303"/>
        <v>plays</v>
      </c>
      <c r="S3255" s="9">
        <f t="shared" si="304"/>
        <v>42602.576712962968</v>
      </c>
      <c r="T3255" s="9">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f t="shared" si="301"/>
        <v>70.771505376344081</v>
      </c>
      <c r="Q3256" t="str">
        <f t="shared" si="302"/>
        <v>theater</v>
      </c>
      <c r="R3256" t="str">
        <f t="shared" si="303"/>
        <v>plays</v>
      </c>
      <c r="S3256" s="9">
        <f t="shared" si="304"/>
        <v>42059.085752314815</v>
      </c>
      <c r="T3256" s="9">
        <f t="shared" si="305"/>
        <v>42089.044085648144</v>
      </c>
    </row>
    <row r="3257" spans="1:20" ht="43.2"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9">
        <f t="shared" si="304"/>
        <v>41889.768229166664</v>
      </c>
      <c r="T3257" s="9">
        <f t="shared" si="305"/>
        <v>41919.768229166664</v>
      </c>
    </row>
    <row r="3258" spans="1:20" ht="28.8"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9">
        <f t="shared" si="304"/>
        <v>42144.573807870373</v>
      </c>
      <c r="T3258" s="9">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9">
        <f t="shared" si="304"/>
        <v>42758.559629629628</v>
      </c>
      <c r="T3259" s="9">
        <f t="shared" si="305"/>
        <v>42788.559629629628</v>
      </c>
    </row>
    <row r="3260" spans="1:20" ht="28.8"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f t="shared" si="301"/>
        <v>98.2</v>
      </c>
      <c r="Q3260" t="str">
        <f t="shared" si="302"/>
        <v>theater</v>
      </c>
      <c r="R3260" t="str">
        <f t="shared" si="303"/>
        <v>plays</v>
      </c>
      <c r="S3260" s="9">
        <f t="shared" si="304"/>
        <v>41982.887280092589</v>
      </c>
      <c r="T3260" s="9">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9">
        <f t="shared" si="304"/>
        <v>42614.760937500003</v>
      </c>
      <c r="T3261" s="9">
        <f t="shared" si="305"/>
        <v>42644.165972222225</v>
      </c>
    </row>
    <row r="3262" spans="1:20" ht="28.8"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f t="shared" si="301"/>
        <v>74.821917808219183</v>
      </c>
      <c r="Q3262" t="str">
        <f t="shared" si="302"/>
        <v>theater</v>
      </c>
      <c r="R3262" t="str">
        <f t="shared" si="303"/>
        <v>plays</v>
      </c>
      <c r="S3262" s="9">
        <f t="shared" si="304"/>
        <v>42303.672662037032</v>
      </c>
      <c r="T3262" s="9">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f t="shared" si="301"/>
        <v>67.65306122448979</v>
      </c>
      <c r="Q3263" t="str">
        <f t="shared" si="302"/>
        <v>theater</v>
      </c>
      <c r="R3263" t="str">
        <f t="shared" si="303"/>
        <v>plays</v>
      </c>
      <c r="S3263" s="9">
        <f t="shared" si="304"/>
        <v>42171.725416666668</v>
      </c>
      <c r="T3263" s="9">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9">
        <f t="shared" si="304"/>
        <v>41964.315532407403</v>
      </c>
      <c r="T3264" s="9">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9">
        <f t="shared" si="304"/>
        <v>42284.516064814816</v>
      </c>
      <c r="T3265" s="9">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E3266/D3266*100</f>
        <v>103</v>
      </c>
      <c r="P3266">
        <f t="shared" si="301"/>
        <v>52.551020408163268</v>
      </c>
      <c r="Q3266" t="str">
        <f t="shared" si="302"/>
        <v>theater</v>
      </c>
      <c r="R3266" t="str">
        <f t="shared" si="303"/>
        <v>plays</v>
      </c>
      <c r="S3266" s="9">
        <f t="shared" si="304"/>
        <v>42016.800208333334</v>
      </c>
      <c r="T3266" s="9">
        <f t="shared" si="305"/>
        <v>42032.916666666672</v>
      </c>
    </row>
    <row r="3267" spans="1:20" ht="28.8"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f t="shared" ref="P3267:P3330" si="307">E3267/L3267</f>
        <v>70.285714285714292</v>
      </c>
      <c r="Q3267" t="str">
        <f t="shared" ref="Q3267:Q3330" si="308">LEFT(N3267, FIND("/", N3267)-1)</f>
        <v>theater</v>
      </c>
      <c r="R3267" t="str">
        <f t="shared" ref="R3267:R3330" si="309">RIGHT(N3267, LEN(N3267)-FIND("/", N3267))</f>
        <v>plays</v>
      </c>
      <c r="S3267" s="9">
        <f t="shared" ref="S3267:S3330" si="310">J3267/60/60/24+DATE(1970, 1, 1)</f>
        <v>42311.711979166663</v>
      </c>
      <c r="T3267" s="9">
        <f t="shared" ref="T3267:T3330" si="311">I3267/60/60/24+DATE(1970, 1, 1)</f>
        <v>42341.708333333328</v>
      </c>
    </row>
    <row r="3268" spans="1:20" ht="28.8"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9">
        <f t="shared" si="310"/>
        <v>42136.536134259266</v>
      </c>
      <c r="T3268" s="9">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f t="shared" si="307"/>
        <v>53.177083333333336</v>
      </c>
      <c r="Q3269" t="str">
        <f t="shared" si="308"/>
        <v>theater</v>
      </c>
      <c r="R3269" t="str">
        <f t="shared" si="309"/>
        <v>plays</v>
      </c>
      <c r="S3269" s="9">
        <f t="shared" si="310"/>
        <v>42172.757638888885</v>
      </c>
      <c r="T3269" s="9">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9">
        <f t="shared" si="310"/>
        <v>42590.90425925926</v>
      </c>
      <c r="T3270" s="9">
        <f t="shared" si="311"/>
        <v>42606.90425925926</v>
      </c>
    </row>
    <row r="3271" spans="1:20" ht="28.8"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9">
        <f t="shared" si="310"/>
        <v>42137.395798611105</v>
      </c>
      <c r="T3271" s="9">
        <f t="shared" si="311"/>
        <v>42171.458333333328</v>
      </c>
    </row>
    <row r="3272" spans="1:20" ht="43.2"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9">
        <f t="shared" si="310"/>
        <v>42167.533159722225</v>
      </c>
      <c r="T3272" s="9">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38.235294117647058</v>
      </c>
      <c r="Q3273" t="str">
        <f t="shared" si="308"/>
        <v>theater</v>
      </c>
      <c r="R3273" t="str">
        <f t="shared" si="309"/>
        <v>plays</v>
      </c>
      <c r="S3273" s="9">
        <f t="shared" si="310"/>
        <v>41915.437210648146</v>
      </c>
      <c r="T3273" s="9">
        <f t="shared" si="311"/>
        <v>41945.478877314818</v>
      </c>
    </row>
    <row r="3274" spans="1:20" ht="28.8"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9">
        <f t="shared" si="310"/>
        <v>42284.500104166669</v>
      </c>
      <c r="T3274" s="9">
        <f t="shared" si="311"/>
        <v>42314.541770833333</v>
      </c>
    </row>
    <row r="3275" spans="1:20" ht="43.2"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f t="shared" si="307"/>
        <v>204.57142857142858</v>
      </c>
      <c r="Q3275" t="str">
        <f t="shared" si="308"/>
        <v>theater</v>
      </c>
      <c r="R3275" t="str">
        <f t="shared" si="309"/>
        <v>plays</v>
      </c>
      <c r="S3275" s="9">
        <f t="shared" si="310"/>
        <v>42611.801412037035</v>
      </c>
      <c r="T3275" s="9">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f t="shared" si="307"/>
        <v>54.912587412587413</v>
      </c>
      <c r="Q3276" t="str">
        <f t="shared" si="308"/>
        <v>theater</v>
      </c>
      <c r="R3276" t="str">
        <f t="shared" si="309"/>
        <v>plays</v>
      </c>
      <c r="S3276" s="9">
        <f t="shared" si="310"/>
        <v>42400.704537037032</v>
      </c>
      <c r="T3276" s="9">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f t="shared" si="307"/>
        <v>150.41666666666666</v>
      </c>
      <c r="Q3277" t="str">
        <f t="shared" si="308"/>
        <v>theater</v>
      </c>
      <c r="R3277" t="str">
        <f t="shared" si="309"/>
        <v>plays</v>
      </c>
      <c r="S3277" s="9">
        <f t="shared" si="310"/>
        <v>42017.88045138889</v>
      </c>
      <c r="T3277" s="9">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f t="shared" si="307"/>
        <v>52.58</v>
      </c>
      <c r="Q3278" t="str">
        <f t="shared" si="308"/>
        <v>theater</v>
      </c>
      <c r="R3278" t="str">
        <f t="shared" si="309"/>
        <v>plays</v>
      </c>
      <c r="S3278" s="9">
        <f t="shared" si="310"/>
        <v>42426.949988425928</v>
      </c>
      <c r="T3278" s="9">
        <f t="shared" si="311"/>
        <v>42461.165972222225</v>
      </c>
    </row>
    <row r="3279" spans="1:20" ht="43.2"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9">
        <f t="shared" si="310"/>
        <v>41931.682939814818</v>
      </c>
      <c r="T3279" s="9">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9">
        <f t="shared" si="310"/>
        <v>42124.848414351851</v>
      </c>
      <c r="T3280" s="9">
        <f t="shared" si="311"/>
        <v>42154.848414351851</v>
      </c>
    </row>
    <row r="3281" spans="1:20" ht="43.2"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9">
        <f t="shared" si="310"/>
        <v>42431.102534722217</v>
      </c>
      <c r="T3281" s="9">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9">
        <f t="shared" si="310"/>
        <v>42121.756921296299</v>
      </c>
      <c r="T3282" s="9">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9">
        <f t="shared" si="310"/>
        <v>42219.019733796296</v>
      </c>
      <c r="T3283" s="9">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9">
        <f t="shared" si="310"/>
        <v>42445.19430555556</v>
      </c>
      <c r="T3284" s="9">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9">
        <f t="shared" si="310"/>
        <v>42379.74418981481</v>
      </c>
      <c r="T3285" s="9">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9">
        <f t="shared" si="310"/>
        <v>42380.884872685187</v>
      </c>
      <c r="T3286" s="9">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f t="shared" si="307"/>
        <v>69.18518518518519</v>
      </c>
      <c r="Q3287" t="str">
        <f t="shared" si="308"/>
        <v>theater</v>
      </c>
      <c r="R3287" t="str">
        <f t="shared" si="309"/>
        <v>plays</v>
      </c>
      <c r="S3287" s="9">
        <f t="shared" si="310"/>
        <v>42762.942430555559</v>
      </c>
      <c r="T3287" s="9">
        <f t="shared" si="311"/>
        <v>42794.208333333328</v>
      </c>
    </row>
    <row r="3288" spans="1:20" ht="43.2"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9">
        <f t="shared" si="310"/>
        <v>42567.840069444443</v>
      </c>
      <c r="T3288" s="9">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73.529411764705884</v>
      </c>
      <c r="Q3289" t="str">
        <f t="shared" si="308"/>
        <v>theater</v>
      </c>
      <c r="R3289" t="str">
        <f t="shared" si="309"/>
        <v>plays</v>
      </c>
      <c r="S3289" s="9">
        <f t="shared" si="310"/>
        <v>42311.750324074077</v>
      </c>
      <c r="T3289" s="9">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f t="shared" si="307"/>
        <v>48.437149758454105</v>
      </c>
      <c r="Q3290" t="str">
        <f t="shared" si="308"/>
        <v>theater</v>
      </c>
      <c r="R3290" t="str">
        <f t="shared" si="309"/>
        <v>plays</v>
      </c>
      <c r="S3290" s="9">
        <f t="shared" si="310"/>
        <v>42505.774479166663</v>
      </c>
      <c r="T3290" s="9">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f t="shared" si="307"/>
        <v>26.608400000000003</v>
      </c>
      <c r="Q3291" t="str">
        <f t="shared" si="308"/>
        <v>theater</v>
      </c>
      <c r="R3291" t="str">
        <f t="shared" si="309"/>
        <v>plays</v>
      </c>
      <c r="S3291" s="9">
        <f t="shared" si="310"/>
        <v>42758.368078703701</v>
      </c>
      <c r="T3291" s="9">
        <f t="shared" si="311"/>
        <v>42786.368078703701</v>
      </c>
    </row>
    <row r="3292" spans="1:20" ht="57.6"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9">
        <f t="shared" si="310"/>
        <v>42775.51494212963</v>
      </c>
      <c r="T3292" s="9">
        <f t="shared" si="311"/>
        <v>42805.51494212963</v>
      </c>
    </row>
    <row r="3293" spans="1:20" ht="43.2"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9">
        <f t="shared" si="310"/>
        <v>42232.702546296292</v>
      </c>
      <c r="T3293" s="9">
        <f t="shared" si="311"/>
        <v>42264.165972222225</v>
      </c>
    </row>
    <row r="3294" spans="1:20" ht="28.8"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f t="shared" si="307"/>
        <v>19.266666666666666</v>
      </c>
      <c r="Q3294" t="str">
        <f t="shared" si="308"/>
        <v>theater</v>
      </c>
      <c r="R3294" t="str">
        <f t="shared" si="309"/>
        <v>plays</v>
      </c>
      <c r="S3294" s="9">
        <f t="shared" si="310"/>
        <v>42282.770231481481</v>
      </c>
      <c r="T3294" s="9">
        <f t="shared" si="311"/>
        <v>42342.811898148153</v>
      </c>
    </row>
    <row r="3295" spans="1:20" ht="43.2"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f t="shared" si="307"/>
        <v>84.285714285714292</v>
      </c>
      <c r="Q3295" t="str">
        <f t="shared" si="308"/>
        <v>theater</v>
      </c>
      <c r="R3295" t="str">
        <f t="shared" si="309"/>
        <v>plays</v>
      </c>
      <c r="S3295" s="9">
        <f t="shared" si="310"/>
        <v>42768.425370370373</v>
      </c>
      <c r="T3295" s="9">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9">
        <f t="shared" si="310"/>
        <v>42141.541134259256</v>
      </c>
      <c r="T3296" s="9">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9">
        <f t="shared" si="310"/>
        <v>42609.442465277782</v>
      </c>
      <c r="T3297" s="9">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f t="shared" si="307"/>
        <v>45.978723404255319</v>
      </c>
      <c r="Q3298" t="str">
        <f t="shared" si="308"/>
        <v>theater</v>
      </c>
      <c r="R3298" t="str">
        <f t="shared" si="309"/>
        <v>plays</v>
      </c>
      <c r="S3298" s="9">
        <f t="shared" si="310"/>
        <v>42309.756620370375</v>
      </c>
      <c r="T3298" s="9">
        <f t="shared" si="311"/>
        <v>42330.916666666672</v>
      </c>
    </row>
    <row r="3299" spans="1:20" ht="28.8"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f t="shared" si="307"/>
        <v>125.09090909090909</v>
      </c>
      <c r="Q3299" t="str">
        <f t="shared" si="308"/>
        <v>theater</v>
      </c>
      <c r="R3299" t="str">
        <f t="shared" si="309"/>
        <v>plays</v>
      </c>
      <c r="S3299" s="9">
        <f t="shared" si="310"/>
        <v>42193.771481481483</v>
      </c>
      <c r="T3299" s="9">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f t="shared" si="307"/>
        <v>141.29166666666666</v>
      </c>
      <c r="Q3300" t="str">
        <f t="shared" si="308"/>
        <v>theater</v>
      </c>
      <c r="R3300" t="str">
        <f t="shared" si="309"/>
        <v>plays</v>
      </c>
      <c r="S3300" s="9">
        <f t="shared" si="310"/>
        <v>42239.957962962959</v>
      </c>
      <c r="T3300" s="9">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9">
        <f t="shared" si="310"/>
        <v>42261.917395833334</v>
      </c>
      <c r="T3301" s="9">
        <f t="shared" si="311"/>
        <v>42291.917395833334</v>
      </c>
    </row>
    <row r="3302" spans="1:20" ht="28.8"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9">
        <f t="shared" si="310"/>
        <v>42102.743773148148</v>
      </c>
      <c r="T3302" s="9">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9">
        <f t="shared" si="310"/>
        <v>42538.73583333334</v>
      </c>
      <c r="T3303" s="9">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9">
        <f t="shared" si="310"/>
        <v>42681.35157407407</v>
      </c>
      <c r="T3304" s="9">
        <f t="shared" si="311"/>
        <v>42711.35157407407</v>
      </c>
    </row>
    <row r="3305" spans="1:20" ht="28.8"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9">
        <f t="shared" si="310"/>
        <v>42056.65143518518</v>
      </c>
      <c r="T3305" s="9">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f t="shared" si="307"/>
        <v>89.585714285714289</v>
      </c>
      <c r="Q3306" t="str">
        <f t="shared" si="308"/>
        <v>theater</v>
      </c>
      <c r="R3306" t="str">
        <f t="shared" si="309"/>
        <v>plays</v>
      </c>
      <c r="S3306" s="9">
        <f t="shared" si="310"/>
        <v>42696.624444444446</v>
      </c>
      <c r="T3306" s="9">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9">
        <f t="shared" si="310"/>
        <v>42186.855879629627</v>
      </c>
      <c r="T3307" s="9">
        <f t="shared" si="311"/>
        <v>42216.855879629627</v>
      </c>
    </row>
    <row r="3308" spans="1:20" ht="43.2"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9">
        <f t="shared" si="310"/>
        <v>42493.219236111108</v>
      </c>
      <c r="T3308" s="9">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f t="shared" si="307"/>
        <v>53.339999999999996</v>
      </c>
      <c r="Q3309" t="str">
        <f t="shared" si="308"/>
        <v>theater</v>
      </c>
      <c r="R3309" t="str">
        <f t="shared" si="309"/>
        <v>plays</v>
      </c>
      <c r="S3309" s="9">
        <f t="shared" si="310"/>
        <v>42475.057164351849</v>
      </c>
      <c r="T3309" s="9">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9">
        <f t="shared" si="310"/>
        <v>42452.876909722225</v>
      </c>
      <c r="T3310" s="9">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f t="shared" si="307"/>
        <v>18</v>
      </c>
      <c r="Q3311" t="str">
        <f t="shared" si="308"/>
        <v>theater</v>
      </c>
      <c r="R3311" t="str">
        <f t="shared" si="309"/>
        <v>plays</v>
      </c>
      <c r="S3311" s="9">
        <f t="shared" si="310"/>
        <v>42628.650208333333</v>
      </c>
      <c r="T3311" s="9">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f t="shared" si="307"/>
        <v>209.83870967741936</v>
      </c>
      <c r="Q3312" t="str">
        <f t="shared" si="308"/>
        <v>theater</v>
      </c>
      <c r="R3312" t="str">
        <f t="shared" si="309"/>
        <v>plays</v>
      </c>
      <c r="S3312" s="9">
        <f t="shared" si="310"/>
        <v>42253.928530092591</v>
      </c>
      <c r="T3312" s="9">
        <f t="shared" si="311"/>
        <v>42283.928530092591</v>
      </c>
    </row>
    <row r="3313" spans="1:20" ht="28.8"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9">
        <f t="shared" si="310"/>
        <v>42264.29178240741</v>
      </c>
      <c r="T3313" s="9">
        <f t="shared" si="311"/>
        <v>42294.29178240741</v>
      </c>
    </row>
    <row r="3314" spans="1:20" ht="28.8"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f t="shared" si="307"/>
        <v>61</v>
      </c>
      <c r="Q3314" t="str">
        <f t="shared" si="308"/>
        <v>theater</v>
      </c>
      <c r="R3314" t="str">
        <f t="shared" si="309"/>
        <v>plays</v>
      </c>
      <c r="S3314" s="9">
        <f t="shared" si="310"/>
        <v>42664.809560185182</v>
      </c>
      <c r="T3314" s="9">
        <f t="shared" si="311"/>
        <v>42685.916666666672</v>
      </c>
    </row>
    <row r="3315" spans="1:20" ht="28.8"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9">
        <f t="shared" si="310"/>
        <v>42382.244409722218</v>
      </c>
      <c r="T3315" s="9">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f t="shared" si="307"/>
        <v>29.068965517241381</v>
      </c>
      <c r="Q3316" t="str">
        <f t="shared" si="308"/>
        <v>theater</v>
      </c>
      <c r="R3316" t="str">
        <f t="shared" si="309"/>
        <v>plays</v>
      </c>
      <c r="S3316" s="9">
        <f t="shared" si="310"/>
        <v>42105.267488425925</v>
      </c>
      <c r="T3316" s="9">
        <f t="shared" si="311"/>
        <v>42132.836805555555</v>
      </c>
    </row>
    <row r="3317" spans="1:20" ht="28.8"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9">
        <f t="shared" si="310"/>
        <v>42466.303715277783</v>
      </c>
      <c r="T3317" s="9">
        <f t="shared" si="311"/>
        <v>42496.303715277783</v>
      </c>
    </row>
    <row r="3318" spans="1:20" ht="43.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f t="shared" si="307"/>
        <v>93.977440000000001</v>
      </c>
      <c r="Q3318" t="str">
        <f t="shared" si="308"/>
        <v>theater</v>
      </c>
      <c r="R3318" t="str">
        <f t="shared" si="309"/>
        <v>plays</v>
      </c>
      <c r="S3318" s="9">
        <f t="shared" si="310"/>
        <v>41826.871238425927</v>
      </c>
      <c r="T3318" s="9">
        <f t="shared" si="311"/>
        <v>41859.57916666667</v>
      </c>
    </row>
    <row r="3319" spans="1:20" ht="28.8"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9">
        <f t="shared" si="310"/>
        <v>42499.039629629624</v>
      </c>
      <c r="T3319" s="9">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9">
        <f t="shared" si="310"/>
        <v>42431.302002314813</v>
      </c>
      <c r="T3320" s="9">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9">
        <f t="shared" si="310"/>
        <v>41990.585486111115</v>
      </c>
      <c r="T3321" s="9">
        <f t="shared" si="311"/>
        <v>42035.585486111115</v>
      </c>
    </row>
    <row r="3322" spans="1:20" ht="28.8"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9">
        <f t="shared" si="310"/>
        <v>42513.045798611114</v>
      </c>
      <c r="T3322" s="9">
        <f t="shared" si="311"/>
        <v>42543.045798611114</v>
      </c>
    </row>
    <row r="3323" spans="1:20" ht="43.2"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f t="shared" si="307"/>
        <v>35.799999999999997</v>
      </c>
      <c r="Q3323" t="str">
        <f t="shared" si="308"/>
        <v>theater</v>
      </c>
      <c r="R3323" t="str">
        <f t="shared" si="309"/>
        <v>plays</v>
      </c>
      <c r="S3323" s="9">
        <f t="shared" si="310"/>
        <v>41914.100289351853</v>
      </c>
      <c r="T3323" s="9">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f t="shared" si="307"/>
        <v>145.65217391304347</v>
      </c>
      <c r="Q3324" t="str">
        <f t="shared" si="308"/>
        <v>theater</v>
      </c>
      <c r="R3324" t="str">
        <f t="shared" si="309"/>
        <v>plays</v>
      </c>
      <c r="S3324" s="9">
        <f t="shared" si="310"/>
        <v>42521.010370370372</v>
      </c>
      <c r="T3324" s="9">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9">
        <f t="shared" si="310"/>
        <v>42608.36583333333</v>
      </c>
      <c r="T3325" s="9">
        <f t="shared" si="311"/>
        <v>42638.36583333333</v>
      </c>
    </row>
    <row r="3326" spans="1:20" ht="28.8"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9">
        <f t="shared" si="310"/>
        <v>42512.58321759259</v>
      </c>
      <c r="T3326" s="9">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9">
        <f t="shared" si="310"/>
        <v>42064.785613425927</v>
      </c>
      <c r="T3327" s="9">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f t="shared" si="307"/>
        <v>142.28070175438597</v>
      </c>
      <c r="Q3328" t="str">
        <f t="shared" si="308"/>
        <v>theater</v>
      </c>
      <c r="R3328" t="str">
        <f t="shared" si="309"/>
        <v>plays</v>
      </c>
      <c r="S3328" s="9">
        <f t="shared" si="310"/>
        <v>42041.714178240742</v>
      </c>
      <c r="T3328" s="9">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9">
        <f t="shared" si="310"/>
        <v>42468.374606481477</v>
      </c>
      <c r="T3329" s="9">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E3330/D3330*100</f>
        <v>146.38888888888889</v>
      </c>
      <c r="P3330">
        <f t="shared" si="307"/>
        <v>292.77777777777777</v>
      </c>
      <c r="Q3330" t="str">
        <f t="shared" si="308"/>
        <v>theater</v>
      </c>
      <c r="R3330" t="str">
        <f t="shared" si="309"/>
        <v>plays</v>
      </c>
      <c r="S3330" s="9">
        <f t="shared" si="310"/>
        <v>41822.57503472222</v>
      </c>
      <c r="T3330" s="9">
        <f t="shared" si="311"/>
        <v>41825.041666666664</v>
      </c>
    </row>
    <row r="3331" spans="1:20" ht="28.8"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116.8</v>
      </c>
      <c r="P3331">
        <f t="shared" ref="P3331:P3394" si="313">E3331/L3331</f>
        <v>44.92307692307692</v>
      </c>
      <c r="Q3331" t="str">
        <f t="shared" ref="Q3331:Q3394" si="314">LEFT(N3331, FIND("/", N3331)-1)</f>
        <v>theater</v>
      </c>
      <c r="R3331" t="str">
        <f t="shared" ref="R3331:R3394" si="315">RIGHT(N3331, LEN(N3331)-FIND("/", N3331))</f>
        <v>plays</v>
      </c>
      <c r="S3331" s="9">
        <f t="shared" ref="S3331:S3394" si="316">J3331/60/60/24+DATE(1970, 1, 1)</f>
        <v>41837.323009259257</v>
      </c>
      <c r="T3331" s="9">
        <f t="shared" ref="T3331:T3394" si="317">I3331/60/60/24+DATE(1970, 1, 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f t="shared" si="313"/>
        <v>23.10144927536232</v>
      </c>
      <c r="Q3332" t="str">
        <f t="shared" si="314"/>
        <v>theater</v>
      </c>
      <c r="R3332" t="str">
        <f t="shared" si="315"/>
        <v>plays</v>
      </c>
      <c r="S3332" s="9">
        <f t="shared" si="316"/>
        <v>42065.887361111112</v>
      </c>
      <c r="T3332" s="9">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f t="shared" si="313"/>
        <v>80.400000000000006</v>
      </c>
      <c r="Q3333" t="str">
        <f t="shared" si="314"/>
        <v>theater</v>
      </c>
      <c r="R3333" t="str">
        <f t="shared" si="315"/>
        <v>plays</v>
      </c>
      <c r="S3333" s="9">
        <f t="shared" si="316"/>
        <v>42248.697754629626</v>
      </c>
      <c r="T3333" s="9">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72.289156626506028</v>
      </c>
      <c r="Q3334" t="str">
        <f t="shared" si="314"/>
        <v>theater</v>
      </c>
      <c r="R3334" t="str">
        <f t="shared" si="315"/>
        <v>plays</v>
      </c>
      <c r="S3334" s="9">
        <f t="shared" si="316"/>
        <v>41809.860300925924</v>
      </c>
      <c r="T3334" s="9">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9">
        <f t="shared" si="316"/>
        <v>42148.676851851851</v>
      </c>
      <c r="T3335" s="9">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9">
        <f t="shared" si="316"/>
        <v>42185.521087962959</v>
      </c>
      <c r="T3336" s="9">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9">
        <f t="shared" si="316"/>
        <v>41827.674143518518</v>
      </c>
      <c r="T3337" s="9">
        <f t="shared" si="317"/>
        <v>41854.958333333336</v>
      </c>
    </row>
    <row r="3338" spans="1:20" ht="28.8"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27.777777777777779</v>
      </c>
      <c r="Q3338" t="str">
        <f t="shared" si="314"/>
        <v>theater</v>
      </c>
      <c r="R3338" t="str">
        <f t="shared" si="315"/>
        <v>plays</v>
      </c>
      <c r="S3338" s="9">
        <f t="shared" si="316"/>
        <v>42437.398680555561</v>
      </c>
      <c r="T3338" s="9">
        <f t="shared" si="317"/>
        <v>42465.35701388889</v>
      </c>
    </row>
    <row r="3339" spans="1:20" ht="28.8"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f t="shared" si="313"/>
        <v>81.029411764705884</v>
      </c>
      <c r="Q3339" t="str">
        <f t="shared" si="314"/>
        <v>theater</v>
      </c>
      <c r="R3339" t="str">
        <f t="shared" si="315"/>
        <v>plays</v>
      </c>
      <c r="S3339" s="9">
        <f t="shared" si="316"/>
        <v>41901.282025462962</v>
      </c>
      <c r="T3339" s="9">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9">
        <f t="shared" si="316"/>
        <v>42769.574999999997</v>
      </c>
      <c r="T3340" s="9">
        <f t="shared" si="317"/>
        <v>42790.574999999997</v>
      </c>
    </row>
    <row r="3341" spans="1:20" ht="28.8"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9">
        <f t="shared" si="316"/>
        <v>42549.665717592594</v>
      </c>
      <c r="T3341" s="9">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9">
        <f t="shared" si="316"/>
        <v>42685.974004629628</v>
      </c>
      <c r="T3342" s="9">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119.64285714285714</v>
      </c>
      <c r="Q3343" t="str">
        <f t="shared" si="314"/>
        <v>theater</v>
      </c>
      <c r="R3343" t="str">
        <f t="shared" si="315"/>
        <v>plays</v>
      </c>
      <c r="S3343" s="9">
        <f t="shared" si="316"/>
        <v>42510.798854166671</v>
      </c>
      <c r="T3343" s="9">
        <f t="shared" si="317"/>
        <v>42533.708333333328</v>
      </c>
    </row>
    <row r="3344" spans="1:20" ht="28.8"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9">
        <f t="shared" si="316"/>
        <v>42062.296412037031</v>
      </c>
      <c r="T3344" s="9">
        <f t="shared" si="317"/>
        <v>42095.207638888889</v>
      </c>
    </row>
    <row r="3345" spans="1:20" ht="28.8"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9">
        <f t="shared" si="316"/>
        <v>42452.916481481487</v>
      </c>
      <c r="T3345" s="9">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f t="shared" si="313"/>
        <v>114.125</v>
      </c>
      <c r="Q3346" t="str">
        <f t="shared" si="314"/>
        <v>theater</v>
      </c>
      <c r="R3346" t="str">
        <f t="shared" si="315"/>
        <v>plays</v>
      </c>
      <c r="S3346" s="9">
        <f t="shared" si="316"/>
        <v>41851.200150462959</v>
      </c>
      <c r="T3346" s="9">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t="str">
        <f t="shared" si="314"/>
        <v>theater</v>
      </c>
      <c r="R3347" t="str">
        <f t="shared" si="315"/>
        <v>plays</v>
      </c>
      <c r="S3347" s="9">
        <f t="shared" si="316"/>
        <v>42053.106111111112</v>
      </c>
      <c r="T3347" s="9">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9">
        <f t="shared" si="316"/>
        <v>42054.024421296301</v>
      </c>
      <c r="T3348" s="9">
        <f t="shared" si="317"/>
        <v>42061.024421296301</v>
      </c>
    </row>
    <row r="3349" spans="1:20" ht="43.2"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9">
        <f t="shared" si="316"/>
        <v>42484.551550925928</v>
      </c>
      <c r="T3349" s="9">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9">
        <f t="shared" si="316"/>
        <v>42466.558796296296</v>
      </c>
      <c r="T3350" s="9">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9">
        <f t="shared" si="316"/>
        <v>42513.110787037032</v>
      </c>
      <c r="T3351" s="9">
        <f t="shared" si="317"/>
        <v>42534.708333333328</v>
      </c>
    </row>
    <row r="3352" spans="1:20" ht="43.2"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9">
        <f t="shared" si="316"/>
        <v>42302.701516203699</v>
      </c>
      <c r="T3352" s="9">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f t="shared" si="313"/>
        <v>93.611111111111114</v>
      </c>
      <c r="Q3353" t="str">
        <f t="shared" si="314"/>
        <v>theater</v>
      </c>
      <c r="R3353" t="str">
        <f t="shared" si="315"/>
        <v>plays</v>
      </c>
      <c r="S3353" s="9">
        <f t="shared" si="316"/>
        <v>41806.395428240743</v>
      </c>
      <c r="T3353" s="9">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f t="shared" si="313"/>
        <v>76.8</v>
      </c>
      <c r="Q3354" t="str">
        <f t="shared" si="314"/>
        <v>theater</v>
      </c>
      <c r="R3354" t="str">
        <f t="shared" si="315"/>
        <v>plays</v>
      </c>
      <c r="S3354" s="9">
        <f t="shared" si="316"/>
        <v>42495.992800925931</v>
      </c>
      <c r="T3354" s="9">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9">
        <f t="shared" si="316"/>
        <v>42479.432291666672</v>
      </c>
      <c r="T3355" s="9">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9">
        <f t="shared" si="316"/>
        <v>42270.7269212963</v>
      </c>
      <c r="T3356" s="9">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9">
        <f t="shared" si="316"/>
        <v>42489.619525462964</v>
      </c>
      <c r="T3357" s="9">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9">
        <f t="shared" si="316"/>
        <v>42536.815648148149</v>
      </c>
      <c r="T3358" s="9">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9">
        <f t="shared" si="316"/>
        <v>41822.417939814812</v>
      </c>
      <c r="T3359" s="9">
        <f t="shared" si="317"/>
        <v>41852.417939814812</v>
      </c>
    </row>
    <row r="3360" spans="1:20" ht="28.8"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f t="shared" si="313"/>
        <v>63.574074074074076</v>
      </c>
      <c r="Q3360" t="str">
        <f t="shared" si="314"/>
        <v>theater</v>
      </c>
      <c r="R3360" t="str">
        <f t="shared" si="315"/>
        <v>plays</v>
      </c>
      <c r="S3360" s="9">
        <f t="shared" si="316"/>
        <v>41932.311099537037</v>
      </c>
      <c r="T3360" s="9">
        <f t="shared" si="317"/>
        <v>41962.352766203709</v>
      </c>
    </row>
    <row r="3361" spans="1:20" ht="28.8"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9">
        <f t="shared" si="316"/>
        <v>42746.057106481487</v>
      </c>
      <c r="T3361" s="9">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9">
        <f t="shared" si="316"/>
        <v>42697.082673611112</v>
      </c>
      <c r="T3362" s="9">
        <f t="shared" si="317"/>
        <v>42718.665972222225</v>
      </c>
    </row>
    <row r="3363" spans="1:20" ht="43.2"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9">
        <f t="shared" si="316"/>
        <v>41866.025347222225</v>
      </c>
      <c r="T3363" s="9">
        <f t="shared" si="317"/>
        <v>41883.665972222225</v>
      </c>
    </row>
    <row r="3364" spans="1:20" ht="28.8"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f t="shared" si="313"/>
        <v>54.5</v>
      </c>
      <c r="Q3364" t="str">
        <f t="shared" si="314"/>
        <v>theater</v>
      </c>
      <c r="R3364" t="str">
        <f t="shared" si="315"/>
        <v>plays</v>
      </c>
      <c r="S3364" s="9">
        <f t="shared" si="316"/>
        <v>42056.091631944444</v>
      </c>
      <c r="T3364" s="9">
        <f t="shared" si="317"/>
        <v>42070.204861111109</v>
      </c>
    </row>
    <row r="3365" spans="1:20" ht="28.8"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f t="shared" si="313"/>
        <v>302.30769230769232</v>
      </c>
      <c r="Q3365" t="str">
        <f t="shared" si="314"/>
        <v>theater</v>
      </c>
      <c r="R3365" t="str">
        <f t="shared" si="315"/>
        <v>plays</v>
      </c>
      <c r="S3365" s="9">
        <f t="shared" si="316"/>
        <v>41851.771354166667</v>
      </c>
      <c r="T3365" s="9">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9">
        <f t="shared" si="316"/>
        <v>42422.977418981478</v>
      </c>
      <c r="T3366" s="9">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9">
        <f t="shared" si="316"/>
        <v>42321.101759259262</v>
      </c>
      <c r="T3367" s="9">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9">
        <f t="shared" si="316"/>
        <v>42107.067557870367</v>
      </c>
      <c r="T3368" s="9">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f t="shared" si="313"/>
        <v>29.666666666666668</v>
      </c>
      <c r="Q3369" t="str">
        <f t="shared" si="314"/>
        <v>theater</v>
      </c>
      <c r="R3369" t="str">
        <f t="shared" si="315"/>
        <v>plays</v>
      </c>
      <c r="S3369" s="9">
        <f t="shared" si="316"/>
        <v>42192.933958333335</v>
      </c>
      <c r="T3369" s="9">
        <f t="shared" si="317"/>
        <v>42217.933958333335</v>
      </c>
    </row>
    <row r="3370" spans="1:20" ht="28.8"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f t="shared" si="313"/>
        <v>45.478260869565219</v>
      </c>
      <c r="Q3370" t="str">
        <f t="shared" si="314"/>
        <v>theater</v>
      </c>
      <c r="R3370" t="str">
        <f t="shared" si="315"/>
        <v>plays</v>
      </c>
      <c r="S3370" s="9">
        <f t="shared" si="316"/>
        <v>41969.199756944443</v>
      </c>
      <c r="T3370" s="9">
        <f t="shared" si="317"/>
        <v>42005.208333333328</v>
      </c>
    </row>
    <row r="3371" spans="1:20" ht="28.8"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9">
        <f t="shared" si="316"/>
        <v>42690.041435185187</v>
      </c>
      <c r="T3371" s="9">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9">
        <f t="shared" si="316"/>
        <v>42690.334317129629</v>
      </c>
      <c r="T3372" s="9">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9">
        <f t="shared" si="316"/>
        <v>42312.874594907407</v>
      </c>
      <c r="T3373" s="9">
        <f t="shared" si="317"/>
        <v>42340.874594907407</v>
      </c>
    </row>
    <row r="3374" spans="1:20" ht="28.8"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9">
        <f t="shared" si="316"/>
        <v>41855.548101851848</v>
      </c>
      <c r="T3374" s="9">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f t="shared" si="313"/>
        <v>66.833333333333329</v>
      </c>
      <c r="Q3375" t="str">
        <f t="shared" si="314"/>
        <v>theater</v>
      </c>
      <c r="R3375" t="str">
        <f t="shared" si="315"/>
        <v>plays</v>
      </c>
      <c r="S3375" s="9">
        <f t="shared" si="316"/>
        <v>42179.854629629626</v>
      </c>
      <c r="T3375" s="9">
        <f t="shared" si="317"/>
        <v>42203.666666666672</v>
      </c>
    </row>
    <row r="3376" spans="1:20" ht="28.8"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9">
        <f t="shared" si="316"/>
        <v>42275.731666666667</v>
      </c>
      <c r="T3376" s="9">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176.47058823529412</v>
      </c>
      <c r="Q3377" t="str">
        <f t="shared" si="314"/>
        <v>theater</v>
      </c>
      <c r="R3377" t="str">
        <f t="shared" si="315"/>
        <v>plays</v>
      </c>
      <c r="S3377" s="9">
        <f t="shared" si="316"/>
        <v>41765.610798611109</v>
      </c>
      <c r="T3377" s="9">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9">
        <f t="shared" si="316"/>
        <v>42059.701319444444</v>
      </c>
      <c r="T3378" s="9">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9">
        <f t="shared" si="316"/>
        <v>42053.732627314821</v>
      </c>
      <c r="T3379" s="9">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9">
        <f t="shared" si="316"/>
        <v>41858.355393518519</v>
      </c>
      <c r="T3380" s="9">
        <f t="shared" si="317"/>
        <v>41882.547222222223</v>
      </c>
    </row>
    <row r="3381" spans="1:20" ht="43.2"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f t="shared" si="313"/>
        <v>54.55263157894737</v>
      </c>
      <c r="Q3381" t="str">
        <f t="shared" si="314"/>
        <v>theater</v>
      </c>
      <c r="R3381" t="str">
        <f t="shared" si="315"/>
        <v>plays</v>
      </c>
      <c r="S3381" s="9">
        <f t="shared" si="316"/>
        <v>42225.513888888891</v>
      </c>
      <c r="T3381" s="9">
        <f t="shared" si="317"/>
        <v>42242.958333333328</v>
      </c>
    </row>
    <row r="3382" spans="1:20" ht="43.2"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f t="shared" si="313"/>
        <v>111.89285714285714</v>
      </c>
      <c r="Q3382" t="str">
        <f t="shared" si="314"/>
        <v>theater</v>
      </c>
      <c r="R3382" t="str">
        <f t="shared" si="315"/>
        <v>plays</v>
      </c>
      <c r="S3382" s="9">
        <f t="shared" si="316"/>
        <v>41937.95344907407</v>
      </c>
      <c r="T3382" s="9">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9">
        <f t="shared" si="316"/>
        <v>42044.184988425928</v>
      </c>
      <c r="T3383" s="9">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9">
        <f t="shared" si="316"/>
        <v>42559.431203703702</v>
      </c>
      <c r="T3384" s="9">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9">
        <f t="shared" si="316"/>
        <v>42524.782638888893</v>
      </c>
      <c r="T3385" s="9">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9">
        <f t="shared" si="316"/>
        <v>42292.087592592594</v>
      </c>
      <c r="T3386" s="9">
        <f t="shared" si="317"/>
        <v>42329.125</v>
      </c>
    </row>
    <row r="3387" spans="1:20" ht="43.2"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133.33333333333334</v>
      </c>
      <c r="Q3387" t="str">
        <f t="shared" si="314"/>
        <v>theater</v>
      </c>
      <c r="R3387" t="str">
        <f t="shared" si="315"/>
        <v>plays</v>
      </c>
      <c r="S3387" s="9">
        <f t="shared" si="316"/>
        <v>41953.8675</v>
      </c>
      <c r="T3387" s="9">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9">
        <f t="shared" si="316"/>
        <v>41946.644745370373</v>
      </c>
      <c r="T3388" s="9">
        <f t="shared" si="317"/>
        <v>41976.644745370373</v>
      </c>
    </row>
    <row r="3389" spans="1:20" ht="43.2"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9">
        <f t="shared" si="316"/>
        <v>41947.762592592589</v>
      </c>
      <c r="T3389" s="9">
        <f t="shared" si="317"/>
        <v>41987.762592592597</v>
      </c>
    </row>
    <row r="3390" spans="1:20" ht="43.2"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9">
        <f t="shared" si="316"/>
        <v>42143.461122685185</v>
      </c>
      <c r="T3390" s="9">
        <f t="shared" si="317"/>
        <v>42173.461122685185</v>
      </c>
    </row>
    <row r="3391" spans="1:20" ht="28.8"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9">
        <f t="shared" si="316"/>
        <v>42494.563449074078</v>
      </c>
      <c r="T3391" s="9">
        <f t="shared" si="317"/>
        <v>42524.563449074078</v>
      </c>
    </row>
    <row r="3392" spans="1:20" ht="43.2"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9">
        <f t="shared" si="316"/>
        <v>41815.774826388886</v>
      </c>
      <c r="T3392" s="9">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9">
        <f t="shared" si="316"/>
        <v>41830.545694444445</v>
      </c>
      <c r="T3393" s="9">
        <f t="shared" si="317"/>
        <v>41859.936111111114</v>
      </c>
    </row>
    <row r="3394" spans="1:20" ht="43.2"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E3394/D3394*100</f>
        <v>100</v>
      </c>
      <c r="P3394">
        <f t="shared" si="313"/>
        <v>41.666666666666664</v>
      </c>
      <c r="Q3394" t="str">
        <f t="shared" si="314"/>
        <v>theater</v>
      </c>
      <c r="R3394" t="str">
        <f t="shared" si="315"/>
        <v>plays</v>
      </c>
      <c r="S3394" s="9">
        <f t="shared" si="316"/>
        <v>42446.845543981486</v>
      </c>
      <c r="T3394" s="9">
        <f t="shared" si="317"/>
        <v>42496.845543981486</v>
      </c>
    </row>
    <row r="3395" spans="1:20" ht="28.8"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105.80000000000001</v>
      </c>
      <c r="P3395">
        <f t="shared" ref="P3395:P3458" si="319">E3395/L3395</f>
        <v>36.06818181818182</v>
      </c>
      <c r="Q3395" t="str">
        <f t="shared" ref="Q3395:Q3458" si="320">LEFT(N3395, FIND("/", N3395)-1)</f>
        <v>theater</v>
      </c>
      <c r="R3395" t="str">
        <f t="shared" ref="R3395:R3458" si="321">RIGHT(N3395, LEN(N3395)-FIND("/", N3395))</f>
        <v>plays</v>
      </c>
      <c r="S3395" s="9">
        <f t="shared" ref="S3395:S3458" si="322">J3395/60/60/24+DATE(1970, 1, 1)</f>
        <v>41923.921643518523</v>
      </c>
      <c r="T3395" s="9">
        <f t="shared" ref="T3395:T3458" si="323">I3395/60/60/24+DATE(1970, 1, 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f t="shared" si="319"/>
        <v>29</v>
      </c>
      <c r="Q3396" t="str">
        <f t="shared" si="320"/>
        <v>theater</v>
      </c>
      <c r="R3396" t="str">
        <f t="shared" si="321"/>
        <v>plays</v>
      </c>
      <c r="S3396" s="9">
        <f t="shared" si="322"/>
        <v>41817.59542824074</v>
      </c>
      <c r="T3396" s="9">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9">
        <f t="shared" si="322"/>
        <v>42140.712314814817</v>
      </c>
      <c r="T3397" s="9">
        <f t="shared" si="323"/>
        <v>42154.756944444445</v>
      </c>
    </row>
    <row r="3398" spans="1:20" ht="28.8"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f t="shared" si="319"/>
        <v>55.892857142857146</v>
      </c>
      <c r="Q3398" t="str">
        <f t="shared" si="320"/>
        <v>theater</v>
      </c>
      <c r="R3398" t="str">
        <f t="shared" si="321"/>
        <v>plays</v>
      </c>
      <c r="S3398" s="9">
        <f t="shared" si="322"/>
        <v>41764.44663194444</v>
      </c>
      <c r="T3398" s="9">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9">
        <f t="shared" si="322"/>
        <v>42378.478344907402</v>
      </c>
      <c r="T3399" s="9">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9">
        <f t="shared" si="322"/>
        <v>41941.75203703704</v>
      </c>
      <c r="T3400" s="9">
        <f t="shared" si="323"/>
        <v>41964.708333333328</v>
      </c>
    </row>
    <row r="3401" spans="1:20" ht="28.8"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9">
        <f t="shared" si="322"/>
        <v>42026.920428240745</v>
      </c>
      <c r="T3401" s="9">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9">
        <f t="shared" si="322"/>
        <v>41834.953865740739</v>
      </c>
      <c r="T3402" s="9">
        <f t="shared" si="323"/>
        <v>41879.953865740739</v>
      </c>
    </row>
    <row r="3403" spans="1:20" ht="43.2"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9">
        <f t="shared" si="322"/>
        <v>42193.723912037036</v>
      </c>
      <c r="T3403" s="9">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f t="shared" si="319"/>
        <v>99.787878787878782</v>
      </c>
      <c r="Q3404" t="str">
        <f t="shared" si="320"/>
        <v>theater</v>
      </c>
      <c r="R3404" t="str">
        <f t="shared" si="321"/>
        <v>plays</v>
      </c>
      <c r="S3404" s="9">
        <f t="shared" si="322"/>
        <v>42290.61855324074</v>
      </c>
      <c r="T3404" s="9">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117.64705882352941</v>
      </c>
      <c r="Q3405" t="str">
        <f t="shared" si="320"/>
        <v>theater</v>
      </c>
      <c r="R3405" t="str">
        <f t="shared" si="321"/>
        <v>plays</v>
      </c>
      <c r="S3405" s="9">
        <f t="shared" si="322"/>
        <v>42150.462083333332</v>
      </c>
      <c r="T3405" s="9">
        <f t="shared" si="323"/>
        <v>42180.462083333332</v>
      </c>
    </row>
    <row r="3406" spans="1:20" ht="43.2"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9">
        <f t="shared" si="322"/>
        <v>42152.503495370373</v>
      </c>
      <c r="T3406" s="9">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f t="shared" si="319"/>
        <v>28.323529411764707</v>
      </c>
      <c r="Q3407" t="str">
        <f t="shared" si="320"/>
        <v>theater</v>
      </c>
      <c r="R3407" t="str">
        <f t="shared" si="321"/>
        <v>plays</v>
      </c>
      <c r="S3407" s="9">
        <f t="shared" si="322"/>
        <v>42410.017199074078</v>
      </c>
      <c r="T3407" s="9">
        <f t="shared" si="323"/>
        <v>42430.999305555553</v>
      </c>
    </row>
    <row r="3408" spans="1:20" ht="28.8"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f t="shared" si="319"/>
        <v>110.23076923076923</v>
      </c>
      <c r="Q3408" t="str">
        <f t="shared" si="320"/>
        <v>theater</v>
      </c>
      <c r="R3408" t="str">
        <f t="shared" si="321"/>
        <v>plays</v>
      </c>
      <c r="S3408" s="9">
        <f t="shared" si="322"/>
        <v>41791.492777777778</v>
      </c>
      <c r="T3408" s="9">
        <f t="shared" si="323"/>
        <v>41836.492777777778</v>
      </c>
    </row>
    <row r="3409" spans="1:20" ht="43.2"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9">
        <f t="shared" si="322"/>
        <v>41796.422326388885</v>
      </c>
      <c r="T3409" s="9">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9">
        <f t="shared" si="322"/>
        <v>41808.991944444446</v>
      </c>
      <c r="T3410" s="9">
        <f t="shared" si="323"/>
        <v>41838.991944444446</v>
      </c>
    </row>
    <row r="3411" spans="1:20" ht="28.8"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9">
        <f t="shared" si="322"/>
        <v>42544.814328703709</v>
      </c>
      <c r="T3411" s="9">
        <f t="shared" si="323"/>
        <v>42582.873611111107</v>
      </c>
    </row>
    <row r="3412" spans="1:20" ht="28.8"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9">
        <f t="shared" si="322"/>
        <v>42500.041550925926</v>
      </c>
      <c r="T3412" s="9">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f t="shared" si="319"/>
        <v>199.16666666666666</v>
      </c>
      <c r="Q3413" t="str">
        <f t="shared" si="320"/>
        <v>theater</v>
      </c>
      <c r="R3413" t="str">
        <f t="shared" si="321"/>
        <v>plays</v>
      </c>
      <c r="S3413" s="9">
        <f t="shared" si="322"/>
        <v>42265.022824074069</v>
      </c>
      <c r="T3413" s="9">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115.38461538461539</v>
      </c>
      <c r="Q3414" t="str">
        <f t="shared" si="320"/>
        <v>theater</v>
      </c>
      <c r="R3414" t="str">
        <f t="shared" si="321"/>
        <v>plays</v>
      </c>
      <c r="S3414" s="9">
        <f t="shared" si="322"/>
        <v>41879.959050925929</v>
      </c>
      <c r="T3414" s="9">
        <f t="shared" si="323"/>
        <v>41909.959050925929</v>
      </c>
    </row>
    <row r="3415" spans="1:20" ht="43.2"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46.428571428571431</v>
      </c>
      <c r="Q3415" t="str">
        <f t="shared" si="320"/>
        <v>theater</v>
      </c>
      <c r="R3415" t="str">
        <f t="shared" si="321"/>
        <v>plays</v>
      </c>
      <c r="S3415" s="9">
        <f t="shared" si="322"/>
        <v>42053.733078703706</v>
      </c>
      <c r="T3415" s="9">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9">
        <f t="shared" si="322"/>
        <v>42675.832465277781</v>
      </c>
      <c r="T3416" s="9">
        <f t="shared" si="323"/>
        <v>42705.332638888889</v>
      </c>
    </row>
    <row r="3417" spans="1:20" ht="28.8"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22.222222222222221</v>
      </c>
      <c r="Q3417" t="str">
        <f t="shared" si="320"/>
        <v>theater</v>
      </c>
      <c r="R3417" t="str">
        <f t="shared" si="321"/>
        <v>plays</v>
      </c>
      <c r="S3417" s="9">
        <f t="shared" si="322"/>
        <v>42467.144166666665</v>
      </c>
      <c r="T3417" s="9">
        <f t="shared" si="323"/>
        <v>42477.979166666672</v>
      </c>
    </row>
    <row r="3418" spans="1:20" ht="43.2"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9">
        <f t="shared" si="322"/>
        <v>42089.412557870368</v>
      </c>
      <c r="T3418" s="9">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9">
        <f t="shared" si="322"/>
        <v>41894.91375</v>
      </c>
      <c r="T3419" s="9">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9">
        <f t="shared" si="322"/>
        <v>41752.83457175926</v>
      </c>
      <c r="T3420" s="9">
        <f t="shared" si="323"/>
        <v>41782.83457175926</v>
      </c>
    </row>
    <row r="3421" spans="1:20" ht="43.2"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f t="shared" si="319"/>
        <v>63.695652173913047</v>
      </c>
      <c r="Q3421" t="str">
        <f t="shared" si="320"/>
        <v>theater</v>
      </c>
      <c r="R3421" t="str">
        <f t="shared" si="321"/>
        <v>plays</v>
      </c>
      <c r="S3421" s="9">
        <f t="shared" si="322"/>
        <v>42448.821585648147</v>
      </c>
      <c r="T3421" s="9">
        <f t="shared" si="323"/>
        <v>42466.895833333328</v>
      </c>
    </row>
    <row r="3422" spans="1:20" ht="28.8"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9">
        <f t="shared" si="322"/>
        <v>42405.090300925927</v>
      </c>
      <c r="T3422" s="9">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f t="shared" si="319"/>
        <v>103.21428571428571</v>
      </c>
      <c r="Q3423" t="str">
        <f t="shared" si="320"/>
        <v>theater</v>
      </c>
      <c r="R3423" t="str">
        <f t="shared" si="321"/>
        <v>plays</v>
      </c>
      <c r="S3423" s="9">
        <f t="shared" si="322"/>
        <v>42037.791238425925</v>
      </c>
      <c r="T3423" s="9">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9">
        <f t="shared" si="322"/>
        <v>42323.562222222223</v>
      </c>
      <c r="T3424" s="9">
        <f t="shared" si="323"/>
        <v>42352</v>
      </c>
    </row>
    <row r="3425" spans="1:20" ht="28.8"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t="str">
        <f t="shared" si="320"/>
        <v>theater</v>
      </c>
      <c r="R3425" t="str">
        <f t="shared" si="321"/>
        <v>plays</v>
      </c>
      <c r="S3425" s="9">
        <f t="shared" si="322"/>
        <v>42088.911354166667</v>
      </c>
      <c r="T3425" s="9">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9">
        <f t="shared" si="322"/>
        <v>42018.676898148144</v>
      </c>
      <c r="T3426" s="9">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f t="shared" si="319"/>
        <v>297.02980769230766</v>
      </c>
      <c r="Q3427" t="str">
        <f t="shared" si="320"/>
        <v>theater</v>
      </c>
      <c r="R3427" t="str">
        <f t="shared" si="321"/>
        <v>plays</v>
      </c>
      <c r="S3427" s="9">
        <f t="shared" si="322"/>
        <v>41884.617314814815</v>
      </c>
      <c r="T3427" s="9">
        <f t="shared" si="323"/>
        <v>41916.617314814815</v>
      </c>
    </row>
    <row r="3428" spans="1:20" ht="28.8"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9">
        <f t="shared" si="322"/>
        <v>41884.056747685187</v>
      </c>
      <c r="T3428" s="9">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51.724137931034484</v>
      </c>
      <c r="Q3429" t="str">
        <f t="shared" si="320"/>
        <v>theater</v>
      </c>
      <c r="R3429" t="str">
        <f t="shared" si="321"/>
        <v>plays</v>
      </c>
      <c r="S3429" s="9">
        <f t="shared" si="322"/>
        <v>41792.645277777774</v>
      </c>
      <c r="T3429" s="9">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9">
        <f t="shared" si="322"/>
        <v>42038.720451388886</v>
      </c>
      <c r="T3430" s="9">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16.25</v>
      </c>
      <c r="Q3431" t="str">
        <f t="shared" si="320"/>
        <v>theater</v>
      </c>
      <c r="R3431" t="str">
        <f t="shared" si="321"/>
        <v>plays</v>
      </c>
      <c r="S3431" s="9">
        <f t="shared" si="322"/>
        <v>42662.021539351852</v>
      </c>
      <c r="T3431" s="9">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9">
        <f t="shared" si="322"/>
        <v>41820.945613425924</v>
      </c>
      <c r="T3432" s="9">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95.238095238095241</v>
      </c>
      <c r="Q3433" t="str">
        <f t="shared" si="320"/>
        <v>theater</v>
      </c>
      <c r="R3433" t="str">
        <f t="shared" si="321"/>
        <v>plays</v>
      </c>
      <c r="S3433" s="9">
        <f t="shared" si="322"/>
        <v>41839.730937500004</v>
      </c>
      <c r="T3433" s="9">
        <f t="shared" si="323"/>
        <v>41869.730937500004</v>
      </c>
    </row>
    <row r="3434" spans="1:20" ht="28.8"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9">
        <f t="shared" si="322"/>
        <v>42380.581180555557</v>
      </c>
      <c r="T3434" s="9">
        <f t="shared" si="323"/>
        <v>42405.916666666672</v>
      </c>
    </row>
    <row r="3435" spans="1:20" ht="28.8"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f t="shared" si="319"/>
        <v>134.1549295774648</v>
      </c>
      <c r="Q3435" t="str">
        <f t="shared" si="320"/>
        <v>theater</v>
      </c>
      <c r="R3435" t="str">
        <f t="shared" si="321"/>
        <v>plays</v>
      </c>
      <c r="S3435" s="9">
        <f t="shared" si="322"/>
        <v>41776.063136574077</v>
      </c>
      <c r="T3435" s="9">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9">
        <f t="shared" si="322"/>
        <v>41800.380428240744</v>
      </c>
      <c r="T3436" s="9">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9">
        <f t="shared" si="322"/>
        <v>42572.61681712963</v>
      </c>
      <c r="T3437" s="9">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9">
        <f t="shared" si="322"/>
        <v>41851.541585648149</v>
      </c>
      <c r="T3438" s="9">
        <f t="shared" si="323"/>
        <v>41872.686111111114</v>
      </c>
    </row>
    <row r="3439" spans="1:20" ht="43.2"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9">
        <f t="shared" si="322"/>
        <v>42205.710879629631</v>
      </c>
      <c r="T3439" s="9">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9">
        <f t="shared" si="322"/>
        <v>42100.927858796291</v>
      </c>
      <c r="T3440" s="9">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9">
        <f t="shared" si="322"/>
        <v>42374.911226851851</v>
      </c>
      <c r="T3441" s="9">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9">
        <f t="shared" si="322"/>
        <v>41809.12300925926</v>
      </c>
      <c r="T3442" s="9">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f t="shared" si="319"/>
        <v>59.651162790697676</v>
      </c>
      <c r="Q3443" t="str">
        <f t="shared" si="320"/>
        <v>theater</v>
      </c>
      <c r="R3443" t="str">
        <f t="shared" si="321"/>
        <v>plays</v>
      </c>
      <c r="S3443" s="9">
        <f t="shared" si="322"/>
        <v>42294.429641203707</v>
      </c>
      <c r="T3443" s="9">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31.25</v>
      </c>
      <c r="Q3444" t="str">
        <f t="shared" si="320"/>
        <v>theater</v>
      </c>
      <c r="R3444" t="str">
        <f t="shared" si="321"/>
        <v>plays</v>
      </c>
      <c r="S3444" s="9">
        <f t="shared" si="322"/>
        <v>42124.841111111105</v>
      </c>
      <c r="T3444" s="9">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9">
        <f t="shared" si="322"/>
        <v>41861.524837962963</v>
      </c>
      <c r="T3445" s="9">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9">
        <f t="shared" si="322"/>
        <v>42521.291504629626</v>
      </c>
      <c r="T3446" s="9">
        <f t="shared" si="323"/>
        <v>42529.582638888889</v>
      </c>
    </row>
    <row r="3447" spans="1:20" ht="28.8"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64.516129032258064</v>
      </c>
      <c r="Q3447" t="str">
        <f t="shared" si="320"/>
        <v>theater</v>
      </c>
      <c r="R3447" t="str">
        <f t="shared" si="321"/>
        <v>plays</v>
      </c>
      <c r="S3447" s="9">
        <f t="shared" si="322"/>
        <v>42272.530509259261</v>
      </c>
      <c r="T3447" s="9">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f t="shared" si="319"/>
        <v>43.28</v>
      </c>
      <c r="Q3448" t="str">
        <f t="shared" si="320"/>
        <v>theater</v>
      </c>
      <c r="R3448" t="str">
        <f t="shared" si="321"/>
        <v>plays</v>
      </c>
      <c r="S3448" s="9">
        <f t="shared" si="322"/>
        <v>42016.832465277781</v>
      </c>
      <c r="T3448" s="9">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9">
        <f t="shared" si="322"/>
        <v>42402.889027777783</v>
      </c>
      <c r="T3449" s="9">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9">
        <f t="shared" si="322"/>
        <v>41960.119085648148</v>
      </c>
      <c r="T3450" s="9">
        <f t="shared" si="323"/>
        <v>41990.119085648148</v>
      </c>
    </row>
    <row r="3451" spans="1:20" ht="28.8"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9">
        <f t="shared" si="322"/>
        <v>42532.052523148144</v>
      </c>
      <c r="T3451" s="9">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9">
        <f t="shared" si="322"/>
        <v>42036.704525462963</v>
      </c>
      <c r="T3452" s="9">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9">
        <f t="shared" si="322"/>
        <v>42088.723692129628</v>
      </c>
      <c r="T3453" s="9">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f t="shared" si="319"/>
        <v>41.405405405405403</v>
      </c>
      <c r="Q3454" t="str">
        <f t="shared" si="320"/>
        <v>theater</v>
      </c>
      <c r="R3454" t="str">
        <f t="shared" si="321"/>
        <v>plays</v>
      </c>
      <c r="S3454" s="9">
        <f t="shared" si="322"/>
        <v>41820.639189814814</v>
      </c>
      <c r="T3454" s="9">
        <f t="shared" si="323"/>
        <v>41843.165972222225</v>
      </c>
    </row>
    <row r="3455" spans="1:20" ht="28.8"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9">
        <f t="shared" si="322"/>
        <v>42535.97865740741</v>
      </c>
      <c r="T3455" s="9">
        <f t="shared" si="323"/>
        <v>42595.97865740741</v>
      </c>
    </row>
    <row r="3456" spans="1:20" ht="43.2"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9">
        <f t="shared" si="322"/>
        <v>41821.698599537034</v>
      </c>
      <c r="T3456" s="9">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f t="shared" si="319"/>
        <v>145.86956521739131</v>
      </c>
      <c r="Q3457" t="str">
        <f t="shared" si="320"/>
        <v>theater</v>
      </c>
      <c r="R3457" t="str">
        <f t="shared" si="321"/>
        <v>plays</v>
      </c>
      <c r="S3457" s="9">
        <f t="shared" si="322"/>
        <v>42626.7503125</v>
      </c>
      <c r="T3457" s="9">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E3458/D3458*100</f>
        <v>191.3</v>
      </c>
      <c r="P3458">
        <f t="shared" si="319"/>
        <v>358.6875</v>
      </c>
      <c r="Q3458" t="str">
        <f t="shared" si="320"/>
        <v>theater</v>
      </c>
      <c r="R3458" t="str">
        <f t="shared" si="321"/>
        <v>plays</v>
      </c>
      <c r="S3458" s="9">
        <f t="shared" si="322"/>
        <v>41821.205636574072</v>
      </c>
      <c r="T3458" s="9">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140.19999999999999</v>
      </c>
      <c r="P3459">
        <f t="shared" ref="P3459:P3522" si="325">E3459/L3459</f>
        <v>50.981818181818184</v>
      </c>
      <c r="Q3459" t="str">
        <f t="shared" ref="Q3459:Q3522" si="326">LEFT(N3459, FIND("/", N3459)-1)</f>
        <v>theater</v>
      </c>
      <c r="R3459" t="str">
        <f t="shared" ref="R3459:R3522" si="327">RIGHT(N3459, LEN(N3459)-FIND("/", N3459))</f>
        <v>plays</v>
      </c>
      <c r="S3459" s="9">
        <f t="shared" ref="S3459:S3522" si="328">J3459/60/60/24+DATE(1970, 1, 1)</f>
        <v>42016.706678240742</v>
      </c>
      <c r="T3459" s="9">
        <f t="shared" ref="T3459:T3522" si="329">I3459/60/60/24+DATE(1970, 1, 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9">
        <f t="shared" si="328"/>
        <v>42011.202581018515</v>
      </c>
      <c r="T3460" s="9">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9">
        <f t="shared" si="328"/>
        <v>42480.479861111111</v>
      </c>
      <c r="T3461" s="9">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t="str">
        <f t="shared" si="326"/>
        <v>theater</v>
      </c>
      <c r="R3462" t="str">
        <f t="shared" si="327"/>
        <v>plays</v>
      </c>
      <c r="S3462" s="9">
        <f t="shared" si="328"/>
        <v>41852.527222222219</v>
      </c>
      <c r="T3462" s="9">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9">
        <f t="shared" si="328"/>
        <v>42643.632858796293</v>
      </c>
      <c r="T3463" s="9">
        <f t="shared" si="329"/>
        <v>42672.125</v>
      </c>
    </row>
    <row r="3464" spans="1:20" ht="28.8"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9">
        <f t="shared" si="328"/>
        <v>42179.898472222223</v>
      </c>
      <c r="T3464" s="9">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9">
        <f t="shared" si="328"/>
        <v>42612.918807870374</v>
      </c>
      <c r="T3465" s="9">
        <f t="shared" si="329"/>
        <v>42654.165972222225</v>
      </c>
    </row>
    <row r="3466" spans="1:20" ht="43.2"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9">
        <f t="shared" si="328"/>
        <v>42575.130057870367</v>
      </c>
      <c r="T3466" s="9">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9">
        <f t="shared" si="328"/>
        <v>42200.625833333332</v>
      </c>
      <c r="T3467" s="9">
        <f t="shared" si="329"/>
        <v>42225.666666666672</v>
      </c>
    </row>
    <row r="3468" spans="1:20" ht="28.8"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9">
        <f t="shared" si="328"/>
        <v>42420.019097222219</v>
      </c>
      <c r="T3468" s="9">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9">
        <f t="shared" si="328"/>
        <v>42053.671666666662</v>
      </c>
      <c r="T3469" s="9">
        <f t="shared" si="329"/>
        <v>42083.630000000005</v>
      </c>
    </row>
    <row r="3470" spans="1:20" ht="28.8"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9">
        <f t="shared" si="328"/>
        <v>42605.765381944439</v>
      </c>
      <c r="T3470" s="9">
        <f t="shared" si="329"/>
        <v>42634.125</v>
      </c>
    </row>
    <row r="3471" spans="1:20" ht="43.2"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9">
        <f t="shared" si="328"/>
        <v>42458.641724537039</v>
      </c>
      <c r="T3471" s="9">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41.666666666666664</v>
      </c>
      <c r="Q3472" t="str">
        <f t="shared" si="326"/>
        <v>theater</v>
      </c>
      <c r="R3472" t="str">
        <f t="shared" si="327"/>
        <v>plays</v>
      </c>
      <c r="S3472" s="9">
        <f t="shared" si="328"/>
        <v>42529.022013888884</v>
      </c>
      <c r="T3472" s="9">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f t="shared" si="325"/>
        <v>35.766666666666666</v>
      </c>
      <c r="Q3473" t="str">
        <f t="shared" si="326"/>
        <v>theater</v>
      </c>
      <c r="R3473" t="str">
        <f t="shared" si="327"/>
        <v>plays</v>
      </c>
      <c r="S3473" s="9">
        <f t="shared" si="328"/>
        <v>41841.820486111108</v>
      </c>
      <c r="T3473" s="9">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9">
        <f t="shared" si="328"/>
        <v>41928.170497685183</v>
      </c>
      <c r="T3474" s="9">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148.4848484848485</v>
      </c>
      <c r="Q3475" t="str">
        <f t="shared" si="326"/>
        <v>theater</v>
      </c>
      <c r="R3475" t="str">
        <f t="shared" si="327"/>
        <v>plays</v>
      </c>
      <c r="S3475" s="9">
        <f t="shared" si="328"/>
        <v>42062.834444444445</v>
      </c>
      <c r="T3475" s="9">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9">
        <f t="shared" si="328"/>
        <v>42541.501516203702</v>
      </c>
      <c r="T3476" s="9">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9">
        <f t="shared" si="328"/>
        <v>41918.880833333329</v>
      </c>
      <c r="T3477" s="9">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9">
        <f t="shared" si="328"/>
        <v>41921.279976851853</v>
      </c>
      <c r="T3478" s="9">
        <f t="shared" si="329"/>
        <v>41939.125</v>
      </c>
    </row>
    <row r="3479" spans="1:20" ht="28.8"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9">
        <f t="shared" si="328"/>
        <v>42128.736608796295</v>
      </c>
      <c r="T3479" s="9">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9">
        <f t="shared" si="328"/>
        <v>42053.916921296302</v>
      </c>
      <c r="T3480" s="9">
        <f t="shared" si="329"/>
        <v>42079.875</v>
      </c>
    </row>
    <row r="3481" spans="1:20" ht="28.8"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9">
        <f t="shared" si="328"/>
        <v>41781.855092592588</v>
      </c>
      <c r="T3481" s="9">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f t="shared" si="325"/>
        <v>164.61538461538461</v>
      </c>
      <c r="Q3482" t="str">
        <f t="shared" si="326"/>
        <v>theater</v>
      </c>
      <c r="R3482" t="str">
        <f t="shared" si="327"/>
        <v>plays</v>
      </c>
      <c r="S3482" s="9">
        <f t="shared" si="328"/>
        <v>42171.317442129628</v>
      </c>
      <c r="T3482" s="9">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f t="shared" si="325"/>
        <v>125.05263157894737</v>
      </c>
      <c r="Q3483" t="str">
        <f t="shared" si="326"/>
        <v>theater</v>
      </c>
      <c r="R3483" t="str">
        <f t="shared" si="327"/>
        <v>plays</v>
      </c>
      <c r="S3483" s="9">
        <f t="shared" si="328"/>
        <v>41989.24754629629</v>
      </c>
      <c r="T3483" s="9">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f t="shared" si="325"/>
        <v>51.875</v>
      </c>
      <c r="Q3484" t="str">
        <f t="shared" si="326"/>
        <v>theater</v>
      </c>
      <c r="R3484" t="str">
        <f t="shared" si="327"/>
        <v>plays</v>
      </c>
      <c r="S3484" s="9">
        <f t="shared" si="328"/>
        <v>41796.771597222221</v>
      </c>
      <c r="T3484" s="9">
        <f t="shared" si="329"/>
        <v>41826.771597222221</v>
      </c>
    </row>
    <row r="3485" spans="1:20" ht="28.8"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9">
        <f t="shared" si="328"/>
        <v>41793.668761574074</v>
      </c>
      <c r="T3485" s="9">
        <f t="shared" si="329"/>
        <v>41823.668761574074</v>
      </c>
    </row>
    <row r="3486" spans="1:20" ht="43.2"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9">
        <f t="shared" si="328"/>
        <v>42506.760405092587</v>
      </c>
      <c r="T3486" s="9">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9">
        <f t="shared" si="328"/>
        <v>42372.693055555559</v>
      </c>
      <c r="T3487" s="9">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f t="shared" si="325"/>
        <v>83.142857142857139</v>
      </c>
      <c r="Q3488" t="str">
        <f t="shared" si="326"/>
        <v>theater</v>
      </c>
      <c r="R3488" t="str">
        <f t="shared" si="327"/>
        <v>plays</v>
      </c>
      <c r="S3488" s="9">
        <f t="shared" si="328"/>
        <v>42126.87501157407</v>
      </c>
      <c r="T3488" s="9">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9">
        <f t="shared" si="328"/>
        <v>42149.940416666665</v>
      </c>
      <c r="T3489" s="9">
        <f t="shared" si="329"/>
        <v>42179.940416666665</v>
      </c>
    </row>
    <row r="3490" spans="1:20" ht="43.2"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9">
        <f t="shared" si="328"/>
        <v>42087.768055555556</v>
      </c>
      <c r="T3490" s="9">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9">
        <f t="shared" si="328"/>
        <v>41753.635775462964</v>
      </c>
      <c r="T3491" s="9">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9">
        <f t="shared" si="328"/>
        <v>42443.802361111113</v>
      </c>
      <c r="T3492" s="9">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f t="shared" si="325"/>
        <v>79.099999999999994</v>
      </c>
      <c r="Q3493" t="str">
        <f t="shared" si="326"/>
        <v>theater</v>
      </c>
      <c r="R3493" t="str">
        <f t="shared" si="327"/>
        <v>plays</v>
      </c>
      <c r="S3493" s="9">
        <f t="shared" si="328"/>
        <v>42121.249814814815</v>
      </c>
      <c r="T3493" s="9">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9">
        <f t="shared" si="328"/>
        <v>42268.009224537032</v>
      </c>
      <c r="T3494" s="9">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51.724137931034484</v>
      </c>
      <c r="Q3495" t="str">
        <f t="shared" si="326"/>
        <v>theater</v>
      </c>
      <c r="R3495" t="str">
        <f t="shared" si="327"/>
        <v>plays</v>
      </c>
      <c r="S3495" s="9">
        <f t="shared" si="328"/>
        <v>41848.866157407407</v>
      </c>
      <c r="T3495" s="9">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30.76923076923077</v>
      </c>
      <c r="Q3496" t="str">
        <f t="shared" si="326"/>
        <v>theater</v>
      </c>
      <c r="R3496" t="str">
        <f t="shared" si="327"/>
        <v>plays</v>
      </c>
      <c r="S3496" s="9">
        <f t="shared" si="328"/>
        <v>42689.214988425927</v>
      </c>
      <c r="T3496" s="9">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9">
        <f t="shared" si="328"/>
        <v>41915.762835648151</v>
      </c>
      <c r="T3497" s="9">
        <f t="shared" si="329"/>
        <v>41944.720833333333</v>
      </c>
    </row>
    <row r="3498" spans="1:20" ht="43.2"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9">
        <f t="shared" si="328"/>
        <v>42584.846828703703</v>
      </c>
      <c r="T3498" s="9">
        <f t="shared" si="329"/>
        <v>42624.846828703703</v>
      </c>
    </row>
    <row r="3499" spans="1:20" ht="43.2"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9">
        <f t="shared" si="328"/>
        <v>42511.741944444439</v>
      </c>
      <c r="T3499" s="9">
        <f t="shared" si="329"/>
        <v>42523.916666666672</v>
      </c>
    </row>
    <row r="3500" spans="1:20" ht="43.2"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9">
        <f t="shared" si="328"/>
        <v>42459.15861111111</v>
      </c>
      <c r="T3500" s="9">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f t="shared" si="325"/>
        <v>60.285714285714285</v>
      </c>
      <c r="Q3501" t="str">
        <f t="shared" si="326"/>
        <v>theater</v>
      </c>
      <c r="R3501" t="str">
        <f t="shared" si="327"/>
        <v>plays</v>
      </c>
      <c r="S3501" s="9">
        <f t="shared" si="328"/>
        <v>42132.036168981482</v>
      </c>
      <c r="T3501" s="9">
        <f t="shared" si="329"/>
        <v>42186.290972222225</v>
      </c>
    </row>
    <row r="3502" spans="1:20" ht="43.2"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f t="shared" si="325"/>
        <v>25.30952380952381</v>
      </c>
      <c r="Q3502" t="str">
        <f t="shared" si="326"/>
        <v>theater</v>
      </c>
      <c r="R3502" t="str">
        <f t="shared" si="327"/>
        <v>plays</v>
      </c>
      <c r="S3502" s="9">
        <f t="shared" si="328"/>
        <v>42419.91942129629</v>
      </c>
      <c r="T3502" s="9">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9">
        <f t="shared" si="328"/>
        <v>42233.763831018514</v>
      </c>
      <c r="T3503" s="9">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9">
        <f t="shared" si="328"/>
        <v>42430.839398148149</v>
      </c>
      <c r="T3504" s="9">
        <f t="shared" si="329"/>
        <v>42445.165972222225</v>
      </c>
    </row>
    <row r="3505" spans="1:20" ht="28.8"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9">
        <f t="shared" si="328"/>
        <v>42545.478333333333</v>
      </c>
      <c r="T3505" s="9">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t="str">
        <f t="shared" si="326"/>
        <v>theater</v>
      </c>
      <c r="R3506" t="str">
        <f t="shared" si="327"/>
        <v>plays</v>
      </c>
      <c r="S3506" s="9">
        <f t="shared" si="328"/>
        <v>42297.748738425929</v>
      </c>
      <c r="T3506" s="9">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f t="shared" si="325"/>
        <v>66.512820512820511</v>
      </c>
      <c r="Q3507" t="str">
        <f t="shared" si="326"/>
        <v>theater</v>
      </c>
      <c r="R3507" t="str">
        <f t="shared" si="327"/>
        <v>plays</v>
      </c>
      <c r="S3507" s="9">
        <f t="shared" si="328"/>
        <v>41760.935706018521</v>
      </c>
      <c r="T3507" s="9">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9">
        <f t="shared" si="328"/>
        <v>41829.734259259261</v>
      </c>
      <c r="T3508" s="9">
        <f t="shared" si="329"/>
        <v>41874.734259259261</v>
      </c>
    </row>
    <row r="3509" spans="1:20" ht="28.8"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9">
        <f t="shared" si="328"/>
        <v>42491.92288194444</v>
      </c>
      <c r="T3509" s="9">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t="str">
        <f t="shared" si="326"/>
        <v>theater</v>
      </c>
      <c r="R3510" t="str">
        <f t="shared" si="327"/>
        <v>plays</v>
      </c>
      <c r="S3510" s="9">
        <f t="shared" si="328"/>
        <v>42477.729780092588</v>
      </c>
      <c r="T3510" s="9">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f t="shared" si="325"/>
        <v>96.666666666666671</v>
      </c>
      <c r="Q3511" t="str">
        <f t="shared" si="326"/>
        <v>theater</v>
      </c>
      <c r="R3511" t="str">
        <f t="shared" si="327"/>
        <v>plays</v>
      </c>
      <c r="S3511" s="9">
        <f t="shared" si="328"/>
        <v>41950.859560185185</v>
      </c>
      <c r="T3511" s="9">
        <f t="shared" si="329"/>
        <v>41964.204861111109</v>
      </c>
    </row>
    <row r="3512" spans="1:20" ht="43.2"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f t="shared" si="325"/>
        <v>60.333333333333336</v>
      </c>
      <c r="Q3512" t="str">
        <f t="shared" si="326"/>
        <v>theater</v>
      </c>
      <c r="R3512" t="str">
        <f t="shared" si="327"/>
        <v>plays</v>
      </c>
      <c r="S3512" s="9">
        <f t="shared" si="328"/>
        <v>41802.62090277778</v>
      </c>
      <c r="T3512" s="9">
        <f t="shared" si="329"/>
        <v>41822.62090277778</v>
      </c>
    </row>
    <row r="3513" spans="1:20" ht="28.8"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9">
        <f t="shared" si="328"/>
        <v>41927.873784722222</v>
      </c>
      <c r="T3513" s="9">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58.823529411764703</v>
      </c>
      <c r="Q3514" t="str">
        <f t="shared" si="326"/>
        <v>theater</v>
      </c>
      <c r="R3514" t="str">
        <f t="shared" si="327"/>
        <v>plays</v>
      </c>
      <c r="S3514" s="9">
        <f t="shared" si="328"/>
        <v>42057.536944444444</v>
      </c>
      <c r="T3514" s="9">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9">
        <f t="shared" si="328"/>
        <v>41781.096203703702</v>
      </c>
      <c r="T3515" s="9">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9">
        <f t="shared" si="328"/>
        <v>42020.846666666665</v>
      </c>
      <c r="T3516" s="9">
        <f t="shared" si="329"/>
        <v>42037.207638888889</v>
      </c>
    </row>
    <row r="3517" spans="1:20" ht="28.8"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9">
        <f t="shared" si="328"/>
        <v>42125.772812499999</v>
      </c>
      <c r="T3517" s="9">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227.27272727272728</v>
      </c>
      <c r="Q3518" t="str">
        <f t="shared" si="326"/>
        <v>theater</v>
      </c>
      <c r="R3518" t="str">
        <f t="shared" si="327"/>
        <v>plays</v>
      </c>
      <c r="S3518" s="9">
        <f t="shared" si="328"/>
        <v>41856.010069444441</v>
      </c>
      <c r="T3518" s="9">
        <f t="shared" si="329"/>
        <v>41890.125</v>
      </c>
    </row>
    <row r="3519" spans="1:20" ht="28.8"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307.69230769230768</v>
      </c>
      <c r="Q3519" t="str">
        <f t="shared" si="326"/>
        <v>theater</v>
      </c>
      <c r="R3519" t="str">
        <f t="shared" si="327"/>
        <v>plays</v>
      </c>
      <c r="S3519" s="9">
        <f t="shared" si="328"/>
        <v>41794.817523148151</v>
      </c>
      <c r="T3519" s="9">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f t="shared" si="325"/>
        <v>50.020909090909093</v>
      </c>
      <c r="Q3520" t="str">
        <f t="shared" si="326"/>
        <v>theater</v>
      </c>
      <c r="R3520" t="str">
        <f t="shared" si="327"/>
        <v>plays</v>
      </c>
      <c r="S3520" s="9">
        <f t="shared" si="328"/>
        <v>41893.783553240741</v>
      </c>
      <c r="T3520" s="9">
        <f t="shared" si="329"/>
        <v>41914.597916666666</v>
      </c>
    </row>
    <row r="3521" spans="1:20" ht="28.8"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9">
        <f t="shared" si="328"/>
        <v>42037.598958333328</v>
      </c>
      <c r="T3521" s="9">
        <f t="shared" si="329"/>
        <v>42067.598958333328</v>
      </c>
    </row>
    <row r="3522" spans="1:20" ht="28.8"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E3522/D3522*100</f>
        <v>100.75</v>
      </c>
      <c r="P3522">
        <f t="shared" si="325"/>
        <v>95.952380952380949</v>
      </c>
      <c r="Q3522" t="str">
        <f t="shared" si="326"/>
        <v>theater</v>
      </c>
      <c r="R3522" t="str">
        <f t="shared" si="327"/>
        <v>plays</v>
      </c>
      <c r="S3522" s="9">
        <f t="shared" si="328"/>
        <v>42227.824212962965</v>
      </c>
      <c r="T3522" s="9">
        <f t="shared" si="329"/>
        <v>42253.57430555555</v>
      </c>
    </row>
    <row r="3523" spans="1:20" ht="43.2"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169.42857142857144</v>
      </c>
      <c r="P3523">
        <f t="shared" ref="P3523:P3586" si="331">E3523/L3523</f>
        <v>45.615384615384613</v>
      </c>
      <c r="Q3523" t="str">
        <f t="shared" ref="Q3523:Q3586" si="332">LEFT(N3523, FIND("/", N3523)-1)</f>
        <v>theater</v>
      </c>
      <c r="R3523" t="str">
        <f t="shared" ref="R3523:R3586" si="333">RIGHT(N3523, LEN(N3523)-FIND("/", N3523))</f>
        <v>plays</v>
      </c>
      <c r="S3523" s="9">
        <f t="shared" ref="S3523:S3586" si="334">J3523/60/60/24+DATE(1970, 1, 1)</f>
        <v>41881.361342592594</v>
      </c>
      <c r="T3523" s="9">
        <f t="shared" ref="T3523:T3586" si="335">I3523/60/60/24+DATE(1970, 1, 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41.029411764705884</v>
      </c>
      <c r="Q3524" t="str">
        <f t="shared" si="332"/>
        <v>theater</v>
      </c>
      <c r="R3524" t="str">
        <f t="shared" si="333"/>
        <v>plays</v>
      </c>
      <c r="S3524" s="9">
        <f t="shared" si="334"/>
        <v>42234.789884259255</v>
      </c>
      <c r="T3524" s="9">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f t="shared" si="331"/>
        <v>56.825000000000003</v>
      </c>
      <c r="Q3525" t="str">
        <f t="shared" si="332"/>
        <v>theater</v>
      </c>
      <c r="R3525" t="str">
        <f t="shared" si="333"/>
        <v>plays</v>
      </c>
      <c r="S3525" s="9">
        <f t="shared" si="334"/>
        <v>42581.397546296299</v>
      </c>
      <c r="T3525" s="9">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f t="shared" si="331"/>
        <v>137.24324324324326</v>
      </c>
      <c r="Q3526" t="str">
        <f t="shared" si="332"/>
        <v>theater</v>
      </c>
      <c r="R3526" t="str">
        <f t="shared" si="333"/>
        <v>plays</v>
      </c>
      <c r="S3526" s="9">
        <f t="shared" si="334"/>
        <v>41880.76357638889</v>
      </c>
      <c r="T3526" s="9">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9">
        <f t="shared" si="334"/>
        <v>42214.6956712963</v>
      </c>
      <c r="T3527" s="9">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9">
        <f t="shared" si="334"/>
        <v>42460.335312499999</v>
      </c>
      <c r="T3528" s="9">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9">
        <f t="shared" si="334"/>
        <v>42167.023206018523</v>
      </c>
      <c r="T3529" s="9">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f t="shared" si="331"/>
        <v>45.108108108108105</v>
      </c>
      <c r="Q3530" t="str">
        <f t="shared" si="332"/>
        <v>theater</v>
      </c>
      <c r="R3530" t="str">
        <f t="shared" si="333"/>
        <v>plays</v>
      </c>
      <c r="S3530" s="9">
        <f t="shared" si="334"/>
        <v>42733.50136574074</v>
      </c>
      <c r="T3530" s="9">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9">
        <f t="shared" si="334"/>
        <v>42177.761782407411</v>
      </c>
      <c r="T3531" s="9">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t="str">
        <f t="shared" si="332"/>
        <v>theater</v>
      </c>
      <c r="R3532" t="str">
        <f t="shared" si="333"/>
        <v>plays</v>
      </c>
      <c r="S3532" s="9">
        <f t="shared" si="334"/>
        <v>42442.623344907406</v>
      </c>
      <c r="T3532" s="9">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9">
        <f t="shared" si="334"/>
        <v>42521.654328703706</v>
      </c>
      <c r="T3533" s="9">
        <f t="shared" si="335"/>
        <v>42551.654328703706</v>
      </c>
    </row>
    <row r="3534" spans="1:20" ht="43.2"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9">
        <f t="shared" si="334"/>
        <v>41884.599849537037</v>
      </c>
      <c r="T3534" s="9">
        <f t="shared" si="335"/>
        <v>41900.165972222225</v>
      </c>
    </row>
    <row r="3535" spans="1:20" ht="43.2"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9">
        <f t="shared" si="334"/>
        <v>42289.761192129634</v>
      </c>
      <c r="T3535" s="9">
        <f t="shared" si="335"/>
        <v>42319.802858796291</v>
      </c>
    </row>
    <row r="3536" spans="1:20" ht="28.8"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f t="shared" si="331"/>
        <v>38.284313725490193</v>
      </c>
      <c r="Q3536" t="str">
        <f t="shared" si="332"/>
        <v>theater</v>
      </c>
      <c r="R3536" t="str">
        <f t="shared" si="333"/>
        <v>plays</v>
      </c>
      <c r="S3536" s="9">
        <f t="shared" si="334"/>
        <v>42243.6252662037</v>
      </c>
      <c r="T3536" s="9">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f t="shared" si="331"/>
        <v>44.847826086956523</v>
      </c>
      <c r="Q3537" t="str">
        <f t="shared" si="332"/>
        <v>theater</v>
      </c>
      <c r="R3537" t="str">
        <f t="shared" si="333"/>
        <v>plays</v>
      </c>
      <c r="S3537" s="9">
        <f t="shared" si="334"/>
        <v>42248.640162037031</v>
      </c>
      <c r="T3537" s="9">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9">
        <f t="shared" si="334"/>
        <v>42328.727141203708</v>
      </c>
      <c r="T3538" s="9">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f t="shared" si="331"/>
        <v>43.5</v>
      </c>
      <c r="Q3539" t="str">
        <f t="shared" si="332"/>
        <v>theater</v>
      </c>
      <c r="R3539" t="str">
        <f t="shared" si="333"/>
        <v>plays</v>
      </c>
      <c r="S3539" s="9">
        <f t="shared" si="334"/>
        <v>41923.354351851849</v>
      </c>
      <c r="T3539" s="9">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f t="shared" si="331"/>
        <v>30.951807228915662</v>
      </c>
      <c r="Q3540" t="str">
        <f t="shared" si="332"/>
        <v>theater</v>
      </c>
      <c r="R3540" t="str">
        <f t="shared" si="333"/>
        <v>plays</v>
      </c>
      <c r="S3540" s="9">
        <f t="shared" si="334"/>
        <v>42571.420601851853</v>
      </c>
      <c r="T3540" s="9">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f t="shared" si="331"/>
        <v>55.230769230769234</v>
      </c>
      <c r="Q3541" t="str">
        <f t="shared" si="332"/>
        <v>theater</v>
      </c>
      <c r="R3541" t="str">
        <f t="shared" si="333"/>
        <v>plays</v>
      </c>
      <c r="S3541" s="9">
        <f t="shared" si="334"/>
        <v>42600.756041666667</v>
      </c>
      <c r="T3541" s="9">
        <f t="shared" si="335"/>
        <v>42621.756041666667</v>
      </c>
    </row>
    <row r="3542" spans="1:20" ht="43.2"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9">
        <f t="shared" si="334"/>
        <v>42517.003368055557</v>
      </c>
      <c r="T3542" s="9">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9">
        <f t="shared" si="334"/>
        <v>42222.730034722219</v>
      </c>
      <c r="T3543" s="9">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f t="shared" si="331"/>
        <v>66.152941176470591</v>
      </c>
      <c r="Q3544" t="str">
        <f t="shared" si="332"/>
        <v>theater</v>
      </c>
      <c r="R3544" t="str">
        <f t="shared" si="333"/>
        <v>plays</v>
      </c>
      <c r="S3544" s="9">
        <f t="shared" si="334"/>
        <v>41829.599791666667</v>
      </c>
      <c r="T3544" s="9">
        <f t="shared" si="335"/>
        <v>41889.599791666667</v>
      </c>
    </row>
    <row r="3545" spans="1:20" ht="28.8"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9">
        <f t="shared" si="334"/>
        <v>42150.755312499998</v>
      </c>
      <c r="T3545" s="9">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104.16666666666667</v>
      </c>
      <c r="Q3546" t="str">
        <f t="shared" si="332"/>
        <v>theater</v>
      </c>
      <c r="R3546" t="str">
        <f t="shared" si="333"/>
        <v>plays</v>
      </c>
      <c r="S3546" s="9">
        <f t="shared" si="334"/>
        <v>42040.831678240742</v>
      </c>
      <c r="T3546" s="9">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9">
        <f t="shared" si="334"/>
        <v>42075.807395833333</v>
      </c>
      <c r="T3547" s="9">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9">
        <f t="shared" si="334"/>
        <v>42073.660694444443</v>
      </c>
      <c r="T3548" s="9">
        <f t="shared" si="335"/>
        <v>42095.165972222225</v>
      </c>
    </row>
    <row r="3549" spans="1:20" ht="28.8"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f t="shared" si="331"/>
        <v>119.17633928571429</v>
      </c>
      <c r="Q3549" t="str">
        <f t="shared" si="332"/>
        <v>theater</v>
      </c>
      <c r="R3549" t="str">
        <f t="shared" si="333"/>
        <v>plays</v>
      </c>
      <c r="S3549" s="9">
        <f t="shared" si="334"/>
        <v>42480.078715277778</v>
      </c>
      <c r="T3549" s="9">
        <f t="shared" si="335"/>
        <v>42504.165972222225</v>
      </c>
    </row>
    <row r="3550" spans="1:20" ht="28.8"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9">
        <f t="shared" si="334"/>
        <v>42411.942291666666</v>
      </c>
      <c r="T3550" s="9">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9">
        <f t="shared" si="334"/>
        <v>42223.394363425927</v>
      </c>
      <c r="T3551" s="9">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f t="shared" si="331"/>
        <v>40.9375</v>
      </c>
      <c r="Q3552" t="str">
        <f t="shared" si="332"/>
        <v>theater</v>
      </c>
      <c r="R3552" t="str">
        <f t="shared" si="333"/>
        <v>plays</v>
      </c>
      <c r="S3552" s="9">
        <f t="shared" si="334"/>
        <v>42462.893495370372</v>
      </c>
      <c r="T3552" s="9">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9">
        <f t="shared" si="334"/>
        <v>41753.515856481477</v>
      </c>
      <c r="T3553" s="9">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38.65</v>
      </c>
      <c r="Q3554" t="str">
        <f t="shared" si="332"/>
        <v>theater</v>
      </c>
      <c r="R3554" t="str">
        <f t="shared" si="333"/>
        <v>plays</v>
      </c>
      <c r="S3554" s="9">
        <f t="shared" si="334"/>
        <v>41788.587083333332</v>
      </c>
      <c r="T3554" s="9">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f t="shared" si="331"/>
        <v>56.20192307692308</v>
      </c>
      <c r="Q3555" t="str">
        <f t="shared" si="332"/>
        <v>theater</v>
      </c>
      <c r="R3555" t="str">
        <f t="shared" si="333"/>
        <v>plays</v>
      </c>
      <c r="S3555" s="9">
        <f t="shared" si="334"/>
        <v>42196.028703703705</v>
      </c>
      <c r="T3555" s="9">
        <f t="shared" si="335"/>
        <v>42228</v>
      </c>
    </row>
    <row r="3556" spans="1:20" ht="28.8"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f t="shared" si="331"/>
        <v>107.00207547169811</v>
      </c>
      <c r="Q3556" t="str">
        <f t="shared" si="332"/>
        <v>theater</v>
      </c>
      <c r="R3556" t="str">
        <f t="shared" si="333"/>
        <v>plays</v>
      </c>
      <c r="S3556" s="9">
        <f t="shared" si="334"/>
        <v>42016.050451388888</v>
      </c>
      <c r="T3556" s="9">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171.42857142857142</v>
      </c>
      <c r="Q3557" t="str">
        <f t="shared" si="332"/>
        <v>theater</v>
      </c>
      <c r="R3557" t="str">
        <f t="shared" si="333"/>
        <v>plays</v>
      </c>
      <c r="S3557" s="9">
        <f t="shared" si="334"/>
        <v>42661.442060185189</v>
      </c>
      <c r="T3557" s="9">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f t="shared" si="331"/>
        <v>110.5</v>
      </c>
      <c r="Q3558" t="str">
        <f t="shared" si="332"/>
        <v>theater</v>
      </c>
      <c r="R3558" t="str">
        <f t="shared" si="333"/>
        <v>plays</v>
      </c>
      <c r="S3558" s="9">
        <f t="shared" si="334"/>
        <v>41808.649583333332</v>
      </c>
      <c r="T3558" s="9">
        <f t="shared" si="335"/>
        <v>41868.649583333332</v>
      </c>
    </row>
    <row r="3559" spans="1:20" ht="43.2"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9">
        <f t="shared" si="334"/>
        <v>41730.276747685188</v>
      </c>
      <c r="T3559" s="9">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9">
        <f t="shared" si="334"/>
        <v>42139.816840277781</v>
      </c>
      <c r="T3560" s="9">
        <f t="shared" si="335"/>
        <v>42181.875</v>
      </c>
    </row>
    <row r="3561" spans="1:20" ht="43.2"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9">
        <f t="shared" si="334"/>
        <v>42194.096157407403</v>
      </c>
      <c r="T3561" s="9">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9">
        <f t="shared" si="334"/>
        <v>42115.889652777783</v>
      </c>
      <c r="T3562" s="9">
        <f t="shared" si="335"/>
        <v>42151.114583333328</v>
      </c>
    </row>
    <row r="3563" spans="1:20" ht="100.8"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9">
        <f t="shared" si="334"/>
        <v>42203.680300925931</v>
      </c>
      <c r="T3563" s="9">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9">
        <f t="shared" si="334"/>
        <v>42433.761886574073</v>
      </c>
      <c r="T3564" s="9">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9">
        <f t="shared" si="334"/>
        <v>42555.671944444446</v>
      </c>
      <c r="T3565" s="9">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9">
        <f t="shared" si="334"/>
        <v>42236.623252314821</v>
      </c>
      <c r="T3566" s="9">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f t="shared" si="331"/>
        <v>97.916666666666671</v>
      </c>
      <c r="Q3567" t="str">
        <f t="shared" si="332"/>
        <v>theater</v>
      </c>
      <c r="R3567" t="str">
        <f t="shared" si="333"/>
        <v>plays</v>
      </c>
      <c r="S3567" s="9">
        <f t="shared" si="334"/>
        <v>41974.743148148147</v>
      </c>
      <c r="T3567" s="9">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9">
        <f t="shared" si="334"/>
        <v>41997.507905092592</v>
      </c>
      <c r="T3568" s="9">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9">
        <f t="shared" si="334"/>
        <v>42135.810694444444</v>
      </c>
      <c r="T3569" s="9">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9">
        <f t="shared" si="334"/>
        <v>41869.740671296298</v>
      </c>
      <c r="T3570" s="9">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9">
        <f t="shared" si="334"/>
        <v>41982.688611111109</v>
      </c>
      <c r="T3571" s="9">
        <f t="shared" si="335"/>
        <v>42012.688611111109</v>
      </c>
    </row>
    <row r="3572" spans="1:20" ht="28.8"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9">
        <f t="shared" si="334"/>
        <v>41976.331979166673</v>
      </c>
      <c r="T3572" s="9">
        <f t="shared" si="335"/>
        <v>42004.291666666672</v>
      </c>
    </row>
    <row r="3573" spans="1:20" ht="28.8"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9">
        <f t="shared" si="334"/>
        <v>41912.858946759261</v>
      </c>
      <c r="T3573" s="9">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55.555555555555557</v>
      </c>
      <c r="Q3574" t="str">
        <f t="shared" si="332"/>
        <v>theater</v>
      </c>
      <c r="R3574" t="str">
        <f t="shared" si="333"/>
        <v>plays</v>
      </c>
      <c r="S3574" s="9">
        <f t="shared" si="334"/>
        <v>42146.570393518516</v>
      </c>
      <c r="T3574" s="9">
        <f t="shared" si="335"/>
        <v>42176.570393518516</v>
      </c>
    </row>
    <row r="3575" spans="1:20" ht="28.8"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9">
        <f t="shared" si="334"/>
        <v>41921.375532407408</v>
      </c>
      <c r="T3575" s="9">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9">
        <f t="shared" si="334"/>
        <v>41926.942685185182</v>
      </c>
      <c r="T3576" s="9">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9">
        <f t="shared" si="334"/>
        <v>42561.783877314811</v>
      </c>
      <c r="T3577" s="9">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t="str">
        <f t="shared" si="332"/>
        <v>theater</v>
      </c>
      <c r="R3578" t="str">
        <f t="shared" si="333"/>
        <v>plays</v>
      </c>
      <c r="S3578" s="9">
        <f t="shared" si="334"/>
        <v>42649.54923611111</v>
      </c>
      <c r="T3578" s="9">
        <f t="shared" si="335"/>
        <v>42709.590902777782</v>
      </c>
    </row>
    <row r="3579" spans="1:20" ht="28.8"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28.888888888888889</v>
      </c>
      <c r="Q3579" t="str">
        <f t="shared" si="332"/>
        <v>theater</v>
      </c>
      <c r="R3579" t="str">
        <f t="shared" si="333"/>
        <v>plays</v>
      </c>
      <c r="S3579" s="9">
        <f t="shared" si="334"/>
        <v>42093.786840277782</v>
      </c>
      <c r="T3579" s="9">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f t="shared" si="331"/>
        <v>40.545945945945945</v>
      </c>
      <c r="Q3580" t="str">
        <f t="shared" si="332"/>
        <v>theater</v>
      </c>
      <c r="R3580" t="str">
        <f t="shared" si="333"/>
        <v>plays</v>
      </c>
      <c r="S3580" s="9">
        <f t="shared" si="334"/>
        <v>42460.733530092592</v>
      </c>
      <c r="T3580" s="9">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35.714285714285715</v>
      </c>
      <c r="Q3581" t="str">
        <f t="shared" si="332"/>
        <v>theater</v>
      </c>
      <c r="R3581" t="str">
        <f t="shared" si="333"/>
        <v>plays</v>
      </c>
      <c r="S3581" s="9">
        <f t="shared" si="334"/>
        <v>42430.762222222227</v>
      </c>
      <c r="T3581" s="9">
        <f t="shared" si="335"/>
        <v>42460.720555555556</v>
      </c>
    </row>
    <row r="3582" spans="1:20" ht="28.8"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f t="shared" si="331"/>
        <v>37.962962962962962</v>
      </c>
      <c r="Q3582" t="str">
        <f t="shared" si="332"/>
        <v>theater</v>
      </c>
      <c r="R3582" t="str">
        <f t="shared" si="333"/>
        <v>plays</v>
      </c>
      <c r="S3582" s="9">
        <f t="shared" si="334"/>
        <v>42026.176180555558</v>
      </c>
      <c r="T3582" s="9">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33.333333333333336</v>
      </c>
      <c r="Q3583" t="str">
        <f t="shared" si="332"/>
        <v>theater</v>
      </c>
      <c r="R3583" t="str">
        <f t="shared" si="333"/>
        <v>plays</v>
      </c>
      <c r="S3583" s="9">
        <f t="shared" si="334"/>
        <v>41836.471180555556</v>
      </c>
      <c r="T3583" s="9">
        <f t="shared" si="335"/>
        <v>41850.471180555556</v>
      </c>
    </row>
    <row r="3584" spans="1:20" ht="28.8"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9">
        <f t="shared" si="334"/>
        <v>42451.095856481479</v>
      </c>
      <c r="T3584" s="9">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9">
        <f t="shared" si="334"/>
        <v>42418.425983796296</v>
      </c>
      <c r="T3585" s="9">
        <f t="shared" si="335"/>
        <v>42478.384317129632</v>
      </c>
    </row>
    <row r="3586" spans="1:20" ht="57.6"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E3586/D3586*100</f>
        <v>115.5</v>
      </c>
      <c r="P3586">
        <f t="shared" si="331"/>
        <v>30.9375</v>
      </c>
      <c r="Q3586" t="str">
        <f t="shared" si="332"/>
        <v>theater</v>
      </c>
      <c r="R3586" t="str">
        <f t="shared" si="333"/>
        <v>plays</v>
      </c>
      <c r="S3586" s="9">
        <f t="shared" si="334"/>
        <v>42168.316481481481</v>
      </c>
      <c r="T3586" s="9">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119.11764705882352</v>
      </c>
      <c r="P3587">
        <f t="shared" ref="P3587:P3650" si="337">E3587/L3587</f>
        <v>176.08695652173913</v>
      </c>
      <c r="Q3587" t="str">
        <f t="shared" ref="Q3587:Q3650" si="338">LEFT(N3587, FIND("/", N3587)-1)</f>
        <v>theater</v>
      </c>
      <c r="R3587" t="str">
        <f t="shared" ref="R3587:R3650" si="339">RIGHT(N3587, LEN(N3587)-FIND("/", N3587))</f>
        <v>plays</v>
      </c>
      <c r="S3587" s="9">
        <f t="shared" ref="S3587:S3650" si="340">J3587/60/60/24+DATE(1970, 1, 1)</f>
        <v>41964.716319444444</v>
      </c>
      <c r="T3587" s="9">
        <f t="shared" ref="T3587:T3650" si="341">I3587/60/60/24+DATE(1970, 1, 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f t="shared" si="337"/>
        <v>151.9814814814815</v>
      </c>
      <c r="Q3588" t="str">
        <f t="shared" si="338"/>
        <v>theater</v>
      </c>
      <c r="R3588" t="str">
        <f t="shared" si="339"/>
        <v>plays</v>
      </c>
      <c r="S3588" s="9">
        <f t="shared" si="340"/>
        <v>42576.697569444441</v>
      </c>
      <c r="T3588" s="9">
        <f t="shared" si="341"/>
        <v>42636.697569444441</v>
      </c>
    </row>
    <row r="3589" spans="1:20" ht="28.8"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9">
        <f t="shared" si="340"/>
        <v>42503.539976851855</v>
      </c>
      <c r="T3589" s="9">
        <f t="shared" si="341"/>
        <v>42548.791666666672</v>
      </c>
    </row>
    <row r="3590" spans="1:20" ht="28.8"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9">
        <f t="shared" si="340"/>
        <v>42101.828819444447</v>
      </c>
      <c r="T3590" s="9">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9">
        <f t="shared" si="340"/>
        <v>42125.647534722222</v>
      </c>
      <c r="T3591" s="9">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9">
        <f t="shared" si="340"/>
        <v>41902.333726851852</v>
      </c>
      <c r="T3592" s="9">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9">
        <f t="shared" si="340"/>
        <v>42003.948425925926</v>
      </c>
      <c r="T3593" s="9">
        <f t="shared" si="341"/>
        <v>42028.207638888889</v>
      </c>
    </row>
    <row r="3594" spans="1:20" ht="28.8"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9">
        <f t="shared" si="340"/>
        <v>41988.829942129625</v>
      </c>
      <c r="T3594" s="9">
        <f t="shared" si="341"/>
        <v>42046.207638888889</v>
      </c>
    </row>
    <row r="3595" spans="1:20" ht="28.8"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9">
        <f t="shared" si="340"/>
        <v>41974.898599537039</v>
      </c>
      <c r="T3595" s="9">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9">
        <f t="shared" si="340"/>
        <v>42592.066921296297</v>
      </c>
      <c r="T3596" s="9">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f t="shared" si="337"/>
        <v>49.693548387096776</v>
      </c>
      <c r="Q3597" t="str">
        <f t="shared" si="338"/>
        <v>theater</v>
      </c>
      <c r="R3597" t="str">
        <f t="shared" si="339"/>
        <v>plays</v>
      </c>
      <c r="S3597" s="9">
        <f t="shared" si="340"/>
        <v>42050.008368055554</v>
      </c>
      <c r="T3597" s="9">
        <f t="shared" si="341"/>
        <v>42076.290972222225</v>
      </c>
    </row>
    <row r="3598" spans="1:20" ht="28.8"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f t="shared" si="337"/>
        <v>79</v>
      </c>
      <c r="Q3598" t="str">
        <f t="shared" si="338"/>
        <v>theater</v>
      </c>
      <c r="R3598" t="str">
        <f t="shared" si="339"/>
        <v>plays</v>
      </c>
      <c r="S3598" s="9">
        <f t="shared" si="340"/>
        <v>41856.715069444443</v>
      </c>
      <c r="T3598" s="9">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f t="shared" si="337"/>
        <v>77.727272727272734</v>
      </c>
      <c r="Q3599" t="str">
        <f t="shared" si="338"/>
        <v>theater</v>
      </c>
      <c r="R3599" t="str">
        <f t="shared" si="339"/>
        <v>plays</v>
      </c>
      <c r="S3599" s="9">
        <f t="shared" si="340"/>
        <v>42417.585532407407</v>
      </c>
      <c r="T3599" s="9">
        <f t="shared" si="341"/>
        <v>42432.249305555553</v>
      </c>
    </row>
    <row r="3600" spans="1:20" ht="28.8"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9">
        <f t="shared" si="340"/>
        <v>41866.79886574074</v>
      </c>
      <c r="T3600" s="9">
        <f t="shared" si="341"/>
        <v>41885.207638888889</v>
      </c>
    </row>
    <row r="3601" spans="1:20" ht="28.8"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9">
        <f t="shared" si="340"/>
        <v>42220.79487268519</v>
      </c>
      <c r="T3601" s="9">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3.25</v>
      </c>
      <c r="Q3602" t="str">
        <f t="shared" si="338"/>
        <v>theater</v>
      </c>
      <c r="R3602" t="str">
        <f t="shared" si="339"/>
        <v>plays</v>
      </c>
      <c r="S3602" s="9">
        <f t="shared" si="340"/>
        <v>42628.849120370374</v>
      </c>
      <c r="T3602" s="9">
        <f t="shared" si="341"/>
        <v>42656.849120370374</v>
      </c>
    </row>
    <row r="3603" spans="1:20" ht="28.8"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9">
        <f t="shared" si="340"/>
        <v>41990.99863425926</v>
      </c>
      <c r="T3603" s="9">
        <f t="shared" si="341"/>
        <v>42020.99863425926</v>
      </c>
    </row>
    <row r="3604" spans="1:20" ht="43.2"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f t="shared" si="337"/>
        <v>81.673469387755105</v>
      </c>
      <c r="Q3604" t="str">
        <f t="shared" si="338"/>
        <v>theater</v>
      </c>
      <c r="R3604" t="str">
        <f t="shared" si="339"/>
        <v>plays</v>
      </c>
      <c r="S3604" s="9">
        <f t="shared" si="340"/>
        <v>42447.894432870366</v>
      </c>
      <c r="T3604" s="9">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f t="shared" si="337"/>
        <v>44.912280701754383</v>
      </c>
      <c r="Q3605" t="str">
        <f t="shared" si="338"/>
        <v>theater</v>
      </c>
      <c r="R3605" t="str">
        <f t="shared" si="339"/>
        <v>plays</v>
      </c>
      <c r="S3605" s="9">
        <f t="shared" si="340"/>
        <v>42283.864351851851</v>
      </c>
      <c r="T3605" s="9">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9">
        <f t="shared" si="340"/>
        <v>42483.015694444446</v>
      </c>
      <c r="T3606" s="9">
        <f t="shared" si="341"/>
        <v>42489.290972222225</v>
      </c>
    </row>
    <row r="3607" spans="1:20" ht="43.2"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9">
        <f t="shared" si="340"/>
        <v>42383.793124999997</v>
      </c>
      <c r="T3607" s="9">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f t="shared" si="337"/>
        <v>61.0625</v>
      </c>
      <c r="Q3608" t="str">
        <f t="shared" si="338"/>
        <v>theater</v>
      </c>
      <c r="R3608" t="str">
        <f t="shared" si="339"/>
        <v>plays</v>
      </c>
      <c r="S3608" s="9">
        <f t="shared" si="340"/>
        <v>42566.604826388888</v>
      </c>
      <c r="T3608" s="9">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f t="shared" si="337"/>
        <v>29</v>
      </c>
      <c r="Q3609" t="str">
        <f t="shared" si="338"/>
        <v>theater</v>
      </c>
      <c r="R3609" t="str">
        <f t="shared" si="339"/>
        <v>plays</v>
      </c>
      <c r="S3609" s="9">
        <f t="shared" si="340"/>
        <v>42338.963912037041</v>
      </c>
      <c r="T3609" s="9">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29.62962962962963</v>
      </c>
      <c r="Q3610" t="str">
        <f t="shared" si="338"/>
        <v>theater</v>
      </c>
      <c r="R3610" t="str">
        <f t="shared" si="339"/>
        <v>plays</v>
      </c>
      <c r="S3610" s="9">
        <f t="shared" si="340"/>
        <v>42506.709375000006</v>
      </c>
      <c r="T3610" s="9">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f t="shared" si="337"/>
        <v>143.0952380952381</v>
      </c>
      <c r="Q3611" t="str">
        <f t="shared" si="338"/>
        <v>theater</v>
      </c>
      <c r="R3611" t="str">
        <f t="shared" si="339"/>
        <v>plays</v>
      </c>
      <c r="S3611" s="9">
        <f t="shared" si="340"/>
        <v>42429.991724537031</v>
      </c>
      <c r="T3611" s="9">
        <f t="shared" si="341"/>
        <v>42459.950057870374</v>
      </c>
    </row>
    <row r="3612" spans="1:20" ht="28.8"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f t="shared" si="337"/>
        <v>52.354838709677416</v>
      </c>
      <c r="Q3612" t="str">
        <f t="shared" si="338"/>
        <v>theater</v>
      </c>
      <c r="R3612" t="str">
        <f t="shared" si="339"/>
        <v>plays</v>
      </c>
      <c r="S3612" s="9">
        <f t="shared" si="340"/>
        <v>42203.432129629626</v>
      </c>
      <c r="T3612" s="9">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9">
        <f t="shared" si="340"/>
        <v>42072.370381944449</v>
      </c>
      <c r="T3613" s="9">
        <f t="shared" si="341"/>
        <v>42102.370381944449</v>
      </c>
    </row>
    <row r="3614" spans="1:20" ht="28.8"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9">
        <f t="shared" si="340"/>
        <v>41789.726979166669</v>
      </c>
      <c r="T3614" s="9">
        <f t="shared" si="341"/>
        <v>41799.726979166669</v>
      </c>
    </row>
    <row r="3615" spans="1:20" ht="28.8"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62.5</v>
      </c>
      <c r="Q3615" t="str">
        <f t="shared" si="338"/>
        <v>theater</v>
      </c>
      <c r="R3615" t="str">
        <f t="shared" si="339"/>
        <v>plays</v>
      </c>
      <c r="S3615" s="9">
        <f t="shared" si="340"/>
        <v>41788.58997685185</v>
      </c>
      <c r="T3615" s="9">
        <f t="shared" si="341"/>
        <v>41818.58997685185</v>
      </c>
    </row>
    <row r="3616" spans="1:20" ht="28.8"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9">
        <f t="shared" si="340"/>
        <v>42144.041851851856</v>
      </c>
      <c r="T3616" s="9">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9">
        <f t="shared" si="340"/>
        <v>42318.593703703707</v>
      </c>
      <c r="T3617" s="9">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9">
        <f t="shared" si="340"/>
        <v>42052.949814814812</v>
      </c>
      <c r="T3618" s="9">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f t="shared" si="337"/>
        <v>17.254901960784313</v>
      </c>
      <c r="Q3619" t="str">
        <f t="shared" si="338"/>
        <v>theater</v>
      </c>
      <c r="R3619" t="str">
        <f t="shared" si="339"/>
        <v>plays</v>
      </c>
      <c r="S3619" s="9">
        <f t="shared" si="340"/>
        <v>42779.610289351855</v>
      </c>
      <c r="T3619" s="9">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9">
        <f t="shared" si="340"/>
        <v>42128.627893518518</v>
      </c>
      <c r="T3620" s="9">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9">
        <f t="shared" si="340"/>
        <v>42661.132245370376</v>
      </c>
      <c r="T3621" s="9">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9">
        <f t="shared" si="340"/>
        <v>42037.938206018516</v>
      </c>
      <c r="T3622" s="9">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f t="shared" si="337"/>
        <v>47.028571428571432</v>
      </c>
      <c r="Q3623" t="str">
        <f t="shared" si="338"/>
        <v>theater</v>
      </c>
      <c r="R3623" t="str">
        <f t="shared" si="339"/>
        <v>plays</v>
      </c>
      <c r="S3623" s="9">
        <f t="shared" si="340"/>
        <v>42619.935694444444</v>
      </c>
      <c r="T3623" s="9">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9">
        <f t="shared" si="340"/>
        <v>41877.221886574072</v>
      </c>
      <c r="T3624" s="9">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88.235294117647058</v>
      </c>
      <c r="Q3625" t="str">
        <f t="shared" si="338"/>
        <v>theater</v>
      </c>
      <c r="R3625" t="str">
        <f t="shared" si="339"/>
        <v>plays</v>
      </c>
      <c r="S3625" s="9">
        <f t="shared" si="340"/>
        <v>41828.736921296295</v>
      </c>
      <c r="T3625" s="9">
        <f t="shared" si="341"/>
        <v>41846.291666666664</v>
      </c>
    </row>
    <row r="3626" spans="1:20" ht="57.6"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9">
        <f t="shared" si="340"/>
        <v>42545.774189814809</v>
      </c>
      <c r="T3626" s="9">
        <f t="shared" si="341"/>
        <v>42605.774189814809</v>
      </c>
    </row>
    <row r="3627" spans="1:20" ht="43.2"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9">
        <f t="shared" si="340"/>
        <v>42157.652511574073</v>
      </c>
      <c r="T3627" s="9">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f t="shared" si="337"/>
        <v>84.854166666666671</v>
      </c>
      <c r="Q3628" t="str">
        <f t="shared" si="338"/>
        <v>theater</v>
      </c>
      <c r="R3628" t="str">
        <f t="shared" si="339"/>
        <v>plays</v>
      </c>
      <c r="S3628" s="9">
        <f t="shared" si="340"/>
        <v>41846.667326388888</v>
      </c>
      <c r="T3628" s="9">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68.965517241379317</v>
      </c>
      <c r="Q3629" t="str">
        <f t="shared" si="338"/>
        <v>theater</v>
      </c>
      <c r="R3629" t="str">
        <f t="shared" si="339"/>
        <v>plays</v>
      </c>
      <c r="S3629" s="9">
        <f t="shared" si="340"/>
        <v>42460.741747685184</v>
      </c>
      <c r="T3629" s="9">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9">
        <f t="shared" si="340"/>
        <v>42291.833287037036</v>
      </c>
      <c r="T3630" s="9">
        <f t="shared" si="341"/>
        <v>42351.874953703707</v>
      </c>
    </row>
    <row r="3631" spans="1:20" ht="43.2"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f t="shared" si="337"/>
        <v>1</v>
      </c>
      <c r="Q3631" t="str">
        <f t="shared" si="338"/>
        <v>theater</v>
      </c>
      <c r="R3631" t="str">
        <f t="shared" si="339"/>
        <v>musical</v>
      </c>
      <c r="S3631" s="9">
        <f t="shared" si="340"/>
        <v>42437.094490740739</v>
      </c>
      <c r="T3631" s="9">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f t="shared" si="337"/>
        <v>1</v>
      </c>
      <c r="Q3632" t="str">
        <f t="shared" si="338"/>
        <v>theater</v>
      </c>
      <c r="R3632" t="str">
        <f t="shared" si="339"/>
        <v>musical</v>
      </c>
      <c r="S3632" s="9">
        <f t="shared" si="340"/>
        <v>41942.84710648148</v>
      </c>
      <c r="T3632" s="9">
        <f t="shared" si="341"/>
        <v>41972.888773148152</v>
      </c>
    </row>
    <row r="3633" spans="1:20" ht="43.2"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f t="shared" si="337"/>
        <v>147.88135593220338</v>
      </c>
      <c r="Q3633" t="str">
        <f t="shared" si="338"/>
        <v>theater</v>
      </c>
      <c r="R3633" t="str">
        <f t="shared" si="339"/>
        <v>musical</v>
      </c>
      <c r="S3633" s="9">
        <f t="shared" si="340"/>
        <v>41880.753437499996</v>
      </c>
      <c r="T3633" s="9">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t="str">
        <f t="shared" si="338"/>
        <v>theater</v>
      </c>
      <c r="R3634" t="str">
        <f t="shared" si="339"/>
        <v>musical</v>
      </c>
      <c r="S3634" s="9">
        <f t="shared" si="340"/>
        <v>41946.936909722222</v>
      </c>
      <c r="T3634" s="9">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f t="shared" si="337"/>
        <v>56.838709677419352</v>
      </c>
      <c r="Q3635" t="str">
        <f t="shared" si="338"/>
        <v>theater</v>
      </c>
      <c r="R3635" t="str">
        <f t="shared" si="339"/>
        <v>musical</v>
      </c>
      <c r="S3635" s="9">
        <f t="shared" si="340"/>
        <v>42649.623460648145</v>
      </c>
      <c r="T3635" s="9">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f t="shared" si="337"/>
        <v>176.94444444444446</v>
      </c>
      <c r="Q3636" t="str">
        <f t="shared" si="338"/>
        <v>theater</v>
      </c>
      <c r="R3636" t="str">
        <f t="shared" si="339"/>
        <v>musical</v>
      </c>
      <c r="S3636" s="9">
        <f t="shared" si="340"/>
        <v>42701.166365740741</v>
      </c>
      <c r="T3636" s="9">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f t="shared" si="337"/>
        <v>127.6</v>
      </c>
      <c r="Q3637" t="str">
        <f t="shared" si="338"/>
        <v>theater</v>
      </c>
      <c r="R3637" t="str">
        <f t="shared" si="339"/>
        <v>musical</v>
      </c>
      <c r="S3637" s="9">
        <f t="shared" si="340"/>
        <v>42450.88282407407</v>
      </c>
      <c r="T3637" s="9">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9">
        <f t="shared" si="340"/>
        <v>42226.694780092599</v>
      </c>
      <c r="T3638" s="9">
        <f t="shared" si="341"/>
        <v>42261.694780092599</v>
      </c>
    </row>
    <row r="3639" spans="1:20" ht="43.2"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f t="shared" si="337"/>
        <v>66.142857142857139</v>
      </c>
      <c r="Q3639" t="str">
        <f t="shared" si="338"/>
        <v>theater</v>
      </c>
      <c r="R3639" t="str">
        <f t="shared" si="339"/>
        <v>musical</v>
      </c>
      <c r="S3639" s="9">
        <f t="shared" si="340"/>
        <v>41975.700636574074</v>
      </c>
      <c r="T3639" s="9">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f t="shared" si="337"/>
        <v>108</v>
      </c>
      <c r="Q3640" t="str">
        <f t="shared" si="338"/>
        <v>theater</v>
      </c>
      <c r="R3640" t="str">
        <f t="shared" si="339"/>
        <v>musical</v>
      </c>
      <c r="S3640" s="9">
        <f t="shared" si="340"/>
        <v>42053.672824074078</v>
      </c>
      <c r="T3640" s="9">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f t="shared" si="337"/>
        <v>1</v>
      </c>
      <c r="Q3641" t="str">
        <f t="shared" si="338"/>
        <v>theater</v>
      </c>
      <c r="R3641" t="str">
        <f t="shared" si="339"/>
        <v>musical</v>
      </c>
      <c r="S3641" s="9">
        <f t="shared" si="340"/>
        <v>42590.677152777775</v>
      </c>
      <c r="T3641" s="9">
        <f t="shared" si="341"/>
        <v>42650.632638888885</v>
      </c>
    </row>
    <row r="3642" spans="1:20" ht="57.6"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f t="shared" si="337"/>
        <v>18.333333333333332</v>
      </c>
      <c r="Q3642" t="str">
        <f t="shared" si="338"/>
        <v>theater</v>
      </c>
      <c r="R3642" t="str">
        <f t="shared" si="339"/>
        <v>musical</v>
      </c>
      <c r="S3642" s="9">
        <f t="shared" si="340"/>
        <v>42104.781597222223</v>
      </c>
      <c r="T3642" s="9">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9">
        <f t="shared" si="340"/>
        <v>41899.627071759263</v>
      </c>
      <c r="T3643" s="9">
        <f t="shared" si="341"/>
        <v>41917.208333333336</v>
      </c>
    </row>
    <row r="3644" spans="1:20" ht="43.2"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f t="shared" si="337"/>
        <v>7.5</v>
      </c>
      <c r="Q3644" t="str">
        <f t="shared" si="338"/>
        <v>theater</v>
      </c>
      <c r="R3644" t="str">
        <f t="shared" si="339"/>
        <v>musical</v>
      </c>
      <c r="S3644" s="9">
        <f t="shared" si="340"/>
        <v>42297.816284722227</v>
      </c>
      <c r="T3644" s="9">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9">
        <f t="shared" si="340"/>
        <v>42285.143969907411</v>
      </c>
      <c r="T3645" s="9">
        <f t="shared" si="341"/>
        <v>42325.185636574075</v>
      </c>
    </row>
    <row r="3646" spans="1:20" ht="28.8"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f t="shared" si="337"/>
        <v>68.416666666666671</v>
      </c>
      <c r="Q3646" t="str">
        <f t="shared" si="338"/>
        <v>theater</v>
      </c>
      <c r="R3646" t="str">
        <f t="shared" si="339"/>
        <v>musical</v>
      </c>
      <c r="S3646" s="9">
        <f t="shared" si="340"/>
        <v>42409.241747685184</v>
      </c>
      <c r="T3646" s="9">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f t="shared" si="337"/>
        <v>1</v>
      </c>
      <c r="Q3647" t="str">
        <f t="shared" si="338"/>
        <v>theater</v>
      </c>
      <c r="R3647" t="str">
        <f t="shared" si="339"/>
        <v>musical</v>
      </c>
      <c r="S3647" s="9">
        <f t="shared" si="340"/>
        <v>42665.970347222217</v>
      </c>
      <c r="T3647" s="9">
        <f t="shared" si="341"/>
        <v>42696.012013888889</v>
      </c>
    </row>
    <row r="3648" spans="1:20" ht="28.8"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f t="shared" si="337"/>
        <v>60.125</v>
      </c>
      <c r="Q3648" t="str">
        <f t="shared" si="338"/>
        <v>theater</v>
      </c>
      <c r="R3648" t="str">
        <f t="shared" si="339"/>
        <v>musical</v>
      </c>
      <c r="S3648" s="9">
        <f t="shared" si="340"/>
        <v>42140.421319444446</v>
      </c>
      <c r="T3648" s="9">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t="str">
        <f t="shared" si="338"/>
        <v>theater</v>
      </c>
      <c r="R3649" t="str">
        <f t="shared" si="339"/>
        <v>musical</v>
      </c>
      <c r="S3649" s="9">
        <f t="shared" si="340"/>
        <v>42598.749155092592</v>
      </c>
      <c r="T3649" s="9">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E3650/D3650*100</f>
        <v>100.38249999999999</v>
      </c>
      <c r="P3650">
        <f t="shared" si="337"/>
        <v>550.04109589041093</v>
      </c>
      <c r="Q3650" t="str">
        <f t="shared" si="338"/>
        <v>theater</v>
      </c>
      <c r="R3650" t="str">
        <f t="shared" si="339"/>
        <v>plays</v>
      </c>
      <c r="S3650" s="9">
        <f t="shared" si="340"/>
        <v>41887.292187500003</v>
      </c>
      <c r="T3650" s="9">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f t="shared" ref="P3651:P3714" si="343">E3651/L3651</f>
        <v>97.5</v>
      </c>
      <c r="Q3651" t="str">
        <f t="shared" ref="Q3651:Q3714" si="344">LEFT(N3651, FIND("/", N3651)-1)</f>
        <v>theater</v>
      </c>
      <c r="R3651" t="str">
        <f t="shared" ref="R3651:R3714" si="345">RIGHT(N3651, LEN(N3651)-FIND("/", N3651))</f>
        <v>plays</v>
      </c>
      <c r="S3651" s="9">
        <f t="shared" ref="S3651:S3714" si="346">J3651/60/60/24+DATE(1970, 1, 1)</f>
        <v>41780.712893518517</v>
      </c>
      <c r="T3651" s="9">
        <f t="shared" ref="T3651:T3714" si="347">I3651/60/60/24+DATE(1970, 1, 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29.411764705882351</v>
      </c>
      <c r="Q3652" t="str">
        <f t="shared" si="344"/>
        <v>theater</v>
      </c>
      <c r="R3652" t="str">
        <f t="shared" si="345"/>
        <v>plays</v>
      </c>
      <c r="S3652" s="9">
        <f t="shared" si="346"/>
        <v>42381.478981481487</v>
      </c>
      <c r="T3652" s="9">
        <f t="shared" si="347"/>
        <v>42402.478981481487</v>
      </c>
    </row>
    <row r="3653" spans="1:20" ht="28.8"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9">
        <f t="shared" si="346"/>
        <v>41828.646319444444</v>
      </c>
      <c r="T3653" s="9">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f t="shared" si="343"/>
        <v>44.235294117647058</v>
      </c>
      <c r="Q3654" t="str">
        <f t="shared" si="344"/>
        <v>theater</v>
      </c>
      <c r="R3654" t="str">
        <f t="shared" si="345"/>
        <v>plays</v>
      </c>
      <c r="S3654" s="9">
        <f t="shared" si="346"/>
        <v>42596.644699074073</v>
      </c>
      <c r="T3654" s="9">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9">
        <f t="shared" si="346"/>
        <v>42191.363506944443</v>
      </c>
      <c r="T3655" s="9">
        <f t="shared" si="347"/>
        <v>42221.363506944443</v>
      </c>
    </row>
    <row r="3656" spans="1:20" ht="43.2"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9">
        <f t="shared" si="346"/>
        <v>42440.416504629626</v>
      </c>
      <c r="T3656" s="9">
        <f t="shared" si="347"/>
        <v>42463.708333333328</v>
      </c>
    </row>
    <row r="3657" spans="1:20" ht="43.2"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f t="shared" si="343"/>
        <v>73.582278481012665</v>
      </c>
      <c r="Q3657" t="str">
        <f t="shared" si="344"/>
        <v>theater</v>
      </c>
      <c r="R3657" t="str">
        <f t="shared" si="345"/>
        <v>plays</v>
      </c>
      <c r="S3657" s="9">
        <f t="shared" si="346"/>
        <v>42173.803217592591</v>
      </c>
      <c r="T3657" s="9">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f t="shared" si="343"/>
        <v>115.02173913043478</v>
      </c>
      <c r="Q3658" t="str">
        <f t="shared" si="344"/>
        <v>theater</v>
      </c>
      <c r="R3658" t="str">
        <f t="shared" si="345"/>
        <v>plays</v>
      </c>
      <c r="S3658" s="9">
        <f t="shared" si="346"/>
        <v>42737.910138888896</v>
      </c>
      <c r="T3658" s="9">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f t="shared" si="343"/>
        <v>110.75</v>
      </c>
      <c r="Q3659" t="str">
        <f t="shared" si="344"/>
        <v>theater</v>
      </c>
      <c r="R3659" t="str">
        <f t="shared" si="345"/>
        <v>plays</v>
      </c>
      <c r="S3659" s="9">
        <f t="shared" si="346"/>
        <v>42499.629849537043</v>
      </c>
      <c r="T3659" s="9">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9">
        <f t="shared" si="346"/>
        <v>41775.858564814815</v>
      </c>
      <c r="T3660" s="9">
        <f t="shared" si="347"/>
        <v>41822.165972222225</v>
      </c>
    </row>
    <row r="3661" spans="1:20" ht="28.8"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9">
        <f t="shared" si="346"/>
        <v>42055.277199074073</v>
      </c>
      <c r="T3661" s="9">
        <f t="shared" si="347"/>
        <v>42082.610416666663</v>
      </c>
    </row>
    <row r="3662" spans="1:20" ht="43.2"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11.363636363636363</v>
      </c>
      <c r="Q3662" t="str">
        <f t="shared" si="344"/>
        <v>theater</v>
      </c>
      <c r="R3662" t="str">
        <f t="shared" si="345"/>
        <v>plays</v>
      </c>
      <c r="S3662" s="9">
        <f t="shared" si="346"/>
        <v>41971.881076388891</v>
      </c>
      <c r="T3662" s="9">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9">
        <f t="shared" si="346"/>
        <v>42447.896666666667</v>
      </c>
      <c r="T3663" s="9">
        <f t="shared" si="347"/>
        <v>42470.166666666672</v>
      </c>
    </row>
    <row r="3664" spans="1:20" ht="43.2"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9">
        <f t="shared" si="346"/>
        <v>42064.220069444447</v>
      </c>
      <c r="T3664" s="9">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9">
        <f t="shared" si="346"/>
        <v>42665.451736111107</v>
      </c>
      <c r="T3665" s="9">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9">
        <f t="shared" si="346"/>
        <v>42523.248715277776</v>
      </c>
      <c r="T3666" s="9">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f t="shared" si="343"/>
        <v>51</v>
      </c>
      <c r="Q3667" t="str">
        <f t="shared" si="344"/>
        <v>theater</v>
      </c>
      <c r="R3667" t="str">
        <f t="shared" si="345"/>
        <v>plays</v>
      </c>
      <c r="S3667" s="9">
        <f t="shared" si="346"/>
        <v>42294.808124999996</v>
      </c>
      <c r="T3667" s="9">
        <f t="shared" si="347"/>
        <v>42305.829166666663</v>
      </c>
    </row>
    <row r="3668" spans="1:20"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31.578947368421051</v>
      </c>
      <c r="Q3668" t="str">
        <f t="shared" si="344"/>
        <v>theater</v>
      </c>
      <c r="R3668" t="str">
        <f t="shared" si="345"/>
        <v>plays</v>
      </c>
      <c r="S3668" s="9">
        <f t="shared" si="346"/>
        <v>41822.90488425926</v>
      </c>
      <c r="T3668" s="9">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f t="shared" si="343"/>
        <v>53.363965517241382</v>
      </c>
      <c r="Q3669" t="str">
        <f t="shared" si="344"/>
        <v>theater</v>
      </c>
      <c r="R3669" t="str">
        <f t="shared" si="345"/>
        <v>plays</v>
      </c>
      <c r="S3669" s="9">
        <f t="shared" si="346"/>
        <v>42173.970127314817</v>
      </c>
      <c r="T3669" s="9">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9">
        <f t="shared" si="346"/>
        <v>42185.556157407409</v>
      </c>
      <c r="T3670" s="9">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9">
        <f t="shared" si="346"/>
        <v>42136.675196759257</v>
      </c>
      <c r="T3671" s="9">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9">
        <f t="shared" si="346"/>
        <v>42142.514016203699</v>
      </c>
      <c r="T3672" s="9">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f t="shared" si="343"/>
        <v>88.25</v>
      </c>
      <c r="Q3673" t="str">
        <f t="shared" si="344"/>
        <v>theater</v>
      </c>
      <c r="R3673" t="str">
        <f t="shared" si="345"/>
        <v>plays</v>
      </c>
      <c r="S3673" s="9">
        <f t="shared" si="346"/>
        <v>41820.62809027778</v>
      </c>
      <c r="T3673" s="9">
        <f t="shared" si="347"/>
        <v>41841.165972222225</v>
      </c>
    </row>
    <row r="3674" spans="1:20" ht="43.2"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f t="shared" si="343"/>
        <v>53.438596491228068</v>
      </c>
      <c r="Q3674" t="str">
        <f t="shared" si="344"/>
        <v>theater</v>
      </c>
      <c r="R3674" t="str">
        <f t="shared" si="345"/>
        <v>plays</v>
      </c>
      <c r="S3674" s="9">
        <f t="shared" si="346"/>
        <v>41878.946574074071</v>
      </c>
      <c r="T3674" s="9">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9">
        <f t="shared" si="346"/>
        <v>41914.295104166667</v>
      </c>
      <c r="T3675" s="9">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145.16129032258064</v>
      </c>
      <c r="Q3676" t="str">
        <f t="shared" si="344"/>
        <v>theater</v>
      </c>
      <c r="R3676" t="str">
        <f t="shared" si="345"/>
        <v>plays</v>
      </c>
      <c r="S3676" s="9">
        <f t="shared" si="346"/>
        <v>42556.873020833329</v>
      </c>
      <c r="T3676" s="9">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23.333333333333332</v>
      </c>
      <c r="Q3677" t="str">
        <f t="shared" si="344"/>
        <v>theater</v>
      </c>
      <c r="R3677" t="str">
        <f t="shared" si="345"/>
        <v>plays</v>
      </c>
      <c r="S3677" s="9">
        <f t="shared" si="346"/>
        <v>42493.597013888888</v>
      </c>
      <c r="T3677" s="9">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f t="shared" si="343"/>
        <v>64.375</v>
      </c>
      <c r="Q3678" t="str">
        <f t="shared" si="344"/>
        <v>theater</v>
      </c>
      <c r="R3678" t="str">
        <f t="shared" si="345"/>
        <v>plays</v>
      </c>
      <c r="S3678" s="9">
        <f t="shared" si="346"/>
        <v>41876.815787037034</v>
      </c>
      <c r="T3678" s="9">
        <f t="shared" si="347"/>
        <v>41894.815787037034</v>
      </c>
    </row>
    <row r="3679" spans="1:20" ht="28.8"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f t="shared" si="343"/>
        <v>62.052763819095475</v>
      </c>
      <c r="Q3679" t="str">
        <f t="shared" si="344"/>
        <v>theater</v>
      </c>
      <c r="R3679" t="str">
        <f t="shared" si="345"/>
        <v>plays</v>
      </c>
      <c r="S3679" s="9">
        <f t="shared" si="346"/>
        <v>41802.574282407404</v>
      </c>
      <c r="T3679" s="9">
        <f t="shared" si="347"/>
        <v>41823.165972222225</v>
      </c>
    </row>
    <row r="3680" spans="1:20" ht="28.8"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9">
        <f t="shared" si="346"/>
        <v>42120.531226851846</v>
      </c>
      <c r="T3680" s="9">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9">
        <f t="shared" si="346"/>
        <v>41786.761354166665</v>
      </c>
      <c r="T3681" s="9">
        <f t="shared" si="347"/>
        <v>41821.207638888889</v>
      </c>
    </row>
    <row r="3682" spans="1:20" ht="28.8"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f t="shared" si="343"/>
        <v>99.5</v>
      </c>
      <c r="Q3682" t="str">
        <f t="shared" si="344"/>
        <v>theater</v>
      </c>
      <c r="R3682" t="str">
        <f t="shared" si="345"/>
        <v>plays</v>
      </c>
      <c r="S3682" s="9">
        <f t="shared" si="346"/>
        <v>42627.454097222217</v>
      </c>
      <c r="T3682" s="9">
        <f t="shared" si="347"/>
        <v>42648.454097222217</v>
      </c>
    </row>
    <row r="3683" spans="1:20" ht="43.2"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9">
        <f t="shared" si="346"/>
        <v>42374.651504629626</v>
      </c>
      <c r="T3683" s="9">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9">
        <f t="shared" si="346"/>
        <v>41772.685393518521</v>
      </c>
      <c r="T3684" s="9">
        <f t="shared" si="347"/>
        <v>41806.290972222225</v>
      </c>
    </row>
    <row r="3685" spans="1:20" ht="28.8"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f t="shared" si="343"/>
        <v>58.787878787878789</v>
      </c>
      <c r="Q3685" t="str">
        <f t="shared" si="344"/>
        <v>theater</v>
      </c>
      <c r="R3685" t="str">
        <f t="shared" si="345"/>
        <v>plays</v>
      </c>
      <c r="S3685" s="9">
        <f t="shared" si="346"/>
        <v>42633.116851851853</v>
      </c>
      <c r="T3685" s="9">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f t="shared" si="343"/>
        <v>45.347826086956523</v>
      </c>
      <c r="Q3686" t="str">
        <f t="shared" si="344"/>
        <v>theater</v>
      </c>
      <c r="R3686" t="str">
        <f t="shared" si="345"/>
        <v>plays</v>
      </c>
      <c r="S3686" s="9">
        <f t="shared" si="346"/>
        <v>42219.180393518516</v>
      </c>
      <c r="T3686" s="9">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9">
        <f t="shared" si="346"/>
        <v>41753.593275462961</v>
      </c>
      <c r="T3687" s="9">
        <f t="shared" si="347"/>
        <v>41778.875</v>
      </c>
    </row>
    <row r="3688" spans="1:20" ht="28.8"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9">
        <f t="shared" si="346"/>
        <v>42230.662731481483</v>
      </c>
      <c r="T3688" s="9">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f t="shared" si="343"/>
        <v>200.49</v>
      </c>
      <c r="Q3689" t="str">
        <f t="shared" si="344"/>
        <v>theater</v>
      </c>
      <c r="R3689" t="str">
        <f t="shared" si="345"/>
        <v>plays</v>
      </c>
      <c r="S3689" s="9">
        <f t="shared" si="346"/>
        <v>41787.218229166669</v>
      </c>
      <c r="T3689" s="9">
        <f t="shared" si="347"/>
        <v>41817.218229166669</v>
      </c>
    </row>
    <row r="3690" spans="1:20" ht="28.8"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9">
        <f t="shared" si="346"/>
        <v>41829.787083333329</v>
      </c>
      <c r="T3690" s="9">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9">
        <f t="shared" si="346"/>
        <v>42147.826840277776</v>
      </c>
      <c r="T3691" s="9">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58.064516129032256</v>
      </c>
      <c r="Q3692" t="str">
        <f t="shared" si="344"/>
        <v>theater</v>
      </c>
      <c r="R3692" t="str">
        <f t="shared" si="345"/>
        <v>plays</v>
      </c>
      <c r="S3692" s="9">
        <f t="shared" si="346"/>
        <v>41940.598182870373</v>
      </c>
      <c r="T3692" s="9">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9">
        <f t="shared" si="346"/>
        <v>42020.700567129628</v>
      </c>
      <c r="T3693" s="9">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9">
        <f t="shared" si="346"/>
        <v>41891.96503472222</v>
      </c>
      <c r="T3694" s="9">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9">
        <f t="shared" si="346"/>
        <v>42309.191307870366</v>
      </c>
      <c r="T3695" s="9">
        <f t="shared" si="347"/>
        <v>42338.9375</v>
      </c>
    </row>
    <row r="3696" spans="1:20" ht="43.2"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9">
        <f t="shared" si="346"/>
        <v>42490.133877314816</v>
      </c>
      <c r="T3696" s="9">
        <f t="shared" si="347"/>
        <v>42527.083333333328</v>
      </c>
    </row>
    <row r="3697" spans="1:20" ht="43.2"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9">
        <f t="shared" si="346"/>
        <v>41995.870486111111</v>
      </c>
      <c r="T3697" s="9">
        <f t="shared" si="347"/>
        <v>42015.870486111111</v>
      </c>
    </row>
    <row r="3698" spans="1:20" ht="28.8"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9">
        <f t="shared" si="346"/>
        <v>41988.617083333331</v>
      </c>
      <c r="T3698" s="9">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9">
        <f t="shared" si="346"/>
        <v>42479.465833333335</v>
      </c>
      <c r="T3699" s="9">
        <f t="shared" si="347"/>
        <v>42500.465833333335</v>
      </c>
    </row>
    <row r="3700" spans="1:20" ht="28.8"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9">
        <f t="shared" si="346"/>
        <v>42401.806562500002</v>
      </c>
      <c r="T3700" s="9">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9">
        <f t="shared" si="346"/>
        <v>41897.602037037039</v>
      </c>
      <c r="T3701" s="9">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9">
        <f t="shared" si="346"/>
        <v>41882.585648148146</v>
      </c>
      <c r="T3702" s="9">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9">
        <f t="shared" si="346"/>
        <v>42129.541585648149</v>
      </c>
      <c r="T3703" s="9">
        <f t="shared" si="347"/>
        <v>42159.541585648149</v>
      </c>
    </row>
    <row r="3704" spans="1:20" ht="43.2"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9">
        <f t="shared" si="346"/>
        <v>42524.53800925926</v>
      </c>
      <c r="T3704" s="9">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9">
        <f t="shared" si="346"/>
        <v>42556.504490740743</v>
      </c>
      <c r="T3705" s="9">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f t="shared" si="343"/>
        <v>15.148518518518518</v>
      </c>
      <c r="Q3706" t="str">
        <f t="shared" si="344"/>
        <v>theater</v>
      </c>
      <c r="R3706" t="str">
        <f t="shared" si="345"/>
        <v>plays</v>
      </c>
      <c r="S3706" s="9">
        <f t="shared" si="346"/>
        <v>42461.689745370371</v>
      </c>
      <c r="T3706" s="9">
        <f t="shared" si="347"/>
        <v>42521.689745370371</v>
      </c>
    </row>
    <row r="3707" spans="1:20" ht="28.8"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f t="shared" si="343"/>
        <v>83.571428571428569</v>
      </c>
      <c r="Q3707" t="str">
        <f t="shared" si="344"/>
        <v>theater</v>
      </c>
      <c r="R3707" t="str">
        <f t="shared" si="345"/>
        <v>plays</v>
      </c>
      <c r="S3707" s="9">
        <f t="shared" si="346"/>
        <v>41792.542986111112</v>
      </c>
      <c r="T3707" s="9">
        <f t="shared" si="347"/>
        <v>41813.75</v>
      </c>
    </row>
    <row r="3708" spans="1:20" ht="28.8"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9">
        <f t="shared" si="346"/>
        <v>41879.913761574076</v>
      </c>
      <c r="T3708" s="9">
        <f t="shared" si="347"/>
        <v>41894.913761574076</v>
      </c>
    </row>
    <row r="3709" spans="1:20" ht="28.8"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9">
        <f t="shared" si="346"/>
        <v>42552.048356481479</v>
      </c>
      <c r="T3709" s="9">
        <f t="shared" si="347"/>
        <v>42573.226388888885</v>
      </c>
    </row>
    <row r="3710" spans="1:20" ht="43.2"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53.846153846153847</v>
      </c>
      <c r="Q3710" t="str">
        <f t="shared" si="344"/>
        <v>theater</v>
      </c>
      <c r="R3710" t="str">
        <f t="shared" si="345"/>
        <v>plays</v>
      </c>
      <c r="S3710" s="9">
        <f t="shared" si="346"/>
        <v>41810.142199074071</v>
      </c>
      <c r="T3710" s="9">
        <f t="shared" si="347"/>
        <v>41824.142199074071</v>
      </c>
    </row>
    <row r="3711" spans="1:20" ht="28.8"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9">
        <f t="shared" si="346"/>
        <v>41785.707708333335</v>
      </c>
      <c r="T3711" s="9">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9">
        <f t="shared" si="346"/>
        <v>42072.576249999998</v>
      </c>
      <c r="T3712" s="9">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9">
        <f t="shared" si="346"/>
        <v>41779.724224537036</v>
      </c>
      <c r="T3713" s="9">
        <f t="shared" si="347"/>
        <v>41805.666666666664</v>
      </c>
    </row>
    <row r="3714" spans="1:20" ht="43.2"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E3714/D3714*100</f>
        <v>153.73333333333335</v>
      </c>
      <c r="P3714">
        <f t="shared" si="343"/>
        <v>110.86538461538461</v>
      </c>
      <c r="Q3714" t="str">
        <f t="shared" si="344"/>
        <v>theater</v>
      </c>
      <c r="R3714" t="str">
        <f t="shared" si="345"/>
        <v>plays</v>
      </c>
      <c r="S3714" s="9">
        <f t="shared" si="346"/>
        <v>42134.172071759262</v>
      </c>
      <c r="T3714" s="9">
        <f t="shared" si="347"/>
        <v>42155.290972222225</v>
      </c>
    </row>
    <row r="3715" spans="1:20" ht="28.8"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101.49999999999999</v>
      </c>
      <c r="P3715">
        <f t="shared" ref="P3715:P3778" si="349">E3715/L3715</f>
        <v>106.84210526315789</v>
      </c>
      <c r="Q3715" t="str">
        <f t="shared" ref="Q3715:Q3778" si="350">LEFT(N3715, FIND("/", N3715)-1)</f>
        <v>theater</v>
      </c>
      <c r="R3715" t="str">
        <f t="shared" ref="R3715:R3778" si="351">RIGHT(N3715, LEN(N3715)-FIND("/", N3715))</f>
        <v>plays</v>
      </c>
      <c r="S3715" s="9">
        <f t="shared" ref="S3715:S3778" si="352">J3715/60/60/24+DATE(1970, 1, 1)</f>
        <v>42505.738032407404</v>
      </c>
      <c r="T3715" s="9">
        <f t="shared" ref="T3715:T3778" si="353">I3715/60/60/24+DATE(1970, 1, 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9">
        <f t="shared" si="352"/>
        <v>42118.556331018524</v>
      </c>
      <c r="T3716" s="9">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9">
        <f t="shared" si="352"/>
        <v>42036.995590277773</v>
      </c>
      <c r="T3717" s="9">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f t="shared" si="349"/>
        <v>51.916666666666664</v>
      </c>
      <c r="Q3718" t="str">
        <f t="shared" si="350"/>
        <v>theater</v>
      </c>
      <c r="R3718" t="str">
        <f t="shared" si="351"/>
        <v>plays</v>
      </c>
      <c r="S3718" s="9">
        <f t="shared" si="352"/>
        <v>42360.887835648144</v>
      </c>
      <c r="T3718" s="9">
        <f t="shared" si="353"/>
        <v>42390.887835648144</v>
      </c>
    </row>
    <row r="3719" spans="1:20" ht="28.8"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f t="shared" si="349"/>
        <v>310</v>
      </c>
      <c r="Q3719" t="str">
        <f t="shared" si="350"/>
        <v>theater</v>
      </c>
      <c r="R3719" t="str">
        <f t="shared" si="351"/>
        <v>plays</v>
      </c>
      <c r="S3719" s="9">
        <f t="shared" si="352"/>
        <v>42102.866307870368</v>
      </c>
      <c r="T3719" s="9">
        <f t="shared" si="353"/>
        <v>42133.866307870368</v>
      </c>
    </row>
    <row r="3720" spans="1:20" ht="28.8"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f t="shared" si="349"/>
        <v>26.021739130434781</v>
      </c>
      <c r="Q3720" t="str">
        <f t="shared" si="350"/>
        <v>theater</v>
      </c>
      <c r="R3720" t="str">
        <f t="shared" si="351"/>
        <v>plays</v>
      </c>
      <c r="S3720" s="9">
        <f t="shared" si="352"/>
        <v>42032.716145833328</v>
      </c>
      <c r="T3720" s="9">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t="str">
        <f t="shared" si="350"/>
        <v>theater</v>
      </c>
      <c r="R3721" t="str">
        <f t="shared" si="351"/>
        <v>plays</v>
      </c>
      <c r="S3721" s="9">
        <f t="shared" si="352"/>
        <v>42147.729930555557</v>
      </c>
      <c r="T3721" s="9">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9">
        <f t="shared" si="352"/>
        <v>42165.993125000001</v>
      </c>
      <c r="T3722" s="9">
        <f t="shared" si="353"/>
        <v>42187.993125000001</v>
      </c>
    </row>
    <row r="3723" spans="1:20" ht="43.2"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9">
        <f t="shared" si="352"/>
        <v>41927.936157407406</v>
      </c>
      <c r="T3723" s="9">
        <f t="shared" si="353"/>
        <v>41948.977824074071</v>
      </c>
    </row>
    <row r="3724" spans="1:20" ht="43.2"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f t="shared" si="349"/>
        <v>47.657142857142858</v>
      </c>
      <c r="Q3724" t="str">
        <f t="shared" si="350"/>
        <v>theater</v>
      </c>
      <c r="R3724" t="str">
        <f t="shared" si="351"/>
        <v>plays</v>
      </c>
      <c r="S3724" s="9">
        <f t="shared" si="352"/>
        <v>42381.671840277777</v>
      </c>
      <c r="T3724" s="9">
        <f t="shared" si="353"/>
        <v>42411.957638888889</v>
      </c>
    </row>
    <row r="3725" spans="1:20"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9">
        <f t="shared" si="352"/>
        <v>41943.753032407411</v>
      </c>
      <c r="T3725" s="9">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9">
        <f t="shared" si="352"/>
        <v>42465.491435185191</v>
      </c>
      <c r="T3726" s="9">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9">
        <f t="shared" si="352"/>
        <v>42401.945219907408</v>
      </c>
      <c r="T3727" s="9">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f t="shared" si="349"/>
        <v>62.586956521739133</v>
      </c>
      <c r="Q3728" t="str">
        <f t="shared" si="350"/>
        <v>theater</v>
      </c>
      <c r="R3728" t="str">
        <f t="shared" si="351"/>
        <v>plays</v>
      </c>
      <c r="S3728" s="9">
        <f t="shared" si="352"/>
        <v>42462.140868055561</v>
      </c>
      <c r="T3728" s="9">
        <f t="shared" si="353"/>
        <v>42489.875</v>
      </c>
    </row>
    <row r="3729" spans="1:20" ht="28.8"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f t="shared" si="349"/>
        <v>61.060606060606062</v>
      </c>
      <c r="Q3729" t="str">
        <f t="shared" si="350"/>
        <v>theater</v>
      </c>
      <c r="R3729" t="str">
        <f t="shared" si="351"/>
        <v>plays</v>
      </c>
      <c r="S3729" s="9">
        <f t="shared" si="352"/>
        <v>42632.348310185189</v>
      </c>
      <c r="T3729" s="9">
        <f t="shared" si="353"/>
        <v>42663.204861111109</v>
      </c>
    </row>
    <row r="3730" spans="1:20" ht="28.8"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f t="shared" si="349"/>
        <v>60.064516129032256</v>
      </c>
      <c r="Q3730" t="str">
        <f t="shared" si="350"/>
        <v>theater</v>
      </c>
      <c r="R3730" t="str">
        <f t="shared" si="351"/>
        <v>plays</v>
      </c>
      <c r="S3730" s="9">
        <f t="shared" si="352"/>
        <v>42205.171018518522</v>
      </c>
      <c r="T3730" s="9">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f t="shared" si="349"/>
        <v>72.400000000000006</v>
      </c>
      <c r="Q3731" t="str">
        <f t="shared" si="350"/>
        <v>theater</v>
      </c>
      <c r="R3731" t="str">
        <f t="shared" si="351"/>
        <v>plays</v>
      </c>
      <c r="S3731" s="9">
        <f t="shared" si="352"/>
        <v>42041.205000000002</v>
      </c>
      <c r="T3731" s="9">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t="str">
        <f t="shared" si="350"/>
        <v>theater</v>
      </c>
      <c r="R3732" t="str">
        <f t="shared" si="351"/>
        <v>plays</v>
      </c>
      <c r="S3732" s="9">
        <f t="shared" si="352"/>
        <v>42203.677766203706</v>
      </c>
      <c r="T3732" s="9">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f t="shared" si="349"/>
        <v>51.666666666666664</v>
      </c>
      <c r="Q3733" t="str">
        <f t="shared" si="350"/>
        <v>theater</v>
      </c>
      <c r="R3733" t="str">
        <f t="shared" si="351"/>
        <v>plays</v>
      </c>
      <c r="S3733" s="9">
        <f t="shared" si="352"/>
        <v>41983.752847222218</v>
      </c>
      <c r="T3733" s="9">
        <f t="shared" si="353"/>
        <v>42014.140972222223</v>
      </c>
    </row>
    <row r="3734" spans="1:20" ht="28.8"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f t="shared" si="349"/>
        <v>32.75</v>
      </c>
      <c r="Q3734" t="str">
        <f t="shared" si="350"/>
        <v>theater</v>
      </c>
      <c r="R3734" t="str">
        <f t="shared" si="351"/>
        <v>plays</v>
      </c>
      <c r="S3734" s="9">
        <f t="shared" si="352"/>
        <v>41968.677465277782</v>
      </c>
      <c r="T3734" s="9">
        <f t="shared" si="353"/>
        <v>42028.5</v>
      </c>
    </row>
    <row r="3735" spans="1:20" ht="28.8"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9">
        <f t="shared" si="352"/>
        <v>42103.024398148147</v>
      </c>
      <c r="T3735" s="9">
        <f t="shared" si="353"/>
        <v>42112.9375</v>
      </c>
    </row>
    <row r="3736" spans="1:20" ht="43.2"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f t="shared" si="349"/>
        <v>61</v>
      </c>
      <c r="Q3736" t="str">
        <f t="shared" si="350"/>
        <v>theater</v>
      </c>
      <c r="R3736" t="str">
        <f t="shared" si="351"/>
        <v>plays</v>
      </c>
      <c r="S3736" s="9">
        <f t="shared" si="352"/>
        <v>42089.901574074072</v>
      </c>
      <c r="T3736" s="9">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f t="shared" si="349"/>
        <v>10</v>
      </c>
      <c r="Q3737" t="str">
        <f t="shared" si="350"/>
        <v>theater</v>
      </c>
      <c r="R3737" t="str">
        <f t="shared" si="351"/>
        <v>plays</v>
      </c>
      <c r="S3737" s="9">
        <f t="shared" si="352"/>
        <v>42122.693159722221</v>
      </c>
      <c r="T3737" s="9">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f t="shared" si="349"/>
        <v>10</v>
      </c>
      <c r="Q3738" t="str">
        <f t="shared" si="350"/>
        <v>theater</v>
      </c>
      <c r="R3738" t="str">
        <f t="shared" si="351"/>
        <v>plays</v>
      </c>
      <c r="S3738" s="9">
        <f t="shared" si="352"/>
        <v>42048.711724537032</v>
      </c>
      <c r="T3738" s="9">
        <f t="shared" si="353"/>
        <v>42086.75</v>
      </c>
    </row>
    <row r="3739" spans="1:20" ht="28.8"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f t="shared" si="349"/>
        <v>37.5</v>
      </c>
      <c r="Q3739" t="str">
        <f t="shared" si="350"/>
        <v>theater</v>
      </c>
      <c r="R3739" t="str">
        <f t="shared" si="351"/>
        <v>plays</v>
      </c>
      <c r="S3739" s="9">
        <f t="shared" si="352"/>
        <v>42297.691006944442</v>
      </c>
      <c r="T3739" s="9">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t="str">
        <f t="shared" si="350"/>
        <v>theater</v>
      </c>
      <c r="R3740" t="str">
        <f t="shared" si="351"/>
        <v>plays</v>
      </c>
      <c r="S3740" s="9">
        <f t="shared" si="352"/>
        <v>41813.938715277778</v>
      </c>
      <c r="T3740" s="9">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f t="shared" si="349"/>
        <v>100.625</v>
      </c>
      <c r="Q3741" t="str">
        <f t="shared" si="350"/>
        <v>theater</v>
      </c>
      <c r="R3741" t="str">
        <f t="shared" si="351"/>
        <v>plays</v>
      </c>
      <c r="S3741" s="9">
        <f t="shared" si="352"/>
        <v>42548.449861111112</v>
      </c>
      <c r="T3741" s="9">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f t="shared" si="349"/>
        <v>25.571428571428573</v>
      </c>
      <c r="Q3742" t="str">
        <f t="shared" si="350"/>
        <v>theater</v>
      </c>
      <c r="R3742" t="str">
        <f t="shared" si="351"/>
        <v>plays</v>
      </c>
      <c r="S3742" s="9">
        <f t="shared" si="352"/>
        <v>41833.089756944442</v>
      </c>
      <c r="T3742" s="9">
        <f t="shared" si="353"/>
        <v>41863.079143518517</v>
      </c>
    </row>
    <row r="3743" spans="1:20" ht="28.8"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9">
        <f t="shared" si="352"/>
        <v>42325.920717592591</v>
      </c>
      <c r="T3743" s="9">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t="str">
        <f t="shared" si="350"/>
        <v>theater</v>
      </c>
      <c r="R3744" t="str">
        <f t="shared" si="351"/>
        <v>plays</v>
      </c>
      <c r="S3744" s="9">
        <f t="shared" si="352"/>
        <v>41858.214629629627</v>
      </c>
      <c r="T3744" s="9">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9">
        <f t="shared" si="352"/>
        <v>41793.710231481484</v>
      </c>
      <c r="T3745" s="9">
        <f t="shared" si="353"/>
        <v>41823.710231481484</v>
      </c>
    </row>
    <row r="3746" spans="1:20" ht="43.2"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9">
        <f t="shared" si="352"/>
        <v>41793.814259259263</v>
      </c>
      <c r="T3746" s="9">
        <f t="shared" si="353"/>
        <v>41825.165972222225</v>
      </c>
    </row>
    <row r="3747" spans="1:20" ht="28.8"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t="str">
        <f t="shared" si="350"/>
        <v>theater</v>
      </c>
      <c r="R3747" t="str">
        <f t="shared" si="351"/>
        <v>plays</v>
      </c>
      <c r="S3747" s="9">
        <f t="shared" si="352"/>
        <v>41831.697939814818</v>
      </c>
      <c r="T3747" s="9">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f t="shared" si="349"/>
        <v>202</v>
      </c>
      <c r="Q3748" t="str">
        <f t="shared" si="350"/>
        <v>theater</v>
      </c>
      <c r="R3748" t="str">
        <f t="shared" si="351"/>
        <v>plays</v>
      </c>
      <c r="S3748" s="9">
        <f t="shared" si="352"/>
        <v>42621.389340277776</v>
      </c>
      <c r="T3748" s="9">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t="str">
        <f t="shared" si="350"/>
        <v>theater</v>
      </c>
      <c r="R3749" t="str">
        <f t="shared" si="351"/>
        <v>plays</v>
      </c>
      <c r="S3749" s="9">
        <f t="shared" si="352"/>
        <v>42164.299722222218</v>
      </c>
      <c r="T3749" s="9">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f t="shared" si="349"/>
        <v>99.538461538461533</v>
      </c>
      <c r="Q3750" t="str">
        <f t="shared" si="350"/>
        <v>theater</v>
      </c>
      <c r="R3750" t="str">
        <f t="shared" si="351"/>
        <v>musical</v>
      </c>
      <c r="S3750" s="9">
        <f t="shared" si="352"/>
        <v>42395.706435185188</v>
      </c>
      <c r="T3750" s="9">
        <f t="shared" si="353"/>
        <v>42416.249305555553</v>
      </c>
    </row>
    <row r="3751" spans="1:20" ht="28.8"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9">
        <f t="shared" si="352"/>
        <v>42458.127175925925</v>
      </c>
      <c r="T3751" s="9">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9">
        <f t="shared" si="352"/>
        <v>42016.981574074074</v>
      </c>
      <c r="T3752" s="9">
        <f t="shared" si="353"/>
        <v>42045.332638888889</v>
      </c>
    </row>
    <row r="3753" spans="1:20" ht="28.8"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f t="shared" si="349"/>
        <v>120.54545454545455</v>
      </c>
      <c r="Q3753" t="str">
        <f t="shared" si="350"/>
        <v>theater</v>
      </c>
      <c r="R3753" t="str">
        <f t="shared" si="351"/>
        <v>musical</v>
      </c>
      <c r="S3753" s="9">
        <f t="shared" si="352"/>
        <v>42403.035567129627</v>
      </c>
      <c r="T3753" s="9">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9">
        <f t="shared" si="352"/>
        <v>42619.802488425921</v>
      </c>
      <c r="T3754" s="9">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f t="shared" si="349"/>
        <v>172.23333333333332</v>
      </c>
      <c r="Q3755" t="str">
        <f t="shared" si="350"/>
        <v>theater</v>
      </c>
      <c r="R3755" t="str">
        <f t="shared" si="351"/>
        <v>musical</v>
      </c>
      <c r="S3755" s="9">
        <f t="shared" si="352"/>
        <v>42128.824074074073</v>
      </c>
      <c r="T3755" s="9">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111.11111111111111</v>
      </c>
      <c r="Q3756" t="str">
        <f t="shared" si="350"/>
        <v>theater</v>
      </c>
      <c r="R3756" t="str">
        <f t="shared" si="351"/>
        <v>musical</v>
      </c>
      <c r="S3756" s="9">
        <f t="shared" si="352"/>
        <v>41808.881215277775</v>
      </c>
      <c r="T3756" s="9">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f t="shared" si="349"/>
        <v>25.464285714285715</v>
      </c>
      <c r="Q3757" t="str">
        <f t="shared" si="350"/>
        <v>theater</v>
      </c>
      <c r="R3757" t="str">
        <f t="shared" si="351"/>
        <v>musical</v>
      </c>
      <c r="S3757" s="9">
        <f t="shared" si="352"/>
        <v>42445.866979166662</v>
      </c>
      <c r="T3757" s="9">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9">
        <f t="shared" si="352"/>
        <v>41771.814791666664</v>
      </c>
      <c r="T3758" s="9">
        <f t="shared" si="353"/>
        <v>41801.814791666664</v>
      </c>
    </row>
    <row r="3759" spans="1:20" ht="28.8"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9">
        <f t="shared" si="352"/>
        <v>41954.850868055553</v>
      </c>
      <c r="T3759" s="9">
        <f t="shared" si="353"/>
        <v>41974.850868055553</v>
      </c>
    </row>
    <row r="3760" spans="1:20"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9">
        <f t="shared" si="352"/>
        <v>41747.471504629626</v>
      </c>
      <c r="T3760" s="9">
        <f t="shared" si="353"/>
        <v>41778.208333333336</v>
      </c>
    </row>
    <row r="3761" spans="1:20"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9">
        <f t="shared" si="352"/>
        <v>42182.108252314814</v>
      </c>
      <c r="T3761" s="9">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9">
        <f t="shared" si="352"/>
        <v>41739.525300925925</v>
      </c>
      <c r="T3762" s="9">
        <f t="shared" si="353"/>
        <v>41764.525300925925</v>
      </c>
    </row>
    <row r="3763" spans="1:20" ht="43.2"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166.66666666666666</v>
      </c>
      <c r="Q3763" t="str">
        <f t="shared" si="350"/>
        <v>theater</v>
      </c>
      <c r="R3763" t="str">
        <f t="shared" si="351"/>
        <v>musical</v>
      </c>
      <c r="S3763" s="9">
        <f t="shared" si="352"/>
        <v>42173.466863425929</v>
      </c>
      <c r="T3763" s="9">
        <f t="shared" si="353"/>
        <v>42226.958333333328</v>
      </c>
    </row>
    <row r="3764" spans="1:20" ht="28.8"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9">
        <f t="shared" si="352"/>
        <v>42193.813530092593</v>
      </c>
      <c r="T3764" s="9">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64.935064935064929</v>
      </c>
      <c r="Q3765" t="str">
        <f t="shared" si="350"/>
        <v>theater</v>
      </c>
      <c r="R3765" t="str">
        <f t="shared" si="351"/>
        <v>musical</v>
      </c>
      <c r="S3765" s="9">
        <f t="shared" si="352"/>
        <v>42065.750300925924</v>
      </c>
      <c r="T3765" s="9">
        <f t="shared" si="353"/>
        <v>42095.708634259259</v>
      </c>
    </row>
    <row r="3766" spans="1:20" ht="28.8"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55.555555555555557</v>
      </c>
      <c r="Q3766" t="str">
        <f t="shared" si="350"/>
        <v>theater</v>
      </c>
      <c r="R3766" t="str">
        <f t="shared" si="351"/>
        <v>musical</v>
      </c>
      <c r="S3766" s="9">
        <f t="shared" si="352"/>
        <v>42499.842962962968</v>
      </c>
      <c r="T3766" s="9">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9">
        <f t="shared" si="352"/>
        <v>41820.776412037041</v>
      </c>
      <c r="T3767" s="9">
        <f t="shared" si="353"/>
        <v>41850.776412037041</v>
      </c>
    </row>
    <row r="3768" spans="1:20" ht="28.8"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9">
        <f t="shared" si="352"/>
        <v>41788.167187500003</v>
      </c>
      <c r="T3768" s="9">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9">
        <f t="shared" si="352"/>
        <v>42050.019641203704</v>
      </c>
      <c r="T3769" s="9">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f t="shared" si="349"/>
        <v>74.243275862068955</v>
      </c>
      <c r="Q3770" t="str">
        <f t="shared" si="350"/>
        <v>theater</v>
      </c>
      <c r="R3770" t="str">
        <f t="shared" si="351"/>
        <v>musical</v>
      </c>
      <c r="S3770" s="9">
        <f t="shared" si="352"/>
        <v>41772.727893518517</v>
      </c>
      <c r="T3770" s="9">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73.333333333333329</v>
      </c>
      <c r="Q3771" t="str">
        <f t="shared" si="350"/>
        <v>theater</v>
      </c>
      <c r="R3771" t="str">
        <f t="shared" si="351"/>
        <v>musical</v>
      </c>
      <c r="S3771" s="9">
        <f t="shared" si="352"/>
        <v>42445.598136574074</v>
      </c>
      <c r="T3771" s="9">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t="str">
        <f t="shared" si="350"/>
        <v>theater</v>
      </c>
      <c r="R3772" t="str">
        <f t="shared" si="351"/>
        <v>musical</v>
      </c>
      <c r="S3772" s="9">
        <f t="shared" si="352"/>
        <v>42138.930671296301</v>
      </c>
      <c r="T3772" s="9">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9">
        <f t="shared" si="352"/>
        <v>42493.857083333336</v>
      </c>
      <c r="T3773" s="9">
        <f t="shared" si="353"/>
        <v>42508</v>
      </c>
    </row>
    <row r="3774" spans="1:20" ht="28.8"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f t="shared" si="349"/>
        <v>166.96969696969697</v>
      </c>
      <c r="Q3774" t="str">
        <f t="shared" si="350"/>
        <v>theater</v>
      </c>
      <c r="R3774" t="str">
        <f t="shared" si="351"/>
        <v>musical</v>
      </c>
      <c r="S3774" s="9">
        <f t="shared" si="352"/>
        <v>42682.616967592592</v>
      </c>
      <c r="T3774" s="9">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f t="shared" si="349"/>
        <v>94.912280701754383</v>
      </c>
      <c r="Q3775" t="str">
        <f t="shared" si="350"/>
        <v>theater</v>
      </c>
      <c r="R3775" t="str">
        <f t="shared" si="351"/>
        <v>musical</v>
      </c>
      <c r="S3775" s="9">
        <f t="shared" si="352"/>
        <v>42656.005173611105</v>
      </c>
      <c r="T3775" s="9">
        <f t="shared" si="353"/>
        <v>42689.088888888888</v>
      </c>
    </row>
    <row r="3776" spans="1:20" ht="43.2"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t="str">
        <f t="shared" si="350"/>
        <v>theater</v>
      </c>
      <c r="R3776" t="str">
        <f t="shared" si="351"/>
        <v>musical</v>
      </c>
      <c r="S3776" s="9">
        <f t="shared" si="352"/>
        <v>42087.792303240742</v>
      </c>
      <c r="T3776" s="9">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f t="shared" si="349"/>
        <v>143.21428571428572</v>
      </c>
      <c r="Q3777" t="str">
        <f t="shared" si="350"/>
        <v>theater</v>
      </c>
      <c r="R3777" t="str">
        <f t="shared" si="351"/>
        <v>musical</v>
      </c>
      <c r="S3777" s="9">
        <f t="shared" si="352"/>
        <v>42075.942627314813</v>
      </c>
      <c r="T3777" s="9">
        <f t="shared" si="353"/>
        <v>42103.166666666672</v>
      </c>
    </row>
    <row r="3778" spans="1:20" ht="43.2"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E3778/D3778*100</f>
        <v>106.71250000000001</v>
      </c>
      <c r="P3778">
        <f t="shared" si="349"/>
        <v>90.819148936170208</v>
      </c>
      <c r="Q3778" t="str">
        <f t="shared" si="350"/>
        <v>theater</v>
      </c>
      <c r="R3778" t="str">
        <f t="shared" si="351"/>
        <v>musical</v>
      </c>
      <c r="S3778" s="9">
        <f t="shared" si="352"/>
        <v>41814.367800925924</v>
      </c>
      <c r="T3778" s="9">
        <f t="shared" si="353"/>
        <v>41852.041666666664</v>
      </c>
    </row>
    <row r="3779" spans="1:20" ht="28.8"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143.19999999999999</v>
      </c>
      <c r="P3779">
        <f t="shared" ref="P3779:P3842" si="355">E3779/L3779</f>
        <v>48.542372881355931</v>
      </c>
      <c r="Q3779" t="str">
        <f t="shared" ref="Q3779:Q3842" si="356">LEFT(N3779, FIND("/", N3779)-1)</f>
        <v>theater</v>
      </c>
      <c r="R3779" t="str">
        <f t="shared" ref="R3779:R3842" si="357">RIGHT(N3779, LEN(N3779)-FIND("/", N3779))</f>
        <v>musical</v>
      </c>
      <c r="S3779" s="9">
        <f t="shared" ref="S3779:S3842" si="358">J3779/60/60/24+DATE(1970, 1, 1)</f>
        <v>41887.111354166671</v>
      </c>
      <c r="T3779" s="9">
        <f t="shared" ref="T3779:T3842" si="359">I3779/60/60/24+DATE(1970, 1, 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f t="shared" si="355"/>
        <v>70.027777777777771</v>
      </c>
      <c r="Q3780" t="str">
        <f t="shared" si="356"/>
        <v>theater</v>
      </c>
      <c r="R3780" t="str">
        <f t="shared" si="357"/>
        <v>musical</v>
      </c>
      <c r="S3780" s="9">
        <f t="shared" si="358"/>
        <v>41989.819212962961</v>
      </c>
      <c r="T3780" s="9">
        <f t="shared" si="359"/>
        <v>42049.819212962961</v>
      </c>
    </row>
    <row r="3781" spans="1:20"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f t="shared" si="355"/>
        <v>135.62608695652173</v>
      </c>
      <c r="Q3781" t="str">
        <f t="shared" si="356"/>
        <v>theater</v>
      </c>
      <c r="R3781" t="str">
        <f t="shared" si="357"/>
        <v>musical</v>
      </c>
      <c r="S3781" s="9">
        <f t="shared" si="358"/>
        <v>42425.735416666663</v>
      </c>
      <c r="T3781" s="9">
        <f t="shared" si="359"/>
        <v>42455.693750000006</v>
      </c>
    </row>
    <row r="3782" spans="1:20" ht="28.8"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t="str">
        <f t="shared" si="356"/>
        <v>theater</v>
      </c>
      <c r="R3782" t="str">
        <f t="shared" si="357"/>
        <v>musical</v>
      </c>
      <c r="S3782" s="9">
        <f t="shared" si="358"/>
        <v>42166.219733796301</v>
      </c>
      <c r="T3782" s="9">
        <f t="shared" si="359"/>
        <v>42198.837499999994</v>
      </c>
    </row>
    <row r="3783" spans="1:20" ht="43.2"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9">
        <f t="shared" si="358"/>
        <v>41865.882928240739</v>
      </c>
      <c r="T3783" s="9">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f t="shared" si="355"/>
        <v>75.370370370370367</v>
      </c>
      <c r="Q3784" t="str">
        <f t="shared" si="356"/>
        <v>theater</v>
      </c>
      <c r="R3784" t="str">
        <f t="shared" si="357"/>
        <v>musical</v>
      </c>
      <c r="S3784" s="9">
        <f t="shared" si="358"/>
        <v>42546.862233796302</v>
      </c>
      <c r="T3784" s="9">
        <f t="shared" si="359"/>
        <v>42575.958333333328</v>
      </c>
    </row>
    <row r="3785" spans="1:20" ht="28.8"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9">
        <f t="shared" si="358"/>
        <v>42420.140277777777</v>
      </c>
      <c r="T3785" s="9">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9">
        <f t="shared" si="358"/>
        <v>42531.980694444443</v>
      </c>
      <c r="T3786" s="9">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f t="shared" si="355"/>
        <v>100.5</v>
      </c>
      <c r="Q3787" t="str">
        <f t="shared" si="356"/>
        <v>theater</v>
      </c>
      <c r="R3787" t="str">
        <f t="shared" si="357"/>
        <v>musical</v>
      </c>
      <c r="S3787" s="9">
        <f t="shared" si="358"/>
        <v>42548.63853009259</v>
      </c>
      <c r="T3787" s="9">
        <f t="shared" si="359"/>
        <v>42584.418749999997</v>
      </c>
    </row>
    <row r="3788" spans="1:20" ht="28.8"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f t="shared" si="355"/>
        <v>93.774647887323937</v>
      </c>
      <c r="Q3788" t="str">
        <f t="shared" si="356"/>
        <v>theater</v>
      </c>
      <c r="R3788" t="str">
        <f t="shared" si="357"/>
        <v>musical</v>
      </c>
      <c r="S3788" s="9">
        <f t="shared" si="358"/>
        <v>42487.037905092591</v>
      </c>
      <c r="T3788" s="9">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9">
        <f t="shared" si="358"/>
        <v>42167.534791666665</v>
      </c>
      <c r="T3789" s="9">
        <f t="shared" si="359"/>
        <v>42196.165972222225</v>
      </c>
    </row>
    <row r="3790" spans="1:20" ht="57.6"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f t="shared" si="355"/>
        <v>500</v>
      </c>
      <c r="Q3790" t="str">
        <f t="shared" si="356"/>
        <v>theater</v>
      </c>
      <c r="R3790" t="str">
        <f t="shared" si="357"/>
        <v>musical</v>
      </c>
      <c r="S3790" s="9">
        <f t="shared" si="358"/>
        <v>42333.695821759262</v>
      </c>
      <c r="T3790" s="9">
        <f t="shared" si="359"/>
        <v>42361.679166666669</v>
      </c>
    </row>
    <row r="3791" spans="1:20" ht="28.8"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f t="shared" si="355"/>
        <v>29</v>
      </c>
      <c r="Q3791" t="str">
        <f t="shared" si="356"/>
        <v>theater</v>
      </c>
      <c r="R3791" t="str">
        <f t="shared" si="357"/>
        <v>musical</v>
      </c>
      <c r="S3791" s="9">
        <f t="shared" si="358"/>
        <v>42138.798819444448</v>
      </c>
      <c r="T3791" s="9">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9">
        <f t="shared" si="358"/>
        <v>42666.666932870372</v>
      </c>
      <c r="T3792" s="9">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9">
        <f t="shared" si="358"/>
        <v>41766.692037037035</v>
      </c>
      <c r="T3793" s="9">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f t="shared" si="355"/>
        <v>17.5</v>
      </c>
      <c r="Q3794" t="str">
        <f t="shared" si="356"/>
        <v>theater</v>
      </c>
      <c r="R3794" t="str">
        <f t="shared" si="357"/>
        <v>musical</v>
      </c>
      <c r="S3794" s="9">
        <f t="shared" si="358"/>
        <v>42170.447013888886</v>
      </c>
      <c r="T3794" s="9">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f t="shared" si="355"/>
        <v>174</v>
      </c>
      <c r="Q3795" t="str">
        <f t="shared" si="356"/>
        <v>theater</v>
      </c>
      <c r="R3795" t="str">
        <f t="shared" si="357"/>
        <v>musical</v>
      </c>
      <c r="S3795" s="9">
        <f t="shared" si="358"/>
        <v>41968.938993055555</v>
      </c>
      <c r="T3795" s="9">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t="str">
        <f t="shared" si="356"/>
        <v>theater</v>
      </c>
      <c r="R3796" t="str">
        <f t="shared" si="357"/>
        <v>musical</v>
      </c>
      <c r="S3796" s="9">
        <f t="shared" si="358"/>
        <v>42132.58048611111</v>
      </c>
      <c r="T3796" s="9">
        <f t="shared" si="359"/>
        <v>42162.58048611111</v>
      </c>
    </row>
    <row r="3797" spans="1:20" ht="28.8"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f t="shared" si="355"/>
        <v>5</v>
      </c>
      <c r="Q3797" t="str">
        <f t="shared" si="356"/>
        <v>theater</v>
      </c>
      <c r="R3797" t="str">
        <f t="shared" si="357"/>
        <v>musical</v>
      </c>
      <c r="S3797" s="9">
        <f t="shared" si="358"/>
        <v>42201.436226851853</v>
      </c>
      <c r="T3797" s="9">
        <f t="shared" si="359"/>
        <v>42244.9375</v>
      </c>
    </row>
    <row r="3798" spans="1:20" ht="28.8"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f t="shared" si="355"/>
        <v>1</v>
      </c>
      <c r="Q3798" t="str">
        <f t="shared" si="356"/>
        <v>theater</v>
      </c>
      <c r="R3798" t="str">
        <f t="shared" si="357"/>
        <v>musical</v>
      </c>
      <c r="S3798" s="9">
        <f t="shared" si="358"/>
        <v>42689.029583333337</v>
      </c>
      <c r="T3798" s="9">
        <f t="shared" si="359"/>
        <v>42749.029583333337</v>
      </c>
    </row>
    <row r="3799" spans="1:20" ht="43.2"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f t="shared" si="355"/>
        <v>145.40540540540542</v>
      </c>
      <c r="Q3799" t="str">
        <f t="shared" si="356"/>
        <v>theater</v>
      </c>
      <c r="R3799" t="str">
        <f t="shared" si="357"/>
        <v>musical</v>
      </c>
      <c r="S3799" s="9">
        <f t="shared" si="358"/>
        <v>42084.881539351853</v>
      </c>
      <c r="T3799" s="9">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f t="shared" si="355"/>
        <v>205</v>
      </c>
      <c r="Q3800" t="str">
        <f t="shared" si="356"/>
        <v>theater</v>
      </c>
      <c r="R3800" t="str">
        <f t="shared" si="357"/>
        <v>musical</v>
      </c>
      <c r="S3800" s="9">
        <f t="shared" si="358"/>
        <v>41831.722777777781</v>
      </c>
      <c r="T3800" s="9">
        <f t="shared" si="359"/>
        <v>41861.722777777781</v>
      </c>
    </row>
    <row r="3801" spans="1:20" ht="28.8"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f t="shared" si="355"/>
        <v>100.5</v>
      </c>
      <c r="Q3801" t="str">
        <f t="shared" si="356"/>
        <v>theater</v>
      </c>
      <c r="R3801" t="str">
        <f t="shared" si="357"/>
        <v>musical</v>
      </c>
      <c r="S3801" s="9">
        <f t="shared" si="358"/>
        <v>42410.93105324074</v>
      </c>
      <c r="T3801" s="9">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f t="shared" si="355"/>
        <v>55.0625</v>
      </c>
      <c r="Q3802" t="str">
        <f t="shared" si="356"/>
        <v>theater</v>
      </c>
      <c r="R3802" t="str">
        <f t="shared" si="357"/>
        <v>musical</v>
      </c>
      <c r="S3802" s="9">
        <f t="shared" si="358"/>
        <v>41982.737071759257</v>
      </c>
      <c r="T3802" s="9">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f t="shared" si="355"/>
        <v>47.333333333333336</v>
      </c>
      <c r="Q3803" t="str">
        <f t="shared" si="356"/>
        <v>theater</v>
      </c>
      <c r="R3803" t="str">
        <f t="shared" si="357"/>
        <v>musical</v>
      </c>
      <c r="S3803" s="9">
        <f t="shared" si="358"/>
        <v>41975.676111111112</v>
      </c>
      <c r="T3803" s="9">
        <f t="shared" si="359"/>
        <v>42006.676111111112</v>
      </c>
    </row>
    <row r="3804" spans="1:20" ht="28.8"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9">
        <f t="shared" si="358"/>
        <v>42269.126226851848</v>
      </c>
      <c r="T3804" s="9">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f t="shared" si="355"/>
        <v>58.95</v>
      </c>
      <c r="Q3805" t="str">
        <f t="shared" si="356"/>
        <v>theater</v>
      </c>
      <c r="R3805" t="str">
        <f t="shared" si="357"/>
        <v>musical</v>
      </c>
      <c r="S3805" s="9">
        <f t="shared" si="358"/>
        <v>42403.971851851849</v>
      </c>
      <c r="T3805" s="9">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9">
        <f t="shared" si="358"/>
        <v>42527.00953703704</v>
      </c>
      <c r="T3806" s="9">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f t="shared" si="355"/>
        <v>1.5</v>
      </c>
      <c r="Q3807" t="str">
        <f t="shared" si="356"/>
        <v>theater</v>
      </c>
      <c r="R3807" t="str">
        <f t="shared" si="357"/>
        <v>musical</v>
      </c>
      <c r="S3807" s="9">
        <f t="shared" si="358"/>
        <v>41849.887037037035</v>
      </c>
      <c r="T3807" s="9">
        <f t="shared" si="359"/>
        <v>41909.887037037035</v>
      </c>
    </row>
    <row r="3808" spans="1:20" ht="43.2"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f t="shared" si="355"/>
        <v>5</v>
      </c>
      <c r="Q3808" t="str">
        <f t="shared" si="356"/>
        <v>theater</v>
      </c>
      <c r="R3808" t="str">
        <f t="shared" si="357"/>
        <v>musical</v>
      </c>
      <c r="S3808" s="9">
        <f t="shared" si="358"/>
        <v>41799.259039351848</v>
      </c>
      <c r="T3808" s="9">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f t="shared" si="355"/>
        <v>50.555555555555557</v>
      </c>
      <c r="Q3809" t="str">
        <f t="shared" si="356"/>
        <v>theater</v>
      </c>
      <c r="R3809" t="str">
        <f t="shared" si="357"/>
        <v>musical</v>
      </c>
      <c r="S3809" s="9">
        <f t="shared" si="358"/>
        <v>42090.909016203703</v>
      </c>
      <c r="T3809" s="9">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41.666666666666664</v>
      </c>
      <c r="Q3810" t="str">
        <f t="shared" si="356"/>
        <v>theater</v>
      </c>
      <c r="R3810" t="str">
        <f t="shared" si="357"/>
        <v>plays</v>
      </c>
      <c r="S3810" s="9">
        <f t="shared" si="358"/>
        <v>42059.453923611116</v>
      </c>
      <c r="T3810" s="9">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9">
        <f t="shared" si="358"/>
        <v>41800.526701388888</v>
      </c>
      <c r="T3811" s="9">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f t="shared" si="355"/>
        <v>70.230769230769226</v>
      </c>
      <c r="Q3812" t="str">
        <f t="shared" si="356"/>
        <v>theater</v>
      </c>
      <c r="R3812" t="str">
        <f t="shared" si="357"/>
        <v>plays</v>
      </c>
      <c r="S3812" s="9">
        <f t="shared" si="358"/>
        <v>42054.849050925928</v>
      </c>
      <c r="T3812" s="9">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43.421052631578945</v>
      </c>
      <c r="Q3813" t="str">
        <f t="shared" si="356"/>
        <v>theater</v>
      </c>
      <c r="R3813" t="str">
        <f t="shared" si="357"/>
        <v>plays</v>
      </c>
      <c r="S3813" s="9">
        <f t="shared" si="358"/>
        <v>42487.62700231481</v>
      </c>
      <c r="T3813" s="9">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f t="shared" si="355"/>
        <v>199.18181818181819</v>
      </c>
      <c r="Q3814" t="str">
        <f t="shared" si="356"/>
        <v>theater</v>
      </c>
      <c r="R3814" t="str">
        <f t="shared" si="357"/>
        <v>plays</v>
      </c>
      <c r="S3814" s="9">
        <f t="shared" si="358"/>
        <v>42109.751250000001</v>
      </c>
      <c r="T3814" s="9">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9">
        <f t="shared" si="358"/>
        <v>42497.275706018518</v>
      </c>
      <c r="T3815" s="9">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9">
        <f t="shared" si="358"/>
        <v>42058.904074074075</v>
      </c>
      <c r="T3816" s="9">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f t="shared" si="355"/>
        <v>50.000500000000002</v>
      </c>
      <c r="Q3817" t="str">
        <f t="shared" si="356"/>
        <v>theater</v>
      </c>
      <c r="R3817" t="str">
        <f t="shared" si="357"/>
        <v>plays</v>
      </c>
      <c r="S3817" s="9">
        <f t="shared" si="358"/>
        <v>42207.259918981479</v>
      </c>
      <c r="T3817" s="9">
        <f t="shared" si="359"/>
        <v>42236.958333333328</v>
      </c>
    </row>
    <row r="3818" spans="1:20" ht="43.2"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9">
        <f t="shared" si="358"/>
        <v>41807.690081018518</v>
      </c>
      <c r="T3818" s="9">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9">
        <f t="shared" si="358"/>
        <v>42284.69694444444</v>
      </c>
      <c r="T3819" s="9">
        <f t="shared" si="359"/>
        <v>42301.165972222225</v>
      </c>
    </row>
    <row r="3820" spans="1:20" ht="28.8"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f t="shared" si="355"/>
        <v>57</v>
      </c>
      <c r="Q3820" t="str">
        <f t="shared" si="356"/>
        <v>theater</v>
      </c>
      <c r="R3820" t="str">
        <f t="shared" si="357"/>
        <v>plays</v>
      </c>
      <c r="S3820" s="9">
        <f t="shared" si="358"/>
        <v>42045.84238425926</v>
      </c>
      <c r="T3820" s="9">
        <f t="shared" si="359"/>
        <v>42075.800717592589</v>
      </c>
    </row>
    <row r="3821" spans="1:20" ht="28.8"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f t="shared" si="355"/>
        <v>40.92307692307692</v>
      </c>
      <c r="Q3821" t="str">
        <f t="shared" si="356"/>
        <v>theater</v>
      </c>
      <c r="R3821" t="str">
        <f t="shared" si="357"/>
        <v>plays</v>
      </c>
      <c r="S3821" s="9">
        <f t="shared" si="358"/>
        <v>42184.209537037037</v>
      </c>
      <c r="T3821" s="9">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f t="shared" si="355"/>
        <v>21.5</v>
      </c>
      <c r="Q3822" t="str">
        <f t="shared" si="356"/>
        <v>theater</v>
      </c>
      <c r="R3822" t="str">
        <f t="shared" si="357"/>
        <v>plays</v>
      </c>
      <c r="S3822" s="9">
        <f t="shared" si="358"/>
        <v>42160.651817129634</v>
      </c>
      <c r="T3822" s="9">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9">
        <f t="shared" si="358"/>
        <v>42341.180636574078</v>
      </c>
      <c r="T3823" s="9">
        <f t="shared" si="359"/>
        <v>42373.180636574078</v>
      </c>
    </row>
    <row r="3824" spans="1:20" ht="43.2"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9">
        <f t="shared" si="358"/>
        <v>42329.838159722218</v>
      </c>
      <c r="T3824" s="9">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9">
        <f t="shared" si="358"/>
        <v>42170.910231481481</v>
      </c>
      <c r="T3825" s="9">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9">
        <f t="shared" si="358"/>
        <v>42571.626192129625</v>
      </c>
      <c r="T3826" s="9">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9">
        <f t="shared" si="358"/>
        <v>42151.069606481484</v>
      </c>
      <c r="T3827" s="9">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9">
        <f t="shared" si="358"/>
        <v>42101.423541666663</v>
      </c>
      <c r="T3828" s="9">
        <f t="shared" si="359"/>
        <v>42131.423541666663</v>
      </c>
    </row>
    <row r="3829" spans="1:20" ht="43.2"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9">
        <f t="shared" si="358"/>
        <v>42034.928252314814</v>
      </c>
      <c r="T3829" s="9">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178.57142857142858</v>
      </c>
      <c r="Q3830" t="str">
        <f t="shared" si="356"/>
        <v>theater</v>
      </c>
      <c r="R3830" t="str">
        <f t="shared" si="357"/>
        <v>plays</v>
      </c>
      <c r="S3830" s="9">
        <f t="shared" si="358"/>
        <v>41944.527627314819</v>
      </c>
      <c r="T3830" s="9">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9">
        <f t="shared" si="358"/>
        <v>42593.865405092598</v>
      </c>
      <c r="T3831" s="9">
        <f t="shared" si="359"/>
        <v>42613.865405092598</v>
      </c>
    </row>
    <row r="3832" spans="1:20" ht="28.8"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9">
        <f t="shared" si="358"/>
        <v>42503.740868055553</v>
      </c>
      <c r="T3832" s="9">
        <f t="shared" si="359"/>
        <v>42517.740868055553</v>
      </c>
    </row>
    <row r="3833" spans="1:20" ht="43.2"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9">
        <f t="shared" si="358"/>
        <v>41927.848900462966</v>
      </c>
      <c r="T3833" s="9">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9">
        <f t="shared" si="358"/>
        <v>42375.114988425921</v>
      </c>
      <c r="T3834" s="9">
        <f t="shared" si="359"/>
        <v>42420.114988425921</v>
      </c>
    </row>
    <row r="3835" spans="1:20" ht="43.2"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9">
        <f t="shared" si="358"/>
        <v>41963.872361111105</v>
      </c>
      <c r="T3835" s="9">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f t="shared" si="355"/>
        <v>57.385964912280699</v>
      </c>
      <c r="Q3836" t="str">
        <f t="shared" si="356"/>
        <v>theater</v>
      </c>
      <c r="R3836" t="str">
        <f t="shared" si="357"/>
        <v>plays</v>
      </c>
      <c r="S3836" s="9">
        <f t="shared" si="358"/>
        <v>42143.445219907408</v>
      </c>
      <c r="T3836" s="9">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t="str">
        <f t="shared" si="356"/>
        <v>theater</v>
      </c>
      <c r="R3837" t="str">
        <f t="shared" si="357"/>
        <v>plays</v>
      </c>
      <c r="S3837" s="9">
        <f t="shared" si="358"/>
        <v>42460.94222222222</v>
      </c>
      <c r="T3837" s="9">
        <f t="shared" si="359"/>
        <v>42481.94222222222</v>
      </c>
    </row>
    <row r="3838" spans="1:20" ht="28.8"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9">
        <f t="shared" si="358"/>
        <v>42553.926527777774</v>
      </c>
      <c r="T3838" s="9">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f t="shared" si="355"/>
        <v>120.11764705882354</v>
      </c>
      <c r="Q3839" t="str">
        <f t="shared" si="356"/>
        <v>theater</v>
      </c>
      <c r="R3839" t="str">
        <f t="shared" si="357"/>
        <v>plays</v>
      </c>
      <c r="S3839" s="9">
        <f t="shared" si="358"/>
        <v>42152.765717592592</v>
      </c>
      <c r="T3839" s="9">
        <f t="shared" si="359"/>
        <v>42188.765717592592</v>
      </c>
    </row>
    <row r="3840" spans="1:20" ht="43.2"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9">
        <f t="shared" si="358"/>
        <v>42116.710752314815</v>
      </c>
      <c r="T3840" s="9">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9">
        <f t="shared" si="358"/>
        <v>42155.142638888887</v>
      </c>
      <c r="T3841" s="9">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E3842/D3842*100</f>
        <v>6500</v>
      </c>
      <c r="P3842">
        <f t="shared" si="355"/>
        <v>21.666666666666668</v>
      </c>
      <c r="Q3842" t="str">
        <f t="shared" si="356"/>
        <v>theater</v>
      </c>
      <c r="R3842" t="str">
        <f t="shared" si="357"/>
        <v>plays</v>
      </c>
      <c r="S3842" s="9">
        <f t="shared" si="358"/>
        <v>42432.701724537037</v>
      </c>
      <c r="T3842" s="9">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8.7200000000000006</v>
      </c>
      <c r="P3843">
        <f t="shared" ref="P3843:P3906" si="361">E3843/L3843</f>
        <v>25.647058823529413</v>
      </c>
      <c r="Q3843" t="str">
        <f t="shared" ref="Q3843:Q3906" si="362">LEFT(N3843, FIND("/", N3843)-1)</f>
        <v>theater</v>
      </c>
      <c r="R3843" t="str">
        <f t="shared" ref="R3843:R3906" si="363">RIGHT(N3843, LEN(N3843)-FIND("/", N3843))</f>
        <v>plays</v>
      </c>
      <c r="S3843" s="9">
        <f t="shared" ref="S3843:S3906" si="364">J3843/60/60/24+DATE(1970, 1, 1)</f>
        <v>41780.785729166666</v>
      </c>
      <c r="T3843" s="9">
        <f t="shared" ref="T3843:T3906" si="365">I3843/60/60/24+DATE(1970, 1, 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f t="shared" si="361"/>
        <v>47.695652173913047</v>
      </c>
      <c r="Q3844" t="str">
        <f t="shared" si="362"/>
        <v>theater</v>
      </c>
      <c r="R3844" t="str">
        <f t="shared" si="363"/>
        <v>plays</v>
      </c>
      <c r="S3844" s="9">
        <f t="shared" si="364"/>
        <v>41740.493657407409</v>
      </c>
      <c r="T3844" s="9">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f t="shared" si="361"/>
        <v>56.05263157894737</v>
      </c>
      <c r="Q3845" t="str">
        <f t="shared" si="362"/>
        <v>theater</v>
      </c>
      <c r="R3845" t="str">
        <f t="shared" si="363"/>
        <v>plays</v>
      </c>
      <c r="S3845" s="9">
        <f t="shared" si="364"/>
        <v>41766.072500000002</v>
      </c>
      <c r="T3845" s="9">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f t="shared" si="361"/>
        <v>81.319999999999993</v>
      </c>
      <c r="Q3846" t="str">
        <f t="shared" si="362"/>
        <v>theater</v>
      </c>
      <c r="R3846" t="str">
        <f t="shared" si="363"/>
        <v>plays</v>
      </c>
      <c r="S3846" s="9">
        <f t="shared" si="364"/>
        <v>41766.617291666669</v>
      </c>
      <c r="T3846" s="9">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f t="shared" si="361"/>
        <v>70.166666666666671</v>
      </c>
      <c r="Q3847" t="str">
        <f t="shared" si="362"/>
        <v>theater</v>
      </c>
      <c r="R3847" t="str">
        <f t="shared" si="363"/>
        <v>plays</v>
      </c>
      <c r="S3847" s="9">
        <f t="shared" si="364"/>
        <v>42248.627013888887</v>
      </c>
      <c r="T3847" s="9">
        <f t="shared" si="365"/>
        <v>42278.627013888887</v>
      </c>
    </row>
    <row r="3848" spans="1:20" ht="28.8"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f t="shared" si="361"/>
        <v>23.625</v>
      </c>
      <c r="Q3848" t="str">
        <f t="shared" si="362"/>
        <v>theater</v>
      </c>
      <c r="R3848" t="str">
        <f t="shared" si="363"/>
        <v>plays</v>
      </c>
      <c r="S3848" s="9">
        <f t="shared" si="364"/>
        <v>41885.221550925926</v>
      </c>
      <c r="T3848" s="9">
        <f t="shared" si="365"/>
        <v>41916.290972222225</v>
      </c>
    </row>
    <row r="3849" spans="1:20" ht="28.8"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f t="shared" si="361"/>
        <v>188.55555555555554</v>
      </c>
      <c r="Q3849" t="str">
        <f t="shared" si="362"/>
        <v>theater</v>
      </c>
      <c r="R3849" t="str">
        <f t="shared" si="363"/>
        <v>plays</v>
      </c>
      <c r="S3849" s="9">
        <f t="shared" si="364"/>
        <v>42159.224432870367</v>
      </c>
      <c r="T3849" s="9">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f t="shared" si="361"/>
        <v>49.511627906976742</v>
      </c>
      <c r="Q3850" t="str">
        <f t="shared" si="362"/>
        <v>theater</v>
      </c>
      <c r="R3850" t="str">
        <f t="shared" si="363"/>
        <v>plays</v>
      </c>
      <c r="S3850" s="9">
        <f t="shared" si="364"/>
        <v>42265.817002314812</v>
      </c>
      <c r="T3850" s="9">
        <f t="shared" si="365"/>
        <v>42295.817002314812</v>
      </c>
    </row>
    <row r="3851" spans="1:20" ht="43.2"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f t="shared" si="361"/>
        <v>75.464285714285708</v>
      </c>
      <c r="Q3851" t="str">
        <f t="shared" si="362"/>
        <v>theater</v>
      </c>
      <c r="R3851" t="str">
        <f t="shared" si="363"/>
        <v>plays</v>
      </c>
      <c r="S3851" s="9">
        <f t="shared" si="364"/>
        <v>42136.767175925925</v>
      </c>
      <c r="T3851" s="9">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f t="shared" si="361"/>
        <v>9.5</v>
      </c>
      <c r="Q3852" t="str">
        <f t="shared" si="362"/>
        <v>theater</v>
      </c>
      <c r="R3852" t="str">
        <f t="shared" si="363"/>
        <v>plays</v>
      </c>
      <c r="S3852" s="9">
        <f t="shared" si="364"/>
        <v>41975.124340277776</v>
      </c>
      <c r="T3852" s="9">
        <f t="shared" si="365"/>
        <v>42005.124340277776</v>
      </c>
    </row>
    <row r="3853" spans="1:20" ht="28.8"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f t="shared" si="361"/>
        <v>35.5</v>
      </c>
      <c r="Q3853" t="str">
        <f t="shared" si="362"/>
        <v>theater</v>
      </c>
      <c r="R3853" t="str">
        <f t="shared" si="363"/>
        <v>plays</v>
      </c>
      <c r="S3853" s="9">
        <f t="shared" si="364"/>
        <v>42172.439571759256</v>
      </c>
      <c r="T3853" s="9">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f t="shared" si="361"/>
        <v>10</v>
      </c>
      <c r="Q3854" t="str">
        <f t="shared" si="362"/>
        <v>theater</v>
      </c>
      <c r="R3854" t="str">
        <f t="shared" si="363"/>
        <v>plays</v>
      </c>
      <c r="S3854" s="9">
        <f t="shared" si="364"/>
        <v>42065.190694444449</v>
      </c>
      <c r="T3854" s="9">
        <f t="shared" si="365"/>
        <v>42090.149027777778</v>
      </c>
    </row>
    <row r="3855" spans="1:20" ht="28.8"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f t="shared" si="361"/>
        <v>13</v>
      </c>
      <c r="Q3855" t="str">
        <f t="shared" si="362"/>
        <v>theater</v>
      </c>
      <c r="R3855" t="str">
        <f t="shared" si="363"/>
        <v>plays</v>
      </c>
      <c r="S3855" s="9">
        <f t="shared" si="364"/>
        <v>41848.84002314815</v>
      </c>
      <c r="T3855" s="9">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f t="shared" si="361"/>
        <v>89.4</v>
      </c>
      <c r="Q3856" t="str">
        <f t="shared" si="362"/>
        <v>theater</v>
      </c>
      <c r="R3856" t="str">
        <f t="shared" si="363"/>
        <v>plays</v>
      </c>
      <c r="S3856" s="9">
        <f t="shared" si="364"/>
        <v>42103.884930555556</v>
      </c>
      <c r="T3856" s="9">
        <f t="shared" si="365"/>
        <v>42133.884930555556</v>
      </c>
    </row>
    <row r="3857" spans="1:20" ht="43.2"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f t="shared" si="361"/>
        <v>25</v>
      </c>
      <c r="Q3857" t="str">
        <f t="shared" si="362"/>
        <v>theater</v>
      </c>
      <c r="R3857" t="str">
        <f t="shared" si="363"/>
        <v>plays</v>
      </c>
      <c r="S3857" s="9">
        <f t="shared" si="364"/>
        <v>42059.970729166671</v>
      </c>
      <c r="T3857" s="9">
        <f t="shared" si="365"/>
        <v>42089.929062499999</v>
      </c>
    </row>
    <row r="3858" spans="1:20" ht="43.2"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f t="shared" si="361"/>
        <v>1</v>
      </c>
      <c r="Q3858" t="str">
        <f t="shared" si="362"/>
        <v>theater</v>
      </c>
      <c r="R3858" t="str">
        <f t="shared" si="363"/>
        <v>plays</v>
      </c>
      <c r="S3858" s="9">
        <f t="shared" si="364"/>
        <v>42041.743090277778</v>
      </c>
      <c r="T3858" s="9">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f t="shared" si="361"/>
        <v>65</v>
      </c>
      <c r="Q3859" t="str">
        <f t="shared" si="362"/>
        <v>theater</v>
      </c>
      <c r="R3859" t="str">
        <f t="shared" si="363"/>
        <v>plays</v>
      </c>
      <c r="S3859" s="9">
        <f t="shared" si="364"/>
        <v>41829.73715277778</v>
      </c>
      <c r="T3859" s="9">
        <f t="shared" si="365"/>
        <v>41852.716666666667</v>
      </c>
    </row>
    <row r="3860" spans="1:20" ht="43.2"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t="str">
        <f t="shared" si="362"/>
        <v>theater</v>
      </c>
      <c r="R3860" t="str">
        <f t="shared" si="363"/>
        <v>plays</v>
      </c>
      <c r="S3860" s="9">
        <f t="shared" si="364"/>
        <v>42128.431064814817</v>
      </c>
      <c r="T3860" s="9">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f t="shared" si="361"/>
        <v>1</v>
      </c>
      <c r="Q3861" t="str">
        <f t="shared" si="362"/>
        <v>theater</v>
      </c>
      <c r="R3861" t="str">
        <f t="shared" si="363"/>
        <v>plays</v>
      </c>
      <c r="S3861" s="9">
        <f t="shared" si="364"/>
        <v>41789.893599537041</v>
      </c>
      <c r="T3861" s="9">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f t="shared" si="361"/>
        <v>81.538461538461533</v>
      </c>
      <c r="Q3862" t="str">
        <f t="shared" si="362"/>
        <v>theater</v>
      </c>
      <c r="R3862" t="str">
        <f t="shared" si="363"/>
        <v>plays</v>
      </c>
      <c r="S3862" s="9">
        <f t="shared" si="364"/>
        <v>41833.660995370366</v>
      </c>
      <c r="T3862" s="9">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t="str">
        <f t="shared" si="362"/>
        <v>theater</v>
      </c>
      <c r="R3863" t="str">
        <f t="shared" si="363"/>
        <v>plays</v>
      </c>
      <c r="S3863" s="9">
        <f t="shared" si="364"/>
        <v>41914.590011574073</v>
      </c>
      <c r="T3863" s="9">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f t="shared" si="361"/>
        <v>1</v>
      </c>
      <c r="Q3864" t="str">
        <f t="shared" si="362"/>
        <v>theater</v>
      </c>
      <c r="R3864" t="str">
        <f t="shared" si="363"/>
        <v>plays</v>
      </c>
      <c r="S3864" s="9">
        <f t="shared" si="364"/>
        <v>42611.261064814811</v>
      </c>
      <c r="T3864" s="9">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9">
        <f t="shared" si="364"/>
        <v>42253.633159722223</v>
      </c>
      <c r="T3865" s="9">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f t="shared" si="361"/>
        <v>20</v>
      </c>
      <c r="Q3866" t="str">
        <f t="shared" si="362"/>
        <v>theater</v>
      </c>
      <c r="R3866" t="str">
        <f t="shared" si="363"/>
        <v>plays</v>
      </c>
      <c r="S3866" s="9">
        <f t="shared" si="364"/>
        <v>42295.891828703709</v>
      </c>
      <c r="T3866" s="9">
        <f t="shared" si="365"/>
        <v>42325.933495370366</v>
      </c>
    </row>
    <row r="3867" spans="1:20" ht="28.8"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f t="shared" si="361"/>
        <v>46.428571428571431</v>
      </c>
      <c r="Q3867" t="str">
        <f t="shared" si="362"/>
        <v>theater</v>
      </c>
      <c r="R3867" t="str">
        <f t="shared" si="363"/>
        <v>plays</v>
      </c>
      <c r="S3867" s="9">
        <f t="shared" si="364"/>
        <v>41841.651597222226</v>
      </c>
      <c r="T3867" s="9">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f t="shared" si="361"/>
        <v>5.5</v>
      </c>
      <c r="Q3868" t="str">
        <f t="shared" si="362"/>
        <v>theater</v>
      </c>
      <c r="R3868" t="str">
        <f t="shared" si="363"/>
        <v>plays</v>
      </c>
      <c r="S3868" s="9">
        <f t="shared" si="364"/>
        <v>42402.947002314817</v>
      </c>
      <c r="T3868" s="9">
        <f t="shared" si="365"/>
        <v>42452.145138888889</v>
      </c>
    </row>
    <row r="3869" spans="1:20" ht="28.8"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f t="shared" si="361"/>
        <v>50.2</v>
      </c>
      <c r="Q3869" t="str">
        <f t="shared" si="362"/>
        <v>theater</v>
      </c>
      <c r="R3869" t="str">
        <f t="shared" si="363"/>
        <v>plays</v>
      </c>
      <c r="S3869" s="9">
        <f t="shared" si="364"/>
        <v>42509.814108796301</v>
      </c>
      <c r="T3869" s="9">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f t="shared" si="361"/>
        <v>10</v>
      </c>
      <c r="Q3870" t="str">
        <f t="shared" si="362"/>
        <v>theater</v>
      </c>
      <c r="R3870" t="str">
        <f t="shared" si="363"/>
        <v>musical</v>
      </c>
      <c r="S3870" s="9">
        <f t="shared" si="364"/>
        <v>41865.659780092588</v>
      </c>
      <c r="T3870" s="9">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f t="shared" si="361"/>
        <v>30.133333333333333</v>
      </c>
      <c r="Q3871" t="str">
        <f t="shared" si="362"/>
        <v>theater</v>
      </c>
      <c r="R3871" t="str">
        <f t="shared" si="363"/>
        <v>musical</v>
      </c>
      <c r="S3871" s="9">
        <f t="shared" si="364"/>
        <v>42047.724444444444</v>
      </c>
      <c r="T3871" s="9">
        <f t="shared" si="365"/>
        <v>42077.132638888885</v>
      </c>
    </row>
    <row r="3872" spans="1:20" ht="43.2"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t="str">
        <f t="shared" si="362"/>
        <v>theater</v>
      </c>
      <c r="R3872" t="str">
        <f t="shared" si="363"/>
        <v>musical</v>
      </c>
      <c r="S3872" s="9">
        <f t="shared" si="364"/>
        <v>41793.17219907407</v>
      </c>
      <c r="T3872" s="9">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f t="shared" si="361"/>
        <v>13.333333333333334</v>
      </c>
      <c r="Q3873" t="str">
        <f t="shared" si="362"/>
        <v>theater</v>
      </c>
      <c r="R3873" t="str">
        <f t="shared" si="363"/>
        <v>musical</v>
      </c>
      <c r="S3873" s="9">
        <f t="shared" si="364"/>
        <v>42763.780671296292</v>
      </c>
      <c r="T3873" s="9">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9">
        <f t="shared" si="364"/>
        <v>42180.145787037036</v>
      </c>
      <c r="T3874" s="9">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9">
        <f t="shared" si="364"/>
        <v>42255.696006944447</v>
      </c>
      <c r="T3875" s="9">
        <f t="shared" si="365"/>
        <v>42285.696006944447</v>
      </c>
    </row>
    <row r="3876" spans="1:20" ht="43.2"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9">
        <f t="shared" si="364"/>
        <v>42007.016458333332</v>
      </c>
      <c r="T3876" s="9">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9">
        <f t="shared" si="364"/>
        <v>42615.346817129626</v>
      </c>
      <c r="T3877" s="9">
        <f t="shared" si="365"/>
        <v>42616.416666666672</v>
      </c>
    </row>
    <row r="3878" spans="1:20" ht="43.2"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f t="shared" si="361"/>
        <v>44.760869565217391</v>
      </c>
      <c r="Q3878" t="str">
        <f t="shared" si="362"/>
        <v>theater</v>
      </c>
      <c r="R3878" t="str">
        <f t="shared" si="363"/>
        <v>musical</v>
      </c>
      <c r="S3878" s="9">
        <f t="shared" si="364"/>
        <v>42372.624166666668</v>
      </c>
      <c r="T3878" s="9">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f t="shared" si="361"/>
        <v>88.642857142857139</v>
      </c>
      <c r="Q3879" t="str">
        <f t="shared" si="362"/>
        <v>theater</v>
      </c>
      <c r="R3879" t="str">
        <f t="shared" si="363"/>
        <v>musical</v>
      </c>
      <c r="S3879" s="9">
        <f t="shared" si="364"/>
        <v>42682.67768518519</v>
      </c>
      <c r="T3879" s="9">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f t="shared" si="361"/>
        <v>10</v>
      </c>
      <c r="Q3880" t="str">
        <f t="shared" si="362"/>
        <v>theater</v>
      </c>
      <c r="R3880" t="str">
        <f t="shared" si="363"/>
        <v>musical</v>
      </c>
      <c r="S3880" s="9">
        <f t="shared" si="364"/>
        <v>42154.818819444445</v>
      </c>
      <c r="T3880" s="9">
        <f t="shared" si="365"/>
        <v>42185.165972222225</v>
      </c>
    </row>
    <row r="3881" spans="1:20" ht="28.8"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9">
        <f t="shared" si="364"/>
        <v>41999.861064814817</v>
      </c>
      <c r="T3881" s="9">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f t="shared" si="361"/>
        <v>57.647058823529413</v>
      </c>
      <c r="Q3882" t="str">
        <f t="shared" si="362"/>
        <v>theater</v>
      </c>
      <c r="R3882" t="str">
        <f t="shared" si="363"/>
        <v>musical</v>
      </c>
      <c r="S3882" s="9">
        <f t="shared" si="364"/>
        <v>41815.815046296295</v>
      </c>
      <c r="T3882" s="9">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t="str">
        <f t="shared" si="362"/>
        <v>theater</v>
      </c>
      <c r="R3883" t="str">
        <f t="shared" si="363"/>
        <v>musical</v>
      </c>
      <c r="S3883" s="9">
        <f t="shared" si="364"/>
        <v>42756.018506944441</v>
      </c>
      <c r="T3883" s="9">
        <f t="shared" si="365"/>
        <v>42786.018506944441</v>
      </c>
    </row>
    <row r="3884" spans="1:20" ht="28.8"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9">
        <f t="shared" si="364"/>
        <v>42373.983449074076</v>
      </c>
      <c r="T3884" s="9">
        <f t="shared" si="365"/>
        <v>42400.960416666669</v>
      </c>
    </row>
    <row r="3885" spans="1:20" ht="43.2"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9">
        <f t="shared" si="364"/>
        <v>41854.602650462963</v>
      </c>
      <c r="T3885" s="9">
        <f t="shared" si="365"/>
        <v>41884.602650462963</v>
      </c>
    </row>
    <row r="3886" spans="1:20" ht="28.8"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9">
        <f t="shared" si="364"/>
        <v>42065.791574074072</v>
      </c>
      <c r="T3886" s="9">
        <f t="shared" si="365"/>
        <v>42090.749907407408</v>
      </c>
    </row>
    <row r="3887" spans="1:20" ht="28.8"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9">
        <f t="shared" si="364"/>
        <v>42469.951284722221</v>
      </c>
      <c r="T3887" s="9">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9">
        <f t="shared" si="364"/>
        <v>41954.228032407409</v>
      </c>
      <c r="T3888" s="9">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f t="shared" si="361"/>
        <v>17.5</v>
      </c>
      <c r="Q3889" t="str">
        <f t="shared" si="362"/>
        <v>theater</v>
      </c>
      <c r="R3889" t="str">
        <f t="shared" si="363"/>
        <v>musical</v>
      </c>
      <c r="S3889" s="9">
        <f t="shared" si="364"/>
        <v>42079.857974537037</v>
      </c>
      <c r="T3889" s="9">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f t="shared" si="361"/>
        <v>38.714285714285715</v>
      </c>
      <c r="Q3890" t="str">
        <f t="shared" si="362"/>
        <v>theater</v>
      </c>
      <c r="R3890" t="str">
        <f t="shared" si="363"/>
        <v>plays</v>
      </c>
      <c r="S3890" s="9">
        <f t="shared" si="364"/>
        <v>42762.545810185184</v>
      </c>
      <c r="T3890" s="9">
        <f t="shared" si="365"/>
        <v>42792.545810185184</v>
      </c>
    </row>
    <row r="3891" spans="1:20" ht="28.8"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f t="shared" si="361"/>
        <v>13.111111111111111</v>
      </c>
      <c r="Q3891" t="str">
        <f t="shared" si="362"/>
        <v>theater</v>
      </c>
      <c r="R3891" t="str">
        <f t="shared" si="363"/>
        <v>plays</v>
      </c>
      <c r="S3891" s="9">
        <f t="shared" si="364"/>
        <v>41977.004976851851</v>
      </c>
      <c r="T3891" s="9">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f t="shared" si="361"/>
        <v>315.5</v>
      </c>
      <c r="Q3892" t="str">
        <f t="shared" si="362"/>
        <v>theater</v>
      </c>
      <c r="R3892" t="str">
        <f t="shared" si="363"/>
        <v>plays</v>
      </c>
      <c r="S3892" s="9">
        <f t="shared" si="364"/>
        <v>42171.758611111116</v>
      </c>
      <c r="T3892" s="9">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f t="shared" si="361"/>
        <v>37.142857142857146</v>
      </c>
      <c r="Q3893" t="str">
        <f t="shared" si="362"/>
        <v>theater</v>
      </c>
      <c r="R3893" t="str">
        <f t="shared" si="363"/>
        <v>plays</v>
      </c>
      <c r="S3893" s="9">
        <f t="shared" si="364"/>
        <v>42056.1324537037</v>
      </c>
      <c r="T3893" s="9">
        <f t="shared" si="365"/>
        <v>42086.207638888889</v>
      </c>
    </row>
    <row r="3894" spans="1:20" ht="43.2"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9">
        <f t="shared" si="364"/>
        <v>41867.652280092596</v>
      </c>
      <c r="T3894" s="9">
        <f t="shared" si="365"/>
        <v>41875.291666666664</v>
      </c>
    </row>
    <row r="3895" spans="1:20" ht="43.2"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f t="shared" si="361"/>
        <v>128.27380952380952</v>
      </c>
      <c r="Q3895" t="str">
        <f t="shared" si="362"/>
        <v>theater</v>
      </c>
      <c r="R3895" t="str">
        <f t="shared" si="363"/>
        <v>plays</v>
      </c>
      <c r="S3895" s="9">
        <f t="shared" si="364"/>
        <v>41779.657870370371</v>
      </c>
      <c r="T3895" s="9">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f t="shared" si="361"/>
        <v>47.272727272727273</v>
      </c>
      <c r="Q3896" t="str">
        <f t="shared" si="362"/>
        <v>theater</v>
      </c>
      <c r="R3896" t="str">
        <f t="shared" si="363"/>
        <v>plays</v>
      </c>
      <c r="S3896" s="9">
        <f t="shared" si="364"/>
        <v>42679.958472222221</v>
      </c>
      <c r="T3896" s="9">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t="str">
        <f t="shared" si="362"/>
        <v>theater</v>
      </c>
      <c r="R3897" t="str">
        <f t="shared" si="363"/>
        <v>plays</v>
      </c>
      <c r="S3897" s="9">
        <f t="shared" si="364"/>
        <v>42032.250208333338</v>
      </c>
      <c r="T3897" s="9">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f t="shared" si="361"/>
        <v>42.5</v>
      </c>
      <c r="Q3898" t="str">
        <f t="shared" si="362"/>
        <v>theater</v>
      </c>
      <c r="R3898" t="str">
        <f t="shared" si="363"/>
        <v>plays</v>
      </c>
      <c r="S3898" s="9">
        <f t="shared" si="364"/>
        <v>41793.191875000004</v>
      </c>
      <c r="T3898" s="9">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f t="shared" si="361"/>
        <v>44</v>
      </c>
      <c r="Q3899" t="str">
        <f t="shared" si="362"/>
        <v>theater</v>
      </c>
      <c r="R3899" t="str">
        <f t="shared" si="363"/>
        <v>plays</v>
      </c>
      <c r="S3899" s="9">
        <f t="shared" si="364"/>
        <v>41982.87364583333</v>
      </c>
      <c r="T3899" s="9">
        <f t="shared" si="365"/>
        <v>42012.87364583333</v>
      </c>
    </row>
    <row r="3900" spans="1:20" ht="43.2"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f t="shared" si="361"/>
        <v>50.875</v>
      </c>
      <c r="Q3900" t="str">
        <f t="shared" si="362"/>
        <v>theater</v>
      </c>
      <c r="R3900" t="str">
        <f t="shared" si="363"/>
        <v>plays</v>
      </c>
      <c r="S3900" s="9">
        <f t="shared" si="364"/>
        <v>42193.482291666667</v>
      </c>
      <c r="T3900" s="9">
        <f t="shared" si="365"/>
        <v>42233.666666666672</v>
      </c>
    </row>
    <row r="3901" spans="1:20" ht="28.8"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f t="shared" si="361"/>
        <v>62.5</v>
      </c>
      <c r="Q3901" t="str">
        <f t="shared" si="362"/>
        <v>theater</v>
      </c>
      <c r="R3901" t="str">
        <f t="shared" si="363"/>
        <v>plays</v>
      </c>
      <c r="S3901" s="9">
        <f t="shared" si="364"/>
        <v>41843.775011574071</v>
      </c>
      <c r="T3901" s="9">
        <f t="shared" si="365"/>
        <v>41863.775011574071</v>
      </c>
    </row>
    <row r="3902" spans="1:20" ht="28.8"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f t="shared" si="361"/>
        <v>27</v>
      </c>
      <c r="Q3902" t="str">
        <f t="shared" si="362"/>
        <v>theater</v>
      </c>
      <c r="R3902" t="str">
        <f t="shared" si="363"/>
        <v>plays</v>
      </c>
      <c r="S3902" s="9">
        <f t="shared" si="364"/>
        <v>42136.092488425929</v>
      </c>
      <c r="T3902" s="9">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f t="shared" si="361"/>
        <v>25</v>
      </c>
      <c r="Q3903" t="str">
        <f t="shared" si="362"/>
        <v>theater</v>
      </c>
      <c r="R3903" t="str">
        <f t="shared" si="363"/>
        <v>plays</v>
      </c>
      <c r="S3903" s="9">
        <f t="shared" si="364"/>
        <v>42317.826377314821</v>
      </c>
      <c r="T3903" s="9">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f t="shared" si="361"/>
        <v>47.258064516129032</v>
      </c>
      <c r="Q3904" t="str">
        <f t="shared" si="362"/>
        <v>theater</v>
      </c>
      <c r="R3904" t="str">
        <f t="shared" si="363"/>
        <v>plays</v>
      </c>
      <c r="S3904" s="9">
        <f t="shared" si="364"/>
        <v>42663.468078703707</v>
      </c>
      <c r="T3904" s="9">
        <f t="shared" si="365"/>
        <v>42688.509745370371</v>
      </c>
    </row>
    <row r="3905" spans="1:20" ht="43.2"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9">
        <f t="shared" si="364"/>
        <v>42186.01116898148</v>
      </c>
      <c r="T3905" s="9">
        <f t="shared" si="365"/>
        <v>42230.818055555559</v>
      </c>
    </row>
    <row r="3906" spans="1:20"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E3906/D3906*100</f>
        <v>0.03</v>
      </c>
      <c r="P3906">
        <f t="shared" si="361"/>
        <v>1.5</v>
      </c>
      <c r="Q3906" t="str">
        <f t="shared" si="362"/>
        <v>theater</v>
      </c>
      <c r="R3906" t="str">
        <f t="shared" si="363"/>
        <v>plays</v>
      </c>
      <c r="S3906" s="9">
        <f t="shared" si="364"/>
        <v>42095.229166666672</v>
      </c>
      <c r="T3906" s="9">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11.533333333333333</v>
      </c>
      <c r="P3907">
        <f t="shared" ref="P3907:P3970" si="367">E3907/L3907</f>
        <v>24.714285714285715</v>
      </c>
      <c r="Q3907" t="str">
        <f t="shared" ref="Q3907:Q3970" si="368">LEFT(N3907, FIND("/", N3907)-1)</f>
        <v>theater</v>
      </c>
      <c r="R3907" t="str">
        <f t="shared" ref="R3907:R3970" si="369">RIGHT(N3907, LEN(N3907)-FIND("/", N3907))</f>
        <v>plays</v>
      </c>
      <c r="S3907" s="9">
        <f t="shared" ref="S3907:S3970" si="370">J3907/60/60/24+DATE(1970, 1, 1)</f>
        <v>42124.623877314814</v>
      </c>
      <c r="T3907" s="9">
        <f t="shared" ref="T3907:T3970" si="371">I3907/60/60/24+DATE(1970, 1, 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f t="shared" si="367"/>
        <v>63.125</v>
      </c>
      <c r="Q3908" t="str">
        <f t="shared" si="368"/>
        <v>theater</v>
      </c>
      <c r="R3908" t="str">
        <f t="shared" si="369"/>
        <v>plays</v>
      </c>
      <c r="S3908" s="9">
        <f t="shared" si="370"/>
        <v>42143.917743055557</v>
      </c>
      <c r="T3908" s="9">
        <f t="shared" si="371"/>
        <v>42181.559027777781</v>
      </c>
    </row>
    <row r="3909" spans="1:20" ht="28.8"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f t="shared" si="367"/>
        <v>38.25</v>
      </c>
      <c r="Q3909" t="str">
        <f t="shared" si="368"/>
        <v>theater</v>
      </c>
      <c r="R3909" t="str">
        <f t="shared" si="369"/>
        <v>plays</v>
      </c>
      <c r="S3909" s="9">
        <f t="shared" si="370"/>
        <v>41906.819513888891</v>
      </c>
      <c r="T3909" s="9">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f t="shared" si="367"/>
        <v>16.25</v>
      </c>
      <c r="Q3910" t="str">
        <f t="shared" si="368"/>
        <v>theater</v>
      </c>
      <c r="R3910" t="str">
        <f t="shared" si="369"/>
        <v>plays</v>
      </c>
      <c r="S3910" s="9">
        <f t="shared" si="370"/>
        <v>41834.135370370372</v>
      </c>
      <c r="T3910" s="9">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f t="shared" si="367"/>
        <v>33.75</v>
      </c>
      <c r="Q3911" t="str">
        <f t="shared" si="368"/>
        <v>theater</v>
      </c>
      <c r="R3911" t="str">
        <f t="shared" si="369"/>
        <v>plays</v>
      </c>
      <c r="S3911" s="9">
        <f t="shared" si="370"/>
        <v>41863.359282407408</v>
      </c>
      <c r="T3911" s="9">
        <f t="shared" si="371"/>
        <v>41893.359282407408</v>
      </c>
    </row>
    <row r="3912" spans="1:20" ht="28.8"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f t="shared" si="367"/>
        <v>61.666666666666664</v>
      </c>
      <c r="Q3912" t="str">
        <f t="shared" si="368"/>
        <v>theater</v>
      </c>
      <c r="R3912" t="str">
        <f t="shared" si="369"/>
        <v>plays</v>
      </c>
      <c r="S3912" s="9">
        <f t="shared" si="370"/>
        <v>42224.756909722222</v>
      </c>
      <c r="T3912" s="9">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f t="shared" si="367"/>
        <v>83.138888888888886</v>
      </c>
      <c r="Q3913" t="str">
        <f t="shared" si="368"/>
        <v>theater</v>
      </c>
      <c r="R3913" t="str">
        <f t="shared" si="369"/>
        <v>plays</v>
      </c>
      <c r="S3913" s="9">
        <f t="shared" si="370"/>
        <v>41939.8122337963</v>
      </c>
      <c r="T3913" s="9">
        <f t="shared" si="371"/>
        <v>41969.853900462964</v>
      </c>
    </row>
    <row r="3914" spans="1:20" ht="28.8"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f t="shared" si="367"/>
        <v>1</v>
      </c>
      <c r="Q3914" t="str">
        <f t="shared" si="368"/>
        <v>theater</v>
      </c>
      <c r="R3914" t="str">
        <f t="shared" si="369"/>
        <v>plays</v>
      </c>
      <c r="S3914" s="9">
        <f t="shared" si="370"/>
        <v>42059.270023148143</v>
      </c>
      <c r="T3914" s="9">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142.85714285714286</v>
      </c>
      <c r="Q3915" t="str">
        <f t="shared" si="368"/>
        <v>theater</v>
      </c>
      <c r="R3915" t="str">
        <f t="shared" si="369"/>
        <v>plays</v>
      </c>
      <c r="S3915" s="9">
        <f t="shared" si="370"/>
        <v>42308.211215277777</v>
      </c>
      <c r="T3915" s="9">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f t="shared" si="367"/>
        <v>33.666666666666664</v>
      </c>
      <c r="Q3916" t="str">
        <f t="shared" si="368"/>
        <v>theater</v>
      </c>
      <c r="R3916" t="str">
        <f t="shared" si="369"/>
        <v>plays</v>
      </c>
      <c r="S3916" s="9">
        <f t="shared" si="370"/>
        <v>42114.818935185183</v>
      </c>
      <c r="T3916" s="9">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f t="shared" si="367"/>
        <v>5</v>
      </c>
      <c r="Q3917" t="str">
        <f t="shared" si="368"/>
        <v>theater</v>
      </c>
      <c r="R3917" t="str">
        <f t="shared" si="369"/>
        <v>plays</v>
      </c>
      <c r="S3917" s="9">
        <f t="shared" si="370"/>
        <v>42492.98505787037</v>
      </c>
      <c r="T3917" s="9">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9">
        <f t="shared" si="370"/>
        <v>42494.471666666665</v>
      </c>
      <c r="T3918" s="9">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f t="shared" si="367"/>
        <v>10</v>
      </c>
      <c r="Q3919" t="str">
        <f t="shared" si="368"/>
        <v>theater</v>
      </c>
      <c r="R3919" t="str">
        <f t="shared" si="369"/>
        <v>plays</v>
      </c>
      <c r="S3919" s="9">
        <f t="shared" si="370"/>
        <v>41863.527326388888</v>
      </c>
      <c r="T3919" s="9">
        <f t="shared" si="371"/>
        <v>41893.527326388888</v>
      </c>
    </row>
    <row r="3920" spans="1:20" ht="43.2"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f t="shared" si="367"/>
        <v>40</v>
      </c>
      <c r="Q3920" t="str">
        <f t="shared" si="368"/>
        <v>theater</v>
      </c>
      <c r="R3920" t="str">
        <f t="shared" si="369"/>
        <v>plays</v>
      </c>
      <c r="S3920" s="9">
        <f t="shared" si="370"/>
        <v>41843.664618055554</v>
      </c>
      <c r="T3920" s="9">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f t="shared" si="367"/>
        <v>30</v>
      </c>
      <c r="Q3921" t="str">
        <f t="shared" si="368"/>
        <v>theater</v>
      </c>
      <c r="R3921" t="str">
        <f t="shared" si="369"/>
        <v>plays</v>
      </c>
      <c r="S3921" s="9">
        <f t="shared" si="370"/>
        <v>42358.684872685189</v>
      </c>
      <c r="T3921" s="9">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f t="shared" si="367"/>
        <v>45</v>
      </c>
      <c r="Q3922" t="str">
        <f t="shared" si="368"/>
        <v>theater</v>
      </c>
      <c r="R3922" t="str">
        <f t="shared" si="369"/>
        <v>plays</v>
      </c>
      <c r="S3922" s="9">
        <f t="shared" si="370"/>
        <v>42657.38726851852</v>
      </c>
      <c r="T3922" s="9">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9">
        <f t="shared" si="370"/>
        <v>41926.542303240742</v>
      </c>
      <c r="T3923" s="9">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f t="shared" si="367"/>
        <v>10.166666666666666</v>
      </c>
      <c r="Q3924" t="str">
        <f t="shared" si="368"/>
        <v>theater</v>
      </c>
      <c r="R3924" t="str">
        <f t="shared" si="369"/>
        <v>plays</v>
      </c>
      <c r="S3924" s="9">
        <f t="shared" si="370"/>
        <v>42020.768634259264</v>
      </c>
      <c r="T3924" s="9">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f t="shared" si="367"/>
        <v>81.411764705882348</v>
      </c>
      <c r="Q3925" t="str">
        <f t="shared" si="368"/>
        <v>theater</v>
      </c>
      <c r="R3925" t="str">
        <f t="shared" si="369"/>
        <v>plays</v>
      </c>
      <c r="S3925" s="9">
        <f t="shared" si="370"/>
        <v>42075.979988425926</v>
      </c>
      <c r="T3925" s="9">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f t="shared" si="367"/>
        <v>57.25</v>
      </c>
      <c r="Q3926" t="str">
        <f t="shared" si="368"/>
        <v>theater</v>
      </c>
      <c r="R3926" t="str">
        <f t="shared" si="369"/>
        <v>plays</v>
      </c>
      <c r="S3926" s="9">
        <f t="shared" si="370"/>
        <v>41786.959745370368</v>
      </c>
      <c r="T3926" s="9">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t="str">
        <f t="shared" si="368"/>
        <v>theater</v>
      </c>
      <c r="R3927" t="str">
        <f t="shared" si="369"/>
        <v>plays</v>
      </c>
      <c r="S3927" s="9">
        <f t="shared" si="370"/>
        <v>41820.870821759258</v>
      </c>
      <c r="T3927" s="9">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f t="shared" si="367"/>
        <v>15</v>
      </c>
      <c r="Q3928" t="str">
        <f t="shared" si="368"/>
        <v>theater</v>
      </c>
      <c r="R3928" t="str">
        <f t="shared" si="369"/>
        <v>plays</v>
      </c>
      <c r="S3928" s="9">
        <f t="shared" si="370"/>
        <v>41970.085046296299</v>
      </c>
      <c r="T3928" s="9">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12.5</v>
      </c>
      <c r="Q3929" t="str">
        <f t="shared" si="368"/>
        <v>theater</v>
      </c>
      <c r="R3929" t="str">
        <f t="shared" si="369"/>
        <v>plays</v>
      </c>
      <c r="S3929" s="9">
        <f t="shared" si="370"/>
        <v>41830.267407407409</v>
      </c>
      <c r="T3929" s="9">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f t="shared" si="367"/>
        <v>93</v>
      </c>
      <c r="Q3930" t="str">
        <f t="shared" si="368"/>
        <v>theater</v>
      </c>
      <c r="R3930" t="str">
        <f t="shared" si="369"/>
        <v>plays</v>
      </c>
      <c r="S3930" s="9">
        <f t="shared" si="370"/>
        <v>42265.683182870373</v>
      </c>
      <c r="T3930" s="9">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f t="shared" si="367"/>
        <v>32.357142857142854</v>
      </c>
      <c r="Q3931" t="str">
        <f t="shared" si="368"/>
        <v>theater</v>
      </c>
      <c r="R3931" t="str">
        <f t="shared" si="369"/>
        <v>plays</v>
      </c>
      <c r="S3931" s="9">
        <f t="shared" si="370"/>
        <v>42601.827141203699</v>
      </c>
      <c r="T3931" s="9">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9">
        <f t="shared" si="370"/>
        <v>42433.338749999995</v>
      </c>
      <c r="T3932" s="9">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9">
        <f t="shared" si="370"/>
        <v>42228.151701388888</v>
      </c>
      <c r="T3933" s="9">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f t="shared" si="367"/>
        <v>1</v>
      </c>
      <c r="Q3934" t="str">
        <f t="shared" si="368"/>
        <v>theater</v>
      </c>
      <c r="R3934" t="str">
        <f t="shared" si="369"/>
        <v>plays</v>
      </c>
      <c r="S3934" s="9">
        <f t="shared" si="370"/>
        <v>42415.168564814812</v>
      </c>
      <c r="T3934" s="9">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f t="shared" si="367"/>
        <v>91.833333333333329</v>
      </c>
      <c r="Q3935" t="str">
        <f t="shared" si="368"/>
        <v>theater</v>
      </c>
      <c r="R3935" t="str">
        <f t="shared" si="369"/>
        <v>plays</v>
      </c>
      <c r="S3935" s="9">
        <f t="shared" si="370"/>
        <v>42538.968310185184</v>
      </c>
      <c r="T3935" s="9">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45.833333333333336</v>
      </c>
      <c r="Q3936" t="str">
        <f t="shared" si="368"/>
        <v>theater</v>
      </c>
      <c r="R3936" t="str">
        <f t="shared" si="369"/>
        <v>plays</v>
      </c>
      <c r="S3936" s="9">
        <f t="shared" si="370"/>
        <v>42233.671747685185</v>
      </c>
      <c r="T3936" s="9">
        <f t="shared" si="371"/>
        <v>42278.541666666672</v>
      </c>
    </row>
    <row r="3937" spans="1:20" ht="43.2"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f t="shared" si="367"/>
        <v>57.173913043478258</v>
      </c>
      <c r="Q3937" t="str">
        <f t="shared" si="368"/>
        <v>theater</v>
      </c>
      <c r="R3937" t="str">
        <f t="shared" si="369"/>
        <v>plays</v>
      </c>
      <c r="S3937" s="9">
        <f t="shared" si="370"/>
        <v>42221.656782407401</v>
      </c>
      <c r="T3937" s="9">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9">
        <f t="shared" si="370"/>
        <v>42675.262962962966</v>
      </c>
      <c r="T3938" s="9">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f t="shared" si="367"/>
        <v>248.5</v>
      </c>
      <c r="Q3939" t="str">
        <f t="shared" si="368"/>
        <v>theater</v>
      </c>
      <c r="R3939" t="str">
        <f t="shared" si="369"/>
        <v>plays</v>
      </c>
      <c r="S3939" s="9">
        <f t="shared" si="370"/>
        <v>42534.631481481483</v>
      </c>
      <c r="T3939" s="9">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f t="shared" si="367"/>
        <v>79.400000000000006</v>
      </c>
      <c r="Q3940" t="str">
        <f t="shared" si="368"/>
        <v>theater</v>
      </c>
      <c r="R3940" t="str">
        <f t="shared" si="369"/>
        <v>plays</v>
      </c>
      <c r="S3940" s="9">
        <f t="shared" si="370"/>
        <v>42151.905717592599</v>
      </c>
      <c r="T3940" s="9">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f t="shared" si="367"/>
        <v>5</v>
      </c>
      <c r="Q3941" t="str">
        <f t="shared" si="368"/>
        <v>theater</v>
      </c>
      <c r="R3941" t="str">
        <f t="shared" si="369"/>
        <v>plays</v>
      </c>
      <c r="S3941" s="9">
        <f t="shared" si="370"/>
        <v>41915.400219907409</v>
      </c>
      <c r="T3941" s="9">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f t="shared" si="367"/>
        <v>5.5</v>
      </c>
      <c r="Q3942" t="str">
        <f t="shared" si="368"/>
        <v>theater</v>
      </c>
      <c r="R3942" t="str">
        <f t="shared" si="369"/>
        <v>plays</v>
      </c>
      <c r="S3942" s="9">
        <f t="shared" si="370"/>
        <v>41961.492488425924</v>
      </c>
      <c r="T3942" s="9">
        <f t="shared" si="371"/>
        <v>42006.492488425924</v>
      </c>
    </row>
    <row r="3943" spans="1:20" ht="43.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f t="shared" si="367"/>
        <v>25</v>
      </c>
      <c r="Q3943" t="str">
        <f t="shared" si="368"/>
        <v>theater</v>
      </c>
      <c r="R3943" t="str">
        <f t="shared" si="369"/>
        <v>plays</v>
      </c>
      <c r="S3943" s="9">
        <f t="shared" si="370"/>
        <v>41940.587233796294</v>
      </c>
      <c r="T3943" s="9">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9">
        <f t="shared" si="370"/>
        <v>42111.904097222221</v>
      </c>
      <c r="T3944" s="9">
        <f t="shared" si="371"/>
        <v>42171.904097222221</v>
      </c>
    </row>
    <row r="3945" spans="1:20" ht="28.8"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f t="shared" si="367"/>
        <v>137.07692307692307</v>
      </c>
      <c r="Q3945" t="str">
        <f t="shared" si="368"/>
        <v>theater</v>
      </c>
      <c r="R3945" t="str">
        <f t="shared" si="369"/>
        <v>plays</v>
      </c>
      <c r="S3945" s="9">
        <f t="shared" si="370"/>
        <v>42279.778564814813</v>
      </c>
      <c r="T3945" s="9">
        <f t="shared" si="371"/>
        <v>42310.701388888891</v>
      </c>
    </row>
    <row r="3946" spans="1:20" ht="43.2"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9">
        <f t="shared" si="370"/>
        <v>42213.662905092591</v>
      </c>
      <c r="T3946" s="9">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f t="shared" si="367"/>
        <v>5</v>
      </c>
      <c r="Q3947" t="str">
        <f t="shared" si="368"/>
        <v>theater</v>
      </c>
      <c r="R3947" t="str">
        <f t="shared" si="369"/>
        <v>plays</v>
      </c>
      <c r="S3947" s="9">
        <f t="shared" si="370"/>
        <v>42109.801712962959</v>
      </c>
      <c r="T3947" s="9">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f t="shared" si="367"/>
        <v>39</v>
      </c>
      <c r="Q3948" t="str">
        <f t="shared" si="368"/>
        <v>theater</v>
      </c>
      <c r="R3948" t="str">
        <f t="shared" si="369"/>
        <v>plays</v>
      </c>
      <c r="S3948" s="9">
        <f t="shared" si="370"/>
        <v>42031.833587962959</v>
      </c>
      <c r="T3948" s="9">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f t="shared" si="367"/>
        <v>50.5</v>
      </c>
      <c r="Q3949" t="str">
        <f t="shared" si="368"/>
        <v>theater</v>
      </c>
      <c r="R3949" t="str">
        <f t="shared" si="369"/>
        <v>plays</v>
      </c>
      <c r="S3949" s="9">
        <f t="shared" si="370"/>
        <v>42615.142870370371</v>
      </c>
      <c r="T3949" s="9">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9">
        <f t="shared" si="370"/>
        <v>41829.325497685182</v>
      </c>
      <c r="T3950" s="9">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f t="shared" si="367"/>
        <v>49.28125</v>
      </c>
      <c r="Q3951" t="str">
        <f t="shared" si="368"/>
        <v>theater</v>
      </c>
      <c r="R3951" t="str">
        <f t="shared" si="369"/>
        <v>plays</v>
      </c>
      <c r="S3951" s="9">
        <f t="shared" si="370"/>
        <v>42016.120613425926</v>
      </c>
      <c r="T3951" s="9">
        <f t="shared" si="371"/>
        <v>42046.120613425926</v>
      </c>
    </row>
    <row r="3952" spans="1:20" ht="43.2"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f t="shared" si="367"/>
        <v>25</v>
      </c>
      <c r="Q3952" t="str">
        <f t="shared" si="368"/>
        <v>theater</v>
      </c>
      <c r="R3952" t="str">
        <f t="shared" si="369"/>
        <v>plays</v>
      </c>
      <c r="S3952" s="9">
        <f t="shared" si="370"/>
        <v>42439.702314814815</v>
      </c>
      <c r="T3952" s="9">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f t="shared" si="367"/>
        <v>1</v>
      </c>
      <c r="Q3953" t="str">
        <f t="shared" si="368"/>
        <v>theater</v>
      </c>
      <c r="R3953" t="str">
        <f t="shared" si="369"/>
        <v>plays</v>
      </c>
      <c r="S3953" s="9">
        <f t="shared" si="370"/>
        <v>42433.825717592597</v>
      </c>
      <c r="T3953" s="9">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f t="shared" si="367"/>
        <v>25</v>
      </c>
      <c r="Q3954" t="str">
        <f t="shared" si="368"/>
        <v>theater</v>
      </c>
      <c r="R3954" t="str">
        <f t="shared" si="369"/>
        <v>plays</v>
      </c>
      <c r="S3954" s="9">
        <f t="shared" si="370"/>
        <v>42243.790393518517</v>
      </c>
      <c r="T3954" s="9">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9">
        <f t="shared" si="370"/>
        <v>42550.048449074078</v>
      </c>
      <c r="T3955" s="9">
        <f t="shared" si="371"/>
        <v>42580.978472222225</v>
      </c>
    </row>
    <row r="3956" spans="1:20" ht="43.2"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9">
        <f t="shared" si="370"/>
        <v>41774.651203703703</v>
      </c>
      <c r="T3956" s="9">
        <f t="shared" si="371"/>
        <v>41834.651203703703</v>
      </c>
    </row>
    <row r="3957" spans="1:20" ht="28.8"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f t="shared" si="367"/>
        <v>53.125</v>
      </c>
      <c r="Q3957" t="str">
        <f t="shared" si="368"/>
        <v>theater</v>
      </c>
      <c r="R3957" t="str">
        <f t="shared" si="369"/>
        <v>plays</v>
      </c>
      <c r="S3957" s="9">
        <f t="shared" si="370"/>
        <v>42306.848854166667</v>
      </c>
      <c r="T3957" s="9">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9">
        <f t="shared" si="370"/>
        <v>42457.932025462964</v>
      </c>
      <c r="T3958" s="9">
        <f t="shared" si="371"/>
        <v>42485.013888888891</v>
      </c>
    </row>
    <row r="3959" spans="1:20" ht="28.8"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f t="shared" si="367"/>
        <v>7</v>
      </c>
      <c r="Q3959" t="str">
        <f t="shared" si="368"/>
        <v>theater</v>
      </c>
      <c r="R3959" t="str">
        <f t="shared" si="369"/>
        <v>plays</v>
      </c>
      <c r="S3959" s="9">
        <f t="shared" si="370"/>
        <v>42513.976319444439</v>
      </c>
      <c r="T3959" s="9">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f t="shared" si="367"/>
        <v>40.0625</v>
      </c>
      <c r="Q3960" t="str">
        <f t="shared" si="368"/>
        <v>theater</v>
      </c>
      <c r="R3960" t="str">
        <f t="shared" si="369"/>
        <v>plays</v>
      </c>
      <c r="S3960" s="9">
        <f t="shared" si="370"/>
        <v>41816.950370370374</v>
      </c>
      <c r="T3960" s="9">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f t="shared" si="367"/>
        <v>24.333333333333332</v>
      </c>
      <c r="Q3961" t="str">
        <f t="shared" si="368"/>
        <v>theater</v>
      </c>
      <c r="R3961" t="str">
        <f t="shared" si="369"/>
        <v>plays</v>
      </c>
      <c r="S3961" s="9">
        <f t="shared" si="370"/>
        <v>41880.788842592592</v>
      </c>
      <c r="T3961" s="9">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f t="shared" si="367"/>
        <v>11.25</v>
      </c>
      <c r="Q3962" t="str">
        <f t="shared" si="368"/>
        <v>theater</v>
      </c>
      <c r="R3962" t="str">
        <f t="shared" si="369"/>
        <v>plays</v>
      </c>
      <c r="S3962" s="9">
        <f t="shared" si="370"/>
        <v>42342.845555555556</v>
      </c>
      <c r="T3962" s="9">
        <f t="shared" si="371"/>
        <v>42372.845555555556</v>
      </c>
    </row>
    <row r="3963" spans="1:20" ht="43.2"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f t="shared" si="367"/>
        <v>10.5</v>
      </c>
      <c r="Q3963" t="str">
        <f t="shared" si="368"/>
        <v>theater</v>
      </c>
      <c r="R3963" t="str">
        <f t="shared" si="369"/>
        <v>plays</v>
      </c>
      <c r="S3963" s="9">
        <f t="shared" si="370"/>
        <v>41745.891319444447</v>
      </c>
      <c r="T3963" s="9">
        <f t="shared" si="371"/>
        <v>41767.891319444447</v>
      </c>
    </row>
    <row r="3964" spans="1:20" ht="43.2"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f t="shared" si="367"/>
        <v>15</v>
      </c>
      <c r="Q3964" t="str">
        <f t="shared" si="368"/>
        <v>theater</v>
      </c>
      <c r="R3964" t="str">
        <f t="shared" si="369"/>
        <v>plays</v>
      </c>
      <c r="S3964" s="9">
        <f t="shared" si="370"/>
        <v>42311.621458333335</v>
      </c>
      <c r="T3964" s="9">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9">
        <f t="shared" si="370"/>
        <v>42296.154131944444</v>
      </c>
      <c r="T3965" s="9">
        <f t="shared" si="371"/>
        <v>42326.195798611108</v>
      </c>
    </row>
    <row r="3966" spans="1:20" ht="28.8"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f t="shared" si="367"/>
        <v>42</v>
      </c>
      <c r="Q3966" t="str">
        <f t="shared" si="368"/>
        <v>theater</v>
      </c>
      <c r="R3966" t="str">
        <f t="shared" si="369"/>
        <v>plays</v>
      </c>
      <c r="S3966" s="9">
        <f t="shared" si="370"/>
        <v>42053.722060185188</v>
      </c>
      <c r="T3966" s="9">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f t="shared" si="367"/>
        <v>71.25</v>
      </c>
      <c r="Q3967" t="str">
        <f t="shared" si="368"/>
        <v>theater</v>
      </c>
      <c r="R3967" t="str">
        <f t="shared" si="369"/>
        <v>plays</v>
      </c>
      <c r="S3967" s="9">
        <f t="shared" si="370"/>
        <v>42414.235879629632</v>
      </c>
      <c r="T3967" s="9">
        <f t="shared" si="371"/>
        <v>42474.194212962961</v>
      </c>
    </row>
    <row r="3968" spans="1:20" ht="43.2"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f t="shared" si="367"/>
        <v>22.5</v>
      </c>
      <c r="Q3968" t="str">
        <f t="shared" si="368"/>
        <v>theater</v>
      </c>
      <c r="R3968" t="str">
        <f t="shared" si="369"/>
        <v>plays</v>
      </c>
      <c r="S3968" s="9">
        <f t="shared" si="370"/>
        <v>41801.711550925924</v>
      </c>
      <c r="T3968" s="9">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f t="shared" si="367"/>
        <v>41</v>
      </c>
      <c r="Q3969" t="str">
        <f t="shared" si="368"/>
        <v>theater</v>
      </c>
      <c r="R3969" t="str">
        <f t="shared" si="369"/>
        <v>plays</v>
      </c>
      <c r="S3969" s="9">
        <f t="shared" si="370"/>
        <v>42770.290590277778</v>
      </c>
      <c r="T3969" s="9">
        <f t="shared" si="371"/>
        <v>42800.290590277778</v>
      </c>
    </row>
    <row r="3970" spans="1:20" ht="28.8"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E3970/D3970*100</f>
        <v>10.54</v>
      </c>
      <c r="P3970">
        <f t="shared" si="367"/>
        <v>47.909090909090907</v>
      </c>
      <c r="Q3970" t="str">
        <f t="shared" si="368"/>
        <v>theater</v>
      </c>
      <c r="R3970" t="str">
        <f t="shared" si="369"/>
        <v>plays</v>
      </c>
      <c r="S3970" s="9">
        <f t="shared" si="370"/>
        <v>42452.815659722226</v>
      </c>
      <c r="T3970" s="9">
        <f t="shared" si="371"/>
        <v>42512.815659722226</v>
      </c>
    </row>
    <row r="3971" spans="1:20" ht="43.2"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7.4690265486725664</v>
      </c>
      <c r="P3971">
        <f t="shared" ref="P3971:P4034" si="373">E3971/L3971</f>
        <v>35.166666666666664</v>
      </c>
      <c r="Q3971" t="str">
        <f t="shared" ref="Q3971:Q4034" si="374">LEFT(N3971, FIND("/", N3971)-1)</f>
        <v>theater</v>
      </c>
      <c r="R3971" t="str">
        <f t="shared" ref="R3971:R4034" si="375">RIGHT(N3971, LEN(N3971)-FIND("/", N3971))</f>
        <v>plays</v>
      </c>
      <c r="S3971" s="9">
        <f t="shared" ref="S3971:S4034" si="376">J3971/60/60/24+DATE(1970, 1, 1)</f>
        <v>42601.854699074072</v>
      </c>
      <c r="T3971" s="9">
        <f t="shared" ref="T3971:T4034" si="377">I3971/60/60/24+DATE(1970, 1, 1)</f>
        <v>42611.163194444445</v>
      </c>
    </row>
    <row r="3972" spans="1:20" ht="43.2"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f t="shared" si="373"/>
        <v>5.5</v>
      </c>
      <c r="Q3972" t="str">
        <f t="shared" si="374"/>
        <v>theater</v>
      </c>
      <c r="R3972" t="str">
        <f t="shared" si="375"/>
        <v>plays</v>
      </c>
      <c r="S3972" s="9">
        <f t="shared" si="376"/>
        <v>42447.863553240735</v>
      </c>
      <c r="T3972" s="9">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f t="shared" si="373"/>
        <v>22.666666666666668</v>
      </c>
      <c r="Q3973" t="str">
        <f t="shared" si="374"/>
        <v>theater</v>
      </c>
      <c r="R3973" t="str">
        <f t="shared" si="375"/>
        <v>plays</v>
      </c>
      <c r="S3973" s="9">
        <f t="shared" si="376"/>
        <v>41811.536180555559</v>
      </c>
      <c r="T3973" s="9">
        <f t="shared" si="377"/>
        <v>41841.536180555559</v>
      </c>
    </row>
    <row r="3974" spans="1:20" ht="28.8"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f t="shared" si="373"/>
        <v>26.375</v>
      </c>
      <c r="Q3974" t="str">
        <f t="shared" si="374"/>
        <v>theater</v>
      </c>
      <c r="R3974" t="str">
        <f t="shared" si="375"/>
        <v>plays</v>
      </c>
      <c r="S3974" s="9">
        <f t="shared" si="376"/>
        <v>41981.067523148144</v>
      </c>
      <c r="T3974" s="9">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f t="shared" si="373"/>
        <v>105.54054054054055</v>
      </c>
      <c r="Q3975" t="str">
        <f t="shared" si="374"/>
        <v>theater</v>
      </c>
      <c r="R3975" t="str">
        <f t="shared" si="375"/>
        <v>plays</v>
      </c>
      <c r="S3975" s="9">
        <f t="shared" si="376"/>
        <v>42469.68414351852</v>
      </c>
      <c r="T3975" s="9">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29.09090909090909</v>
      </c>
      <c r="Q3976" t="str">
        <f t="shared" si="374"/>
        <v>theater</v>
      </c>
      <c r="R3976" t="str">
        <f t="shared" si="375"/>
        <v>plays</v>
      </c>
      <c r="S3976" s="9">
        <f t="shared" si="376"/>
        <v>42493.546851851846</v>
      </c>
      <c r="T3976" s="9">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9">
        <f t="shared" si="376"/>
        <v>42534.866875</v>
      </c>
      <c r="T3977" s="9">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f t="shared" si="373"/>
        <v>62</v>
      </c>
      <c r="Q3978" t="str">
        <f t="shared" si="374"/>
        <v>theater</v>
      </c>
      <c r="R3978" t="str">
        <f t="shared" si="375"/>
        <v>plays</v>
      </c>
      <c r="S3978" s="9">
        <f t="shared" si="376"/>
        <v>41830.858344907407</v>
      </c>
      <c r="T3978" s="9">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f t="shared" si="373"/>
        <v>217.5</v>
      </c>
      <c r="Q3979" t="str">
        <f t="shared" si="374"/>
        <v>theater</v>
      </c>
      <c r="R3979" t="str">
        <f t="shared" si="375"/>
        <v>plays</v>
      </c>
      <c r="S3979" s="9">
        <f t="shared" si="376"/>
        <v>42543.788564814815</v>
      </c>
      <c r="T3979" s="9">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f t="shared" si="373"/>
        <v>26.75</v>
      </c>
      <c r="Q3980" t="str">
        <f t="shared" si="374"/>
        <v>theater</v>
      </c>
      <c r="R3980" t="str">
        <f t="shared" si="375"/>
        <v>plays</v>
      </c>
      <c r="S3980" s="9">
        <f t="shared" si="376"/>
        <v>41975.642974537041</v>
      </c>
      <c r="T3980" s="9">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f t="shared" si="373"/>
        <v>18.333333333333332</v>
      </c>
      <c r="Q3981" t="str">
        <f t="shared" si="374"/>
        <v>theater</v>
      </c>
      <c r="R3981" t="str">
        <f t="shared" si="375"/>
        <v>plays</v>
      </c>
      <c r="S3981" s="9">
        <f t="shared" si="376"/>
        <v>42069.903437500005</v>
      </c>
      <c r="T3981" s="9">
        <f t="shared" si="377"/>
        <v>42092.833333333328</v>
      </c>
    </row>
    <row r="3982" spans="1:20" ht="43.2"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64.285714285714292</v>
      </c>
      <c r="Q3982" t="str">
        <f t="shared" si="374"/>
        <v>theater</v>
      </c>
      <c r="R3982" t="str">
        <f t="shared" si="375"/>
        <v>plays</v>
      </c>
      <c r="S3982" s="9">
        <f t="shared" si="376"/>
        <v>41795.598923611113</v>
      </c>
      <c r="T3982" s="9">
        <f t="shared" si="377"/>
        <v>41825.598923611113</v>
      </c>
    </row>
    <row r="3983" spans="1:20" ht="28.8"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f t="shared" si="373"/>
        <v>175</v>
      </c>
      <c r="Q3983" t="str">
        <f t="shared" si="374"/>
        <v>theater</v>
      </c>
      <c r="R3983" t="str">
        <f t="shared" si="375"/>
        <v>plays</v>
      </c>
      <c r="S3983" s="9">
        <f t="shared" si="376"/>
        <v>42508.179965277777</v>
      </c>
      <c r="T3983" s="9">
        <f t="shared" si="377"/>
        <v>42568.179965277777</v>
      </c>
    </row>
    <row r="3984" spans="1:20" ht="43.2"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t="str">
        <f t="shared" si="374"/>
        <v>theater</v>
      </c>
      <c r="R3984" t="str">
        <f t="shared" si="375"/>
        <v>plays</v>
      </c>
      <c r="S3984" s="9">
        <f t="shared" si="376"/>
        <v>42132.809953703705</v>
      </c>
      <c r="T3984" s="9">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f t="shared" si="373"/>
        <v>84.282608695652172</v>
      </c>
      <c r="Q3985" t="str">
        <f t="shared" si="374"/>
        <v>theater</v>
      </c>
      <c r="R3985" t="str">
        <f t="shared" si="375"/>
        <v>plays</v>
      </c>
      <c r="S3985" s="9">
        <f t="shared" si="376"/>
        <v>41747.86986111111</v>
      </c>
      <c r="T3985" s="9">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f t="shared" si="373"/>
        <v>9.5</v>
      </c>
      <c r="Q3986" t="str">
        <f t="shared" si="374"/>
        <v>theater</v>
      </c>
      <c r="R3986" t="str">
        <f t="shared" si="375"/>
        <v>plays</v>
      </c>
      <c r="S3986" s="9">
        <f t="shared" si="376"/>
        <v>41920.963472222218</v>
      </c>
      <c r="T3986" s="9">
        <f t="shared" si="377"/>
        <v>41951</v>
      </c>
    </row>
    <row r="3987" spans="1:20" ht="43.2"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f t="shared" si="373"/>
        <v>33.736842105263158</v>
      </c>
      <c r="Q3987" t="str">
        <f t="shared" si="374"/>
        <v>theater</v>
      </c>
      <c r="R3987" t="str">
        <f t="shared" si="375"/>
        <v>plays</v>
      </c>
      <c r="S3987" s="9">
        <f t="shared" si="376"/>
        <v>42399.707407407404</v>
      </c>
      <c r="T3987" s="9">
        <f t="shared" si="377"/>
        <v>42420.878472222219</v>
      </c>
    </row>
    <row r="3988" spans="1:20" ht="43.2"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f t="shared" si="373"/>
        <v>37.53846153846154</v>
      </c>
      <c r="Q3988" t="str">
        <f t="shared" si="374"/>
        <v>theater</v>
      </c>
      <c r="R3988" t="str">
        <f t="shared" si="375"/>
        <v>plays</v>
      </c>
      <c r="S3988" s="9">
        <f t="shared" si="376"/>
        <v>42467.548541666663</v>
      </c>
      <c r="T3988" s="9">
        <f t="shared" si="377"/>
        <v>42496.544444444444</v>
      </c>
    </row>
    <row r="3989" spans="1:20" ht="28.8"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f t="shared" si="373"/>
        <v>11.615384615384615</v>
      </c>
      <c r="Q3989" t="str">
        <f t="shared" si="374"/>
        <v>theater</v>
      </c>
      <c r="R3989" t="str">
        <f t="shared" si="375"/>
        <v>plays</v>
      </c>
      <c r="S3989" s="9">
        <f t="shared" si="376"/>
        <v>41765.92465277778</v>
      </c>
      <c r="T3989" s="9">
        <f t="shared" si="377"/>
        <v>41775.92465277778</v>
      </c>
    </row>
    <row r="3990" spans="1:20"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f t="shared" si="373"/>
        <v>8</v>
      </c>
      <c r="Q3990" t="str">
        <f t="shared" si="374"/>
        <v>theater</v>
      </c>
      <c r="R3990" t="str">
        <f t="shared" si="375"/>
        <v>plays</v>
      </c>
      <c r="S3990" s="9">
        <f t="shared" si="376"/>
        <v>42230.08116898148</v>
      </c>
      <c r="T3990" s="9">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9">
        <f t="shared" si="376"/>
        <v>42286.749780092592</v>
      </c>
      <c r="T3991" s="9">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f t="shared" si="373"/>
        <v>23</v>
      </c>
      <c r="Q3992" t="str">
        <f t="shared" si="374"/>
        <v>theater</v>
      </c>
      <c r="R3992" t="str">
        <f t="shared" si="375"/>
        <v>plays</v>
      </c>
      <c r="S3992" s="9">
        <f t="shared" si="376"/>
        <v>42401.672372685185</v>
      </c>
      <c r="T3992" s="9">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t="str">
        <f t="shared" si="374"/>
        <v>theater</v>
      </c>
      <c r="R3993" t="str">
        <f t="shared" si="375"/>
        <v>plays</v>
      </c>
      <c r="S3993" s="9">
        <f t="shared" si="376"/>
        <v>42125.644467592589</v>
      </c>
      <c r="T3993" s="9">
        <f t="shared" si="377"/>
        <v>42155.644467592589</v>
      </c>
    </row>
    <row r="3994" spans="1:20" ht="28.8"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f t="shared" si="373"/>
        <v>60.111111111111114</v>
      </c>
      <c r="Q3994" t="str">
        <f t="shared" si="374"/>
        <v>theater</v>
      </c>
      <c r="R3994" t="str">
        <f t="shared" si="375"/>
        <v>plays</v>
      </c>
      <c r="S3994" s="9">
        <f t="shared" si="376"/>
        <v>42289.94049768518</v>
      </c>
      <c r="T3994" s="9">
        <f t="shared" si="377"/>
        <v>42349.982164351852</v>
      </c>
    </row>
    <row r="3995" spans="1:20" ht="28.8"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f t="shared" si="373"/>
        <v>3</v>
      </c>
      <c r="Q3995" t="str">
        <f t="shared" si="374"/>
        <v>theater</v>
      </c>
      <c r="R3995" t="str">
        <f t="shared" si="375"/>
        <v>plays</v>
      </c>
      <c r="S3995" s="9">
        <f t="shared" si="376"/>
        <v>42107.864722222221</v>
      </c>
      <c r="T3995" s="9">
        <f t="shared" si="377"/>
        <v>42137.864722222221</v>
      </c>
    </row>
    <row r="3996" spans="1:20" ht="28.8"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f t="shared" si="373"/>
        <v>5</v>
      </c>
      <c r="Q3996" t="str">
        <f t="shared" si="374"/>
        <v>theater</v>
      </c>
      <c r="R3996" t="str">
        <f t="shared" si="375"/>
        <v>plays</v>
      </c>
      <c r="S3996" s="9">
        <f t="shared" si="376"/>
        <v>41809.389930555553</v>
      </c>
      <c r="T3996" s="9">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17.5</v>
      </c>
      <c r="Q3997" t="str">
        <f t="shared" si="374"/>
        <v>theater</v>
      </c>
      <c r="R3997" t="str">
        <f t="shared" si="375"/>
        <v>plays</v>
      </c>
      <c r="S3997" s="9">
        <f t="shared" si="376"/>
        <v>42019.683761574073</v>
      </c>
      <c r="T3997" s="9">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f t="shared" si="373"/>
        <v>29.235294117647058</v>
      </c>
      <c r="Q3998" t="str">
        <f t="shared" si="374"/>
        <v>theater</v>
      </c>
      <c r="R3998" t="str">
        <f t="shared" si="375"/>
        <v>plays</v>
      </c>
      <c r="S3998" s="9">
        <f t="shared" si="376"/>
        <v>41950.26694444444</v>
      </c>
      <c r="T3998" s="9">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9">
        <f t="shared" si="376"/>
        <v>42069.391446759255</v>
      </c>
      <c r="T3999" s="9">
        <f t="shared" si="377"/>
        <v>42099.349780092598</v>
      </c>
    </row>
    <row r="4000" spans="1:20" ht="28.8"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f t="shared" si="373"/>
        <v>59.583333333333336</v>
      </c>
      <c r="Q4000" t="str">
        <f t="shared" si="374"/>
        <v>theater</v>
      </c>
      <c r="R4000" t="str">
        <f t="shared" si="375"/>
        <v>plays</v>
      </c>
      <c r="S4000" s="9">
        <f t="shared" si="376"/>
        <v>42061.963263888887</v>
      </c>
      <c r="T4000" s="9">
        <f t="shared" si="377"/>
        <v>42091.921597222223</v>
      </c>
    </row>
    <row r="4001" spans="1:20" ht="28.8"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f t="shared" si="373"/>
        <v>82.571428571428569</v>
      </c>
      <c r="Q4001" t="str">
        <f t="shared" si="374"/>
        <v>theater</v>
      </c>
      <c r="R4001" t="str">
        <f t="shared" si="375"/>
        <v>plays</v>
      </c>
      <c r="S4001" s="9">
        <f t="shared" si="376"/>
        <v>41842.828680555554</v>
      </c>
      <c r="T4001" s="9">
        <f t="shared" si="377"/>
        <v>41882.827650462961</v>
      </c>
    </row>
    <row r="4002" spans="1:20"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f t="shared" si="373"/>
        <v>10</v>
      </c>
      <c r="Q4002" t="str">
        <f t="shared" si="374"/>
        <v>theater</v>
      </c>
      <c r="R4002" t="str">
        <f t="shared" si="375"/>
        <v>plays</v>
      </c>
      <c r="S4002" s="9">
        <f t="shared" si="376"/>
        <v>42437.64534722222</v>
      </c>
      <c r="T4002" s="9">
        <f t="shared" si="377"/>
        <v>42497.603680555556</v>
      </c>
    </row>
    <row r="4003" spans="1:20" ht="43.2"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f t="shared" si="373"/>
        <v>32.357142857142854</v>
      </c>
      <c r="Q4003" t="str">
        <f t="shared" si="374"/>
        <v>theater</v>
      </c>
      <c r="R4003" t="str">
        <f t="shared" si="375"/>
        <v>plays</v>
      </c>
      <c r="S4003" s="9">
        <f t="shared" si="376"/>
        <v>42775.964212962965</v>
      </c>
      <c r="T4003" s="9">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f t="shared" si="373"/>
        <v>5.75</v>
      </c>
      <c r="Q4004" t="str">
        <f t="shared" si="374"/>
        <v>theater</v>
      </c>
      <c r="R4004" t="str">
        <f t="shared" si="375"/>
        <v>plays</v>
      </c>
      <c r="S4004" s="9">
        <f t="shared" si="376"/>
        <v>41879.043530092589</v>
      </c>
      <c r="T4004" s="9">
        <f t="shared" si="377"/>
        <v>41909.043530092589</v>
      </c>
    </row>
    <row r="4005" spans="1:20" ht="28.8"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f t="shared" si="373"/>
        <v>100.5</v>
      </c>
      <c r="Q4005" t="str">
        <f t="shared" si="374"/>
        <v>theater</v>
      </c>
      <c r="R4005" t="str">
        <f t="shared" si="375"/>
        <v>plays</v>
      </c>
      <c r="S4005" s="9">
        <f t="shared" si="376"/>
        <v>42020.587349537032</v>
      </c>
      <c r="T4005" s="9">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f t="shared" si="373"/>
        <v>1</v>
      </c>
      <c r="Q4006" t="str">
        <f t="shared" si="374"/>
        <v>theater</v>
      </c>
      <c r="R4006" t="str">
        <f t="shared" si="375"/>
        <v>plays</v>
      </c>
      <c r="S4006" s="9">
        <f t="shared" si="376"/>
        <v>41890.16269675926</v>
      </c>
      <c r="T4006" s="9">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f t="shared" si="373"/>
        <v>20</v>
      </c>
      <c r="Q4007" t="str">
        <f t="shared" si="374"/>
        <v>theater</v>
      </c>
      <c r="R4007" t="str">
        <f t="shared" si="375"/>
        <v>plays</v>
      </c>
      <c r="S4007" s="9">
        <f t="shared" si="376"/>
        <v>41872.807696759257</v>
      </c>
      <c r="T4007" s="9">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f t="shared" si="373"/>
        <v>2</v>
      </c>
      <c r="Q4008" t="str">
        <f t="shared" si="374"/>
        <v>theater</v>
      </c>
      <c r="R4008" t="str">
        <f t="shared" si="375"/>
        <v>plays</v>
      </c>
      <c r="S4008" s="9">
        <f t="shared" si="376"/>
        <v>42391.772997685184</v>
      </c>
      <c r="T4008" s="9">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f t="shared" si="373"/>
        <v>5</v>
      </c>
      <c r="Q4009" t="str">
        <f t="shared" si="374"/>
        <v>theater</v>
      </c>
      <c r="R4009" t="str">
        <f t="shared" si="375"/>
        <v>plays</v>
      </c>
      <c r="S4009" s="9">
        <f t="shared" si="376"/>
        <v>41848.772928240738</v>
      </c>
      <c r="T4009" s="9">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t="str">
        <f t="shared" si="374"/>
        <v>theater</v>
      </c>
      <c r="R4010" t="str">
        <f t="shared" si="375"/>
        <v>plays</v>
      </c>
      <c r="S4010" s="9">
        <f t="shared" si="376"/>
        <v>42177.964201388888</v>
      </c>
      <c r="T4010" s="9">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f t="shared" si="373"/>
        <v>25</v>
      </c>
      <c r="Q4011" t="str">
        <f t="shared" si="374"/>
        <v>theater</v>
      </c>
      <c r="R4011" t="str">
        <f t="shared" si="375"/>
        <v>plays</v>
      </c>
      <c r="S4011" s="9">
        <f t="shared" si="376"/>
        <v>41851.700925925928</v>
      </c>
      <c r="T4011" s="9">
        <f t="shared" si="377"/>
        <v>41891.700925925928</v>
      </c>
    </row>
    <row r="4012" spans="1:20" ht="28.8"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f t="shared" si="373"/>
        <v>45.842105263157897</v>
      </c>
      <c r="Q4012" t="str">
        <f t="shared" si="374"/>
        <v>theater</v>
      </c>
      <c r="R4012" t="str">
        <f t="shared" si="375"/>
        <v>plays</v>
      </c>
      <c r="S4012" s="9">
        <f t="shared" si="376"/>
        <v>41921.770439814813</v>
      </c>
      <c r="T4012" s="9">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f t="shared" si="373"/>
        <v>4.75</v>
      </c>
      <c r="Q4013" t="str">
        <f t="shared" si="374"/>
        <v>theater</v>
      </c>
      <c r="R4013" t="str">
        <f t="shared" si="375"/>
        <v>plays</v>
      </c>
      <c r="S4013" s="9">
        <f t="shared" si="376"/>
        <v>42002.54488425926</v>
      </c>
      <c r="T4013" s="9">
        <f t="shared" si="377"/>
        <v>42032.54488425926</v>
      </c>
    </row>
    <row r="4014" spans="1:20" ht="43.2"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9">
        <f t="shared" si="376"/>
        <v>42096.544548611113</v>
      </c>
      <c r="T4014" s="9">
        <f t="shared" si="377"/>
        <v>42126.544548611113</v>
      </c>
    </row>
    <row r="4015" spans="1:20" ht="43.2"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f t="shared" si="373"/>
        <v>13</v>
      </c>
      <c r="Q4015" t="str">
        <f t="shared" si="374"/>
        <v>theater</v>
      </c>
      <c r="R4015" t="str">
        <f t="shared" si="375"/>
        <v>plays</v>
      </c>
      <c r="S4015" s="9">
        <f t="shared" si="376"/>
        <v>42021.301192129627</v>
      </c>
      <c r="T4015" s="9">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9">
        <f t="shared" si="376"/>
        <v>42419.246168981481</v>
      </c>
      <c r="T4016" s="9">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f t="shared" si="373"/>
        <v>1</v>
      </c>
      <c r="Q4017" t="str">
        <f t="shared" si="374"/>
        <v>theater</v>
      </c>
      <c r="R4017" t="str">
        <f t="shared" si="375"/>
        <v>plays</v>
      </c>
      <c r="S4017" s="9">
        <f t="shared" si="376"/>
        <v>42174.780821759254</v>
      </c>
      <c r="T4017" s="9">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f t="shared" si="373"/>
        <v>10</v>
      </c>
      <c r="Q4018" t="str">
        <f t="shared" si="374"/>
        <v>theater</v>
      </c>
      <c r="R4018" t="str">
        <f t="shared" si="375"/>
        <v>plays</v>
      </c>
      <c r="S4018" s="9">
        <f t="shared" si="376"/>
        <v>41869.872685185182</v>
      </c>
      <c r="T4018" s="9">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f t="shared" si="373"/>
        <v>52.5</v>
      </c>
      <c r="Q4019" t="str">
        <f t="shared" si="374"/>
        <v>theater</v>
      </c>
      <c r="R4019" t="str">
        <f t="shared" si="375"/>
        <v>plays</v>
      </c>
      <c r="S4019" s="9">
        <f t="shared" si="376"/>
        <v>41856.672152777777</v>
      </c>
      <c r="T4019" s="9">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f t="shared" si="373"/>
        <v>32.5</v>
      </c>
      <c r="Q4020" t="str">
        <f t="shared" si="374"/>
        <v>theater</v>
      </c>
      <c r="R4020" t="str">
        <f t="shared" si="375"/>
        <v>plays</v>
      </c>
      <c r="S4020" s="9">
        <f t="shared" si="376"/>
        <v>42620.91097222222</v>
      </c>
      <c r="T4020" s="9">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f t="shared" si="373"/>
        <v>7.25</v>
      </c>
      <c r="Q4021" t="str">
        <f t="shared" si="374"/>
        <v>theater</v>
      </c>
      <c r="R4021" t="str">
        <f t="shared" si="375"/>
        <v>plays</v>
      </c>
      <c r="S4021" s="9">
        <f t="shared" si="376"/>
        <v>42417.675879629634</v>
      </c>
      <c r="T4021" s="9">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f t="shared" si="373"/>
        <v>33.333333333333336</v>
      </c>
      <c r="Q4022" t="str">
        <f t="shared" si="374"/>
        <v>theater</v>
      </c>
      <c r="R4022" t="str">
        <f t="shared" si="375"/>
        <v>plays</v>
      </c>
      <c r="S4022" s="9">
        <f t="shared" si="376"/>
        <v>42057.190960648149</v>
      </c>
      <c r="T4022" s="9">
        <f t="shared" si="377"/>
        <v>42087.149293981478</v>
      </c>
    </row>
    <row r="4023" spans="1:20" ht="28.8"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f t="shared" si="373"/>
        <v>62.5</v>
      </c>
      <c r="Q4023" t="str">
        <f t="shared" si="374"/>
        <v>theater</v>
      </c>
      <c r="R4023" t="str">
        <f t="shared" si="375"/>
        <v>plays</v>
      </c>
      <c r="S4023" s="9">
        <f t="shared" si="376"/>
        <v>41878.911550925928</v>
      </c>
      <c r="T4023" s="9">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f t="shared" si="373"/>
        <v>63.558375634517766</v>
      </c>
      <c r="Q4024" t="str">
        <f t="shared" si="374"/>
        <v>theater</v>
      </c>
      <c r="R4024" t="str">
        <f t="shared" si="375"/>
        <v>plays</v>
      </c>
      <c r="S4024" s="9">
        <f t="shared" si="376"/>
        <v>41990.584108796291</v>
      </c>
      <c r="T4024" s="9">
        <f t="shared" si="377"/>
        <v>42036.120833333334</v>
      </c>
    </row>
    <row r="4025" spans="1:20" ht="28.8"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9">
        <f t="shared" si="376"/>
        <v>42408.999571759254</v>
      </c>
      <c r="T4025" s="9">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f t="shared" si="373"/>
        <v>10</v>
      </c>
      <c r="Q4026" t="str">
        <f t="shared" si="374"/>
        <v>theater</v>
      </c>
      <c r="R4026" t="str">
        <f t="shared" si="375"/>
        <v>plays</v>
      </c>
      <c r="S4026" s="9">
        <f t="shared" si="376"/>
        <v>42217.670104166667</v>
      </c>
      <c r="T4026" s="9">
        <f t="shared" si="377"/>
        <v>42247.670104166667</v>
      </c>
    </row>
    <row r="4027" spans="1:20" ht="43.2"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62.5</v>
      </c>
      <c r="Q4027" t="str">
        <f t="shared" si="374"/>
        <v>theater</v>
      </c>
      <c r="R4027" t="str">
        <f t="shared" si="375"/>
        <v>plays</v>
      </c>
      <c r="S4027" s="9">
        <f t="shared" si="376"/>
        <v>42151.237685185188</v>
      </c>
      <c r="T4027" s="9">
        <f t="shared" si="377"/>
        <v>42211.237685185188</v>
      </c>
    </row>
    <row r="4028" spans="1:20" ht="28.8"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9">
        <f t="shared" si="376"/>
        <v>42282.655543981484</v>
      </c>
      <c r="T4028" s="9">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f t="shared" si="373"/>
        <v>30.714285714285715</v>
      </c>
      <c r="Q4029" t="str">
        <f t="shared" si="374"/>
        <v>theater</v>
      </c>
      <c r="R4029" t="str">
        <f t="shared" si="375"/>
        <v>plays</v>
      </c>
      <c r="S4029" s="9">
        <f t="shared" si="376"/>
        <v>42768.97084490741</v>
      </c>
      <c r="T4029" s="9">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f t="shared" si="373"/>
        <v>51</v>
      </c>
      <c r="Q4030" t="str">
        <f t="shared" si="374"/>
        <v>theater</v>
      </c>
      <c r="R4030" t="str">
        <f t="shared" si="375"/>
        <v>plays</v>
      </c>
      <c r="S4030" s="9">
        <f t="shared" si="376"/>
        <v>41765.938657407409</v>
      </c>
      <c r="T4030" s="9">
        <f t="shared" si="377"/>
        <v>41795.938657407409</v>
      </c>
    </row>
    <row r="4031" spans="1:20" ht="28.8"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9">
        <f t="shared" si="376"/>
        <v>42322.025115740747</v>
      </c>
      <c r="T4031" s="9">
        <f t="shared" si="377"/>
        <v>42352.025115740747</v>
      </c>
    </row>
    <row r="4032" spans="1:20" ht="43.2"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66.666666666666671</v>
      </c>
      <c r="Q4032" t="str">
        <f t="shared" si="374"/>
        <v>theater</v>
      </c>
      <c r="R4032" t="str">
        <f t="shared" si="375"/>
        <v>plays</v>
      </c>
      <c r="S4032" s="9">
        <f t="shared" si="376"/>
        <v>42374.655081018514</v>
      </c>
      <c r="T4032" s="9">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9">
        <f t="shared" si="376"/>
        <v>41941.585231481484</v>
      </c>
      <c r="T4033" s="9">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E4034/D4034*100</f>
        <v>6.8287037037037033</v>
      </c>
      <c r="P4034">
        <f t="shared" si="373"/>
        <v>59</v>
      </c>
      <c r="Q4034" t="str">
        <f t="shared" si="374"/>
        <v>theater</v>
      </c>
      <c r="R4034" t="str">
        <f t="shared" si="375"/>
        <v>plays</v>
      </c>
      <c r="S4034" s="9">
        <f t="shared" si="376"/>
        <v>42293.809212962966</v>
      </c>
      <c r="T4034" s="9">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25.698702928870294</v>
      </c>
      <c r="P4035">
        <f t="shared" ref="P4035:P4098" si="379">E4035/L4035</f>
        <v>65.340319148936175</v>
      </c>
      <c r="Q4035" t="str">
        <f t="shared" ref="Q4035:Q4098" si="380">LEFT(N4035, FIND("/", N4035)-1)</f>
        <v>theater</v>
      </c>
      <c r="R4035" t="str">
        <f t="shared" ref="R4035:R4098" si="381">RIGHT(N4035, LEN(N4035)-FIND("/", N4035))</f>
        <v>plays</v>
      </c>
      <c r="S4035" s="9">
        <f t="shared" ref="S4035:S4098" si="382">J4035/60/60/24+DATE(1970, 1, 1)</f>
        <v>42614.268796296295</v>
      </c>
      <c r="T4035" s="9">
        <f t="shared" ref="T4035:T4098" si="383">I4035/60/60/24+DATE(1970, 1, 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f t="shared" si="379"/>
        <v>100</v>
      </c>
      <c r="Q4036" t="str">
        <f t="shared" si="380"/>
        <v>theater</v>
      </c>
      <c r="R4036" t="str">
        <f t="shared" si="381"/>
        <v>plays</v>
      </c>
      <c r="S4036" s="9">
        <f t="shared" si="382"/>
        <v>42067.947337962964</v>
      </c>
      <c r="T4036" s="9">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f t="shared" si="379"/>
        <v>147.4</v>
      </c>
      <c r="Q4037" t="str">
        <f t="shared" si="380"/>
        <v>theater</v>
      </c>
      <c r="R4037" t="str">
        <f t="shared" si="381"/>
        <v>plays</v>
      </c>
      <c r="S4037" s="9">
        <f t="shared" si="382"/>
        <v>41903.882951388885</v>
      </c>
      <c r="T4037" s="9">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f t="shared" si="379"/>
        <v>166.05882352941177</v>
      </c>
      <c r="Q4038" t="str">
        <f t="shared" si="380"/>
        <v>theater</v>
      </c>
      <c r="R4038" t="str">
        <f t="shared" si="381"/>
        <v>plays</v>
      </c>
      <c r="S4038" s="9">
        <f t="shared" si="382"/>
        <v>41804.937083333331</v>
      </c>
      <c r="T4038" s="9">
        <f t="shared" si="383"/>
        <v>41821.9375</v>
      </c>
    </row>
    <row r="4039" spans="1:20" ht="43.2"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f t="shared" si="379"/>
        <v>40</v>
      </c>
      <c r="Q4039" t="str">
        <f t="shared" si="380"/>
        <v>theater</v>
      </c>
      <c r="R4039" t="str">
        <f t="shared" si="381"/>
        <v>plays</v>
      </c>
      <c r="S4039" s="9">
        <f t="shared" si="382"/>
        <v>42497.070775462969</v>
      </c>
      <c r="T4039" s="9">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f t="shared" si="379"/>
        <v>75.25</v>
      </c>
      <c r="Q4040" t="str">
        <f t="shared" si="380"/>
        <v>theater</v>
      </c>
      <c r="R4040" t="str">
        <f t="shared" si="381"/>
        <v>plays</v>
      </c>
      <c r="S4040" s="9">
        <f t="shared" si="382"/>
        <v>41869.798726851855</v>
      </c>
      <c r="T4040" s="9">
        <f t="shared" si="383"/>
        <v>41929.798726851855</v>
      </c>
    </row>
    <row r="4041" spans="1:20" ht="28.8"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t="str">
        <f t="shared" si="380"/>
        <v>theater</v>
      </c>
      <c r="R4041" t="str">
        <f t="shared" si="381"/>
        <v>plays</v>
      </c>
      <c r="S4041" s="9">
        <f t="shared" si="382"/>
        <v>42305.670914351853</v>
      </c>
      <c r="T4041" s="9">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f t="shared" si="379"/>
        <v>1250</v>
      </c>
      <c r="Q4042" t="str">
        <f t="shared" si="380"/>
        <v>theater</v>
      </c>
      <c r="R4042" t="str">
        <f t="shared" si="381"/>
        <v>plays</v>
      </c>
      <c r="S4042" s="9">
        <f t="shared" si="382"/>
        <v>42144.231527777782</v>
      </c>
      <c r="T4042" s="9">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f t="shared" si="379"/>
        <v>10.5</v>
      </c>
      <c r="Q4043" t="str">
        <f t="shared" si="380"/>
        <v>theater</v>
      </c>
      <c r="R4043" t="str">
        <f t="shared" si="381"/>
        <v>plays</v>
      </c>
      <c r="S4043" s="9">
        <f t="shared" si="382"/>
        <v>42559.474004629628</v>
      </c>
      <c r="T4043" s="9">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f t="shared" si="379"/>
        <v>7</v>
      </c>
      <c r="Q4044" t="str">
        <f t="shared" si="380"/>
        <v>theater</v>
      </c>
      <c r="R4044" t="str">
        <f t="shared" si="381"/>
        <v>plays</v>
      </c>
      <c r="S4044" s="9">
        <f t="shared" si="382"/>
        <v>41995.084074074075</v>
      </c>
      <c r="T4044" s="9">
        <f t="shared" si="383"/>
        <v>42024.802777777775</v>
      </c>
    </row>
    <row r="4045" spans="1:20" ht="28.8"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9">
        <f t="shared" si="382"/>
        <v>41948.957465277781</v>
      </c>
      <c r="T4045" s="9">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f t="shared" si="379"/>
        <v>56.25</v>
      </c>
      <c r="Q4046" t="str">
        <f t="shared" si="380"/>
        <v>theater</v>
      </c>
      <c r="R4046" t="str">
        <f t="shared" si="381"/>
        <v>plays</v>
      </c>
      <c r="S4046" s="9">
        <f t="shared" si="382"/>
        <v>42074.219699074078</v>
      </c>
      <c r="T4046" s="9">
        <f t="shared" si="383"/>
        <v>42104.208333333328</v>
      </c>
    </row>
    <row r="4047" spans="1:20" ht="43.2"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f t="shared" si="379"/>
        <v>1</v>
      </c>
      <c r="Q4047" t="str">
        <f t="shared" si="380"/>
        <v>theater</v>
      </c>
      <c r="R4047" t="str">
        <f t="shared" si="381"/>
        <v>plays</v>
      </c>
      <c r="S4047" s="9">
        <f t="shared" si="382"/>
        <v>41842.201261574075</v>
      </c>
      <c r="T4047" s="9">
        <f t="shared" si="383"/>
        <v>41872.201261574075</v>
      </c>
    </row>
    <row r="4048" spans="1:20" ht="43.2"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f t="shared" si="379"/>
        <v>38.333333333333336</v>
      </c>
      <c r="Q4048" t="str">
        <f t="shared" si="380"/>
        <v>theater</v>
      </c>
      <c r="R4048" t="str">
        <f t="shared" si="381"/>
        <v>plays</v>
      </c>
      <c r="S4048" s="9">
        <f t="shared" si="382"/>
        <v>41904.650578703702</v>
      </c>
      <c r="T4048" s="9">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f t="shared" si="379"/>
        <v>27.5</v>
      </c>
      <c r="Q4049" t="str">
        <f t="shared" si="380"/>
        <v>theater</v>
      </c>
      <c r="R4049" t="str">
        <f t="shared" si="381"/>
        <v>plays</v>
      </c>
      <c r="S4049" s="9">
        <f t="shared" si="382"/>
        <v>41991.022488425922</v>
      </c>
      <c r="T4049" s="9">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f t="shared" si="379"/>
        <v>32.978021978021978</v>
      </c>
      <c r="Q4050" t="str">
        <f t="shared" si="380"/>
        <v>theater</v>
      </c>
      <c r="R4050" t="str">
        <f t="shared" si="381"/>
        <v>plays</v>
      </c>
      <c r="S4050" s="9">
        <f t="shared" si="382"/>
        <v>42436.509108796294</v>
      </c>
      <c r="T4050" s="9">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f t="shared" si="379"/>
        <v>16</v>
      </c>
      <c r="Q4051" t="str">
        <f t="shared" si="380"/>
        <v>theater</v>
      </c>
      <c r="R4051" t="str">
        <f t="shared" si="381"/>
        <v>plays</v>
      </c>
      <c r="S4051" s="9">
        <f t="shared" si="382"/>
        <v>42169.958506944444</v>
      </c>
      <c r="T4051" s="9">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f t="shared" si="379"/>
        <v>1</v>
      </c>
      <c r="Q4052" t="str">
        <f t="shared" si="380"/>
        <v>theater</v>
      </c>
      <c r="R4052" t="str">
        <f t="shared" si="381"/>
        <v>plays</v>
      </c>
      <c r="S4052" s="9">
        <f t="shared" si="382"/>
        <v>41905.636469907404</v>
      </c>
      <c r="T4052" s="9">
        <f t="shared" si="383"/>
        <v>41935.636469907404</v>
      </c>
    </row>
    <row r="4053" spans="1:20" ht="28.8"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9">
        <f t="shared" si="382"/>
        <v>41761.810150462967</v>
      </c>
      <c r="T4053" s="9">
        <f t="shared" si="383"/>
        <v>41768.286805555559</v>
      </c>
    </row>
    <row r="4054" spans="1:20" ht="43.2"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f t="shared" si="379"/>
        <v>86.615384615384613</v>
      </c>
      <c r="Q4054" t="str">
        <f t="shared" si="380"/>
        <v>theater</v>
      </c>
      <c r="R4054" t="str">
        <f t="shared" si="381"/>
        <v>plays</v>
      </c>
      <c r="S4054" s="9">
        <f t="shared" si="382"/>
        <v>41865.878657407404</v>
      </c>
      <c r="T4054" s="9">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t="str">
        <f t="shared" si="380"/>
        <v>theater</v>
      </c>
      <c r="R4055" t="str">
        <f t="shared" si="381"/>
        <v>plays</v>
      </c>
      <c r="S4055" s="9">
        <f t="shared" si="382"/>
        <v>41928.690138888887</v>
      </c>
      <c r="T4055" s="9">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9">
        <f t="shared" si="382"/>
        <v>42613.841261574074</v>
      </c>
      <c r="T4056" s="9">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f t="shared" si="379"/>
        <v>41.952380952380949</v>
      </c>
      <c r="Q4057" t="str">
        <f t="shared" si="380"/>
        <v>theater</v>
      </c>
      <c r="R4057" t="str">
        <f t="shared" si="381"/>
        <v>plays</v>
      </c>
      <c r="S4057" s="9">
        <f t="shared" si="382"/>
        <v>41779.648506944446</v>
      </c>
      <c r="T4057" s="9">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88.333333333333329</v>
      </c>
      <c r="Q4058" t="str">
        <f t="shared" si="380"/>
        <v>theater</v>
      </c>
      <c r="R4058" t="str">
        <f t="shared" si="381"/>
        <v>plays</v>
      </c>
      <c r="S4058" s="9">
        <f t="shared" si="382"/>
        <v>42534.933321759265</v>
      </c>
      <c r="T4058" s="9">
        <f t="shared" si="383"/>
        <v>42554.832638888889</v>
      </c>
    </row>
    <row r="4059" spans="1:20" ht="43.2"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f t="shared" si="379"/>
        <v>129.16666666666666</v>
      </c>
      <c r="Q4059" t="str">
        <f t="shared" si="380"/>
        <v>theater</v>
      </c>
      <c r="R4059" t="str">
        <f t="shared" si="381"/>
        <v>plays</v>
      </c>
      <c r="S4059" s="9">
        <f t="shared" si="382"/>
        <v>42310.968518518523</v>
      </c>
      <c r="T4059" s="9">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f t="shared" si="379"/>
        <v>23.75</v>
      </c>
      <c r="Q4060" t="str">
        <f t="shared" si="380"/>
        <v>theater</v>
      </c>
      <c r="R4060" t="str">
        <f t="shared" si="381"/>
        <v>plays</v>
      </c>
      <c r="S4060" s="9">
        <f t="shared" si="382"/>
        <v>42446.060694444444</v>
      </c>
      <c r="T4060" s="9">
        <f t="shared" si="383"/>
        <v>42461.165972222225</v>
      </c>
    </row>
    <row r="4061" spans="1:20" ht="28.8"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f t="shared" si="379"/>
        <v>35.714285714285715</v>
      </c>
      <c r="Q4061" t="str">
        <f t="shared" si="380"/>
        <v>theater</v>
      </c>
      <c r="R4061" t="str">
        <f t="shared" si="381"/>
        <v>plays</v>
      </c>
      <c r="S4061" s="9">
        <f t="shared" si="382"/>
        <v>41866.640648148146</v>
      </c>
      <c r="T4061" s="9">
        <f t="shared" si="383"/>
        <v>41898.125</v>
      </c>
    </row>
    <row r="4062" spans="1:20" ht="43.2"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f t="shared" si="379"/>
        <v>57</v>
      </c>
      <c r="Q4062" t="str">
        <f t="shared" si="380"/>
        <v>theater</v>
      </c>
      <c r="R4062" t="str">
        <f t="shared" si="381"/>
        <v>plays</v>
      </c>
      <c r="S4062" s="9">
        <f t="shared" si="382"/>
        <v>41779.695092592592</v>
      </c>
      <c r="T4062" s="9">
        <f t="shared" si="383"/>
        <v>41813.666666666664</v>
      </c>
    </row>
    <row r="4063" spans="1:20" ht="28.8"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9">
        <f t="shared" si="382"/>
        <v>42421.141469907408</v>
      </c>
      <c r="T4063" s="9">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f t="shared" si="379"/>
        <v>163.33333333333334</v>
      </c>
      <c r="Q4064" t="str">
        <f t="shared" si="380"/>
        <v>theater</v>
      </c>
      <c r="R4064" t="str">
        <f t="shared" si="381"/>
        <v>plays</v>
      </c>
      <c r="S4064" s="9">
        <f t="shared" si="382"/>
        <v>42523.739212962959</v>
      </c>
      <c r="T4064" s="9">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f t="shared" si="379"/>
        <v>15</v>
      </c>
      <c r="Q4065" t="str">
        <f t="shared" si="380"/>
        <v>theater</v>
      </c>
      <c r="R4065" t="str">
        <f t="shared" si="381"/>
        <v>plays</v>
      </c>
      <c r="S4065" s="9">
        <f t="shared" si="382"/>
        <v>41787.681527777779</v>
      </c>
      <c r="T4065" s="9">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f t="shared" si="379"/>
        <v>64.166666666666671</v>
      </c>
      <c r="Q4066" t="str">
        <f t="shared" si="380"/>
        <v>theater</v>
      </c>
      <c r="R4066" t="str">
        <f t="shared" si="381"/>
        <v>plays</v>
      </c>
      <c r="S4066" s="9">
        <f t="shared" si="382"/>
        <v>42093.588263888887</v>
      </c>
      <c r="T4066" s="9">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f t="shared" si="379"/>
        <v>6.75</v>
      </c>
      <c r="Q4067" t="str">
        <f t="shared" si="380"/>
        <v>theater</v>
      </c>
      <c r="R4067" t="str">
        <f t="shared" si="381"/>
        <v>plays</v>
      </c>
      <c r="S4067" s="9">
        <f t="shared" si="382"/>
        <v>41833.951516203706</v>
      </c>
      <c r="T4067" s="9">
        <f t="shared" si="383"/>
        <v>41863.951516203706</v>
      </c>
    </row>
    <row r="4068" spans="1:20" ht="43.2"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f t="shared" si="379"/>
        <v>25</v>
      </c>
      <c r="Q4068" t="str">
        <f t="shared" si="380"/>
        <v>theater</v>
      </c>
      <c r="R4068" t="str">
        <f t="shared" si="381"/>
        <v>plays</v>
      </c>
      <c r="S4068" s="9">
        <f t="shared" si="382"/>
        <v>42479.039212962962</v>
      </c>
      <c r="T4068" s="9">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f t="shared" si="379"/>
        <v>179.11764705882354</v>
      </c>
      <c r="Q4069" t="str">
        <f t="shared" si="380"/>
        <v>theater</v>
      </c>
      <c r="R4069" t="str">
        <f t="shared" si="381"/>
        <v>plays</v>
      </c>
      <c r="S4069" s="9">
        <f t="shared" si="382"/>
        <v>42235.117476851854</v>
      </c>
      <c r="T4069" s="9">
        <f t="shared" si="383"/>
        <v>42275.117476851854</v>
      </c>
    </row>
    <row r="4070" spans="1:20" ht="28.8"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34.950000000000003</v>
      </c>
      <c r="Q4070" t="str">
        <f t="shared" si="380"/>
        <v>theater</v>
      </c>
      <c r="R4070" t="str">
        <f t="shared" si="381"/>
        <v>plays</v>
      </c>
      <c r="S4070" s="9">
        <f t="shared" si="382"/>
        <v>42718.963599537034</v>
      </c>
      <c r="T4070" s="9">
        <f t="shared" si="383"/>
        <v>42748.961805555555</v>
      </c>
    </row>
    <row r="4071" spans="1:20" ht="28.8"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f t="shared" si="379"/>
        <v>33.07692307692308</v>
      </c>
      <c r="Q4071" t="str">
        <f t="shared" si="380"/>
        <v>theater</v>
      </c>
      <c r="R4071" t="str">
        <f t="shared" si="381"/>
        <v>plays</v>
      </c>
      <c r="S4071" s="9">
        <f t="shared" si="382"/>
        <v>42022.661527777775</v>
      </c>
      <c r="T4071" s="9">
        <f t="shared" si="383"/>
        <v>42063.5</v>
      </c>
    </row>
    <row r="4072" spans="1:20" ht="28.8"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f t="shared" si="379"/>
        <v>27.5</v>
      </c>
      <c r="Q4072" t="str">
        <f t="shared" si="380"/>
        <v>theater</v>
      </c>
      <c r="R4072" t="str">
        <f t="shared" si="381"/>
        <v>plays</v>
      </c>
      <c r="S4072" s="9">
        <f t="shared" si="382"/>
        <v>42031.666898148149</v>
      </c>
      <c r="T4072" s="9">
        <f t="shared" si="383"/>
        <v>42064.125</v>
      </c>
    </row>
    <row r="4073" spans="1:20" ht="43.2"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9">
        <f t="shared" si="382"/>
        <v>42700.804756944446</v>
      </c>
      <c r="T4073" s="9">
        <f t="shared" si="383"/>
        <v>42730.804756944446</v>
      </c>
    </row>
    <row r="4074" spans="1:20" ht="43.2"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f t="shared" si="379"/>
        <v>2</v>
      </c>
      <c r="Q4074" t="str">
        <f t="shared" si="380"/>
        <v>theater</v>
      </c>
      <c r="R4074" t="str">
        <f t="shared" si="381"/>
        <v>plays</v>
      </c>
      <c r="S4074" s="9">
        <f t="shared" si="382"/>
        <v>41812.77443287037</v>
      </c>
      <c r="T4074" s="9">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f t="shared" si="379"/>
        <v>18.5</v>
      </c>
      <c r="Q4075" t="str">
        <f t="shared" si="380"/>
        <v>theater</v>
      </c>
      <c r="R4075" t="str">
        <f t="shared" si="381"/>
        <v>plays</v>
      </c>
      <c r="S4075" s="9">
        <f t="shared" si="382"/>
        <v>42078.34520833334</v>
      </c>
      <c r="T4075" s="9">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f t="shared" si="379"/>
        <v>35</v>
      </c>
      <c r="Q4076" t="str">
        <f t="shared" si="380"/>
        <v>theater</v>
      </c>
      <c r="R4076" t="str">
        <f t="shared" si="381"/>
        <v>plays</v>
      </c>
      <c r="S4076" s="9">
        <f t="shared" si="382"/>
        <v>42283.552951388891</v>
      </c>
      <c r="T4076" s="9">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f t="shared" si="379"/>
        <v>44.307692307692307</v>
      </c>
      <c r="Q4077" t="str">
        <f t="shared" si="380"/>
        <v>theater</v>
      </c>
      <c r="R4077" t="str">
        <f t="shared" si="381"/>
        <v>plays</v>
      </c>
      <c r="S4077" s="9">
        <f t="shared" si="382"/>
        <v>41779.045937499999</v>
      </c>
      <c r="T4077" s="9">
        <f t="shared" si="383"/>
        <v>41820.727777777778</v>
      </c>
    </row>
    <row r="4078" spans="1:20" ht="28.8"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9">
        <f t="shared" si="382"/>
        <v>41905.795706018522</v>
      </c>
      <c r="T4078" s="9">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f t="shared" si="379"/>
        <v>222.5</v>
      </c>
      <c r="Q4079" t="str">
        <f t="shared" si="380"/>
        <v>theater</v>
      </c>
      <c r="R4079" t="str">
        <f t="shared" si="381"/>
        <v>plays</v>
      </c>
      <c r="S4079" s="9">
        <f t="shared" si="382"/>
        <v>42695.7105787037</v>
      </c>
      <c r="T4079" s="9">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9">
        <f t="shared" si="382"/>
        <v>42732.787523148145</v>
      </c>
      <c r="T4080" s="9">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f t="shared" si="379"/>
        <v>5</v>
      </c>
      <c r="Q4081" t="str">
        <f t="shared" si="380"/>
        <v>theater</v>
      </c>
      <c r="R4081" t="str">
        <f t="shared" si="381"/>
        <v>plays</v>
      </c>
      <c r="S4081" s="9">
        <f t="shared" si="382"/>
        <v>42510.938900462963</v>
      </c>
      <c r="T4081" s="9">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9">
        <f t="shared" si="382"/>
        <v>42511.698101851856</v>
      </c>
      <c r="T4082" s="9">
        <f t="shared" si="383"/>
        <v>42535.787500000006</v>
      </c>
    </row>
    <row r="4083" spans="1:20" ht="28.8"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f t="shared" si="379"/>
        <v>29.166666666666668</v>
      </c>
      <c r="Q4083" t="str">
        <f t="shared" si="380"/>
        <v>theater</v>
      </c>
      <c r="R4083" t="str">
        <f t="shared" si="381"/>
        <v>plays</v>
      </c>
      <c r="S4083" s="9">
        <f t="shared" si="382"/>
        <v>42041.581307870365</v>
      </c>
      <c r="T4083" s="9">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1.5</v>
      </c>
      <c r="Q4084" t="str">
        <f t="shared" si="380"/>
        <v>theater</v>
      </c>
      <c r="R4084" t="str">
        <f t="shared" si="381"/>
        <v>plays</v>
      </c>
      <c r="S4084" s="9">
        <f t="shared" si="382"/>
        <v>42307.189270833333</v>
      </c>
      <c r="T4084" s="9">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f t="shared" si="379"/>
        <v>126.5</v>
      </c>
      <c r="Q4085" t="str">
        <f t="shared" si="380"/>
        <v>theater</v>
      </c>
      <c r="R4085" t="str">
        <f t="shared" si="381"/>
        <v>plays</v>
      </c>
      <c r="S4085" s="9">
        <f t="shared" si="382"/>
        <v>42353.761759259258</v>
      </c>
      <c r="T4085" s="9">
        <f t="shared" si="383"/>
        <v>42383.761759259258</v>
      </c>
    </row>
    <row r="4086" spans="1:20" ht="43.2"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f t="shared" si="379"/>
        <v>10</v>
      </c>
      <c r="Q4086" t="str">
        <f t="shared" si="380"/>
        <v>theater</v>
      </c>
      <c r="R4086" t="str">
        <f t="shared" si="381"/>
        <v>plays</v>
      </c>
      <c r="S4086" s="9">
        <f t="shared" si="382"/>
        <v>42622.436412037037</v>
      </c>
      <c r="T4086" s="9">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f t="shared" si="379"/>
        <v>10</v>
      </c>
      <c r="Q4087" t="str">
        <f t="shared" si="380"/>
        <v>theater</v>
      </c>
      <c r="R4087" t="str">
        <f t="shared" si="381"/>
        <v>plays</v>
      </c>
      <c r="S4087" s="9">
        <f t="shared" si="382"/>
        <v>42058.603877314818</v>
      </c>
      <c r="T4087" s="9">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f t="shared" si="379"/>
        <v>9.4</v>
      </c>
      <c r="Q4088" t="str">
        <f t="shared" si="380"/>
        <v>theater</v>
      </c>
      <c r="R4088" t="str">
        <f t="shared" si="381"/>
        <v>plays</v>
      </c>
      <c r="S4088" s="9">
        <f t="shared" si="382"/>
        <v>42304.940960648149</v>
      </c>
      <c r="T4088" s="9">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9">
        <f t="shared" si="382"/>
        <v>42538.742893518516</v>
      </c>
      <c r="T4089" s="9">
        <f t="shared" si="383"/>
        <v>42568.742893518516</v>
      </c>
    </row>
    <row r="4090" spans="1:20" ht="28.8"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f t="shared" si="379"/>
        <v>72</v>
      </c>
      <c r="Q4090" t="str">
        <f t="shared" si="380"/>
        <v>theater</v>
      </c>
      <c r="R4090" t="str">
        <f t="shared" si="381"/>
        <v>plays</v>
      </c>
      <c r="S4090" s="9">
        <f t="shared" si="382"/>
        <v>41990.612546296295</v>
      </c>
      <c r="T4090" s="9">
        <f t="shared" si="383"/>
        <v>42020.434722222228</v>
      </c>
    </row>
    <row r="4091" spans="1:20" ht="43.2"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f t="shared" si="379"/>
        <v>30</v>
      </c>
      <c r="Q4091" t="str">
        <f t="shared" si="380"/>
        <v>theater</v>
      </c>
      <c r="R4091" t="str">
        <f t="shared" si="381"/>
        <v>plays</v>
      </c>
      <c r="S4091" s="9">
        <f t="shared" si="382"/>
        <v>42122.732499999998</v>
      </c>
      <c r="T4091" s="9">
        <f t="shared" si="383"/>
        <v>42155.732638888891</v>
      </c>
    </row>
    <row r="4092" spans="1:20" ht="28.8"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f t="shared" si="379"/>
        <v>10.666666666666666</v>
      </c>
      <c r="Q4092" t="str">
        <f t="shared" si="380"/>
        <v>theater</v>
      </c>
      <c r="R4092" t="str">
        <f t="shared" si="381"/>
        <v>plays</v>
      </c>
      <c r="S4092" s="9">
        <f t="shared" si="382"/>
        <v>42209.67288194444</v>
      </c>
      <c r="T4092" s="9">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f t="shared" si="379"/>
        <v>25.5</v>
      </c>
      <c r="Q4093" t="str">
        <f t="shared" si="380"/>
        <v>theater</v>
      </c>
      <c r="R4093" t="str">
        <f t="shared" si="381"/>
        <v>plays</v>
      </c>
      <c r="S4093" s="9">
        <f t="shared" si="382"/>
        <v>41990.506377314814</v>
      </c>
      <c r="T4093" s="9">
        <f t="shared" si="383"/>
        <v>42020.506377314814</v>
      </c>
    </row>
    <row r="4094" spans="1:20" ht="28.8"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f t="shared" si="379"/>
        <v>20</v>
      </c>
      <c r="Q4094" t="str">
        <f t="shared" si="380"/>
        <v>theater</v>
      </c>
      <c r="R4094" t="str">
        <f t="shared" si="381"/>
        <v>plays</v>
      </c>
      <c r="S4094" s="9">
        <f t="shared" si="382"/>
        <v>42039.194988425923</v>
      </c>
      <c r="T4094" s="9">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f t="shared" si="379"/>
        <v>15</v>
      </c>
      <c r="Q4095" t="str">
        <f t="shared" si="380"/>
        <v>theater</v>
      </c>
      <c r="R4095" t="str">
        <f t="shared" si="381"/>
        <v>plays</v>
      </c>
      <c r="S4095" s="9">
        <f t="shared" si="382"/>
        <v>42178.815891203703</v>
      </c>
      <c r="T4095" s="9">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f t="shared" si="379"/>
        <v>91.25</v>
      </c>
      <c r="Q4096" t="str">
        <f t="shared" si="380"/>
        <v>theater</v>
      </c>
      <c r="R4096" t="str">
        <f t="shared" si="381"/>
        <v>plays</v>
      </c>
      <c r="S4096" s="9">
        <f t="shared" si="382"/>
        <v>41890.086805555555</v>
      </c>
      <c r="T4096" s="9">
        <f t="shared" si="383"/>
        <v>41934.207638888889</v>
      </c>
    </row>
    <row r="4097" spans="1:20" ht="28.8"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f t="shared" si="379"/>
        <v>800</v>
      </c>
      <c r="Q4097" t="str">
        <f t="shared" si="380"/>
        <v>theater</v>
      </c>
      <c r="R4097" t="str">
        <f t="shared" si="381"/>
        <v>plays</v>
      </c>
      <c r="S4097" s="9">
        <f t="shared" si="382"/>
        <v>42693.031828703708</v>
      </c>
      <c r="T4097" s="9">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E4098/D4098*100</f>
        <v>11.428571428571429</v>
      </c>
      <c r="P4098">
        <f t="shared" si="379"/>
        <v>80</v>
      </c>
      <c r="Q4098" t="str">
        <f t="shared" si="380"/>
        <v>theater</v>
      </c>
      <c r="R4098" t="str">
        <f t="shared" si="381"/>
        <v>plays</v>
      </c>
      <c r="S4098" s="9">
        <f t="shared" si="382"/>
        <v>42750.530312499999</v>
      </c>
      <c r="T4098" s="9">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t="e">
        <f t="shared" ref="P4099:P4115" si="385">E4099/L4099</f>
        <v>#DIV/0!</v>
      </c>
      <c r="Q4099" t="str">
        <f t="shared" ref="Q4099:Q4115" si="386">LEFT(N4099, FIND("/", N4099)-1)</f>
        <v>theater</v>
      </c>
      <c r="R4099" t="str">
        <f t="shared" ref="R4099:R4115" si="387">RIGHT(N4099, LEN(N4099)-FIND("/", N4099))</f>
        <v>plays</v>
      </c>
      <c r="S4099" s="9">
        <f t="shared" ref="S4099:S4115" si="388">J4099/60/60/24+DATE(1970, 1, 1)</f>
        <v>42344.824502314819</v>
      </c>
      <c r="T4099" s="9">
        <f t="shared" ref="T4099:T4115" si="389">I4099/60/60/24+DATE(1970, 1, 1)</f>
        <v>42400.996527777781</v>
      </c>
    </row>
    <row r="4100" spans="1:20" ht="28.8"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9">
        <f t="shared" si="388"/>
        <v>42495.722187499996</v>
      </c>
      <c r="T4100" s="9">
        <f t="shared" si="389"/>
        <v>42525.722187499996</v>
      </c>
    </row>
    <row r="4101" spans="1:20" ht="43.2"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f t="shared" si="385"/>
        <v>50</v>
      </c>
      <c r="Q4101" t="str">
        <f t="shared" si="386"/>
        <v>theater</v>
      </c>
      <c r="R4101" t="str">
        <f t="shared" si="387"/>
        <v>plays</v>
      </c>
      <c r="S4101" s="9">
        <f t="shared" si="388"/>
        <v>42570.850381944445</v>
      </c>
      <c r="T4101" s="9">
        <f t="shared" si="389"/>
        <v>42615.850381944445</v>
      </c>
    </row>
    <row r="4102" spans="1:20" ht="28.8"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9">
        <f t="shared" si="388"/>
        <v>41927.124884259261</v>
      </c>
      <c r="T4102" s="9">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9">
        <f t="shared" si="388"/>
        <v>42730.903726851851</v>
      </c>
      <c r="T4103" s="9">
        <f t="shared" si="389"/>
        <v>42760.903726851851</v>
      </c>
    </row>
    <row r="4104" spans="1:20" ht="28.8"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f t="shared" si="385"/>
        <v>22.833333333333332</v>
      </c>
      <c r="Q4104" t="str">
        <f t="shared" si="386"/>
        <v>theater</v>
      </c>
      <c r="R4104" t="str">
        <f t="shared" si="387"/>
        <v>plays</v>
      </c>
      <c r="S4104" s="9">
        <f t="shared" si="388"/>
        <v>42475.848067129627</v>
      </c>
      <c r="T4104" s="9">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16.666666666666668</v>
      </c>
      <c r="Q4105" t="str">
        <f t="shared" si="386"/>
        <v>theater</v>
      </c>
      <c r="R4105" t="str">
        <f t="shared" si="387"/>
        <v>plays</v>
      </c>
      <c r="S4105" s="9">
        <f t="shared" si="388"/>
        <v>42188.83293981482</v>
      </c>
      <c r="T4105" s="9">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f t="shared" si="385"/>
        <v>45.785714285714285</v>
      </c>
      <c r="Q4106" t="str">
        <f t="shared" si="386"/>
        <v>theater</v>
      </c>
      <c r="R4106" t="str">
        <f t="shared" si="387"/>
        <v>plays</v>
      </c>
      <c r="S4106" s="9">
        <f t="shared" si="388"/>
        <v>42640.278171296297</v>
      </c>
      <c r="T4106" s="9">
        <f t="shared" si="389"/>
        <v>42670.278171296297</v>
      </c>
    </row>
    <row r="4107" spans="1:20" ht="43.2"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f t="shared" si="385"/>
        <v>383.33333333333331</v>
      </c>
      <c r="Q4107" t="str">
        <f t="shared" si="386"/>
        <v>theater</v>
      </c>
      <c r="R4107" t="str">
        <f t="shared" si="387"/>
        <v>plays</v>
      </c>
      <c r="S4107" s="9">
        <f t="shared" si="388"/>
        <v>42697.010520833333</v>
      </c>
      <c r="T4107" s="9">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f t="shared" si="385"/>
        <v>106.96969696969697</v>
      </c>
      <c r="Q4108" t="str">
        <f t="shared" si="386"/>
        <v>theater</v>
      </c>
      <c r="R4108" t="str">
        <f t="shared" si="387"/>
        <v>plays</v>
      </c>
      <c r="S4108" s="9">
        <f t="shared" si="388"/>
        <v>42053.049375000002</v>
      </c>
      <c r="T4108" s="9">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f t="shared" si="385"/>
        <v>10.25</v>
      </c>
      <c r="Q4109" t="str">
        <f t="shared" si="386"/>
        <v>theater</v>
      </c>
      <c r="R4109" t="str">
        <f t="shared" si="387"/>
        <v>plays</v>
      </c>
      <c r="S4109" s="9">
        <f t="shared" si="388"/>
        <v>41883.916678240741</v>
      </c>
      <c r="T4109" s="9">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f t="shared" si="385"/>
        <v>59</v>
      </c>
      <c r="Q4110" t="str">
        <f t="shared" si="386"/>
        <v>theater</v>
      </c>
      <c r="R4110" t="str">
        <f t="shared" si="387"/>
        <v>plays</v>
      </c>
      <c r="S4110" s="9">
        <f t="shared" si="388"/>
        <v>42767.031678240746</v>
      </c>
      <c r="T4110" s="9">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9">
        <f t="shared" si="388"/>
        <v>42307.539398148147</v>
      </c>
      <c r="T4111" s="9">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f t="shared" si="385"/>
        <v>14.333333333333334</v>
      </c>
      <c r="Q4112" t="str">
        <f t="shared" si="386"/>
        <v>theater</v>
      </c>
      <c r="R4112" t="str">
        <f t="shared" si="387"/>
        <v>plays</v>
      </c>
      <c r="S4112" s="9">
        <f t="shared" si="388"/>
        <v>42512.626747685179</v>
      </c>
      <c r="T4112" s="9">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f t="shared" si="385"/>
        <v>15.666666666666666</v>
      </c>
      <c r="Q4113" t="str">
        <f t="shared" si="386"/>
        <v>theater</v>
      </c>
      <c r="R4113" t="str">
        <f t="shared" si="387"/>
        <v>plays</v>
      </c>
      <c r="S4113" s="9">
        <f t="shared" si="388"/>
        <v>42029.135879629626</v>
      </c>
      <c r="T4113" s="9">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f t="shared" si="385"/>
        <v>1</v>
      </c>
      <c r="Q4114" t="str">
        <f t="shared" si="386"/>
        <v>theater</v>
      </c>
      <c r="R4114" t="str">
        <f t="shared" si="387"/>
        <v>plays</v>
      </c>
      <c r="S4114" s="9">
        <f t="shared" si="388"/>
        <v>42400.946597222224</v>
      </c>
      <c r="T4114" s="9">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f t="shared" si="385"/>
        <v>1</v>
      </c>
      <c r="Q4115" t="str">
        <f t="shared" si="386"/>
        <v>theater</v>
      </c>
      <c r="R4115" t="str">
        <f t="shared" si="387"/>
        <v>plays</v>
      </c>
      <c r="S4115" s="9">
        <f t="shared" si="388"/>
        <v>42358.573182870372</v>
      </c>
      <c r="T4115" s="9">
        <f t="shared" si="389"/>
        <v>42377.273611111115</v>
      </c>
    </row>
  </sheetData>
  <sortState xmlns:xlrd2="http://schemas.microsoft.com/office/spreadsheetml/2017/richdata2" ref="A3:R4115">
    <sortCondition ref="A3:A4115"/>
  </sortState>
  <conditionalFormatting sqref="F2:F1048576">
    <cfRule type="containsText" dxfId="5" priority="6" operator="containsText" text="live">
      <formula>NOT(ISERROR(SEARCH("live",F2)))</formula>
    </cfRule>
    <cfRule type="containsText" dxfId="4" priority="7" operator="containsText" text="failed">
      <formula>NOT(ISERROR(SEARCH("failed",F2)))</formula>
    </cfRule>
    <cfRule type="containsText" dxfId="3" priority="8" operator="containsText" text="canceled">
      <formula>NOT(ISERROR(SEARCH("canceled",F2)))</formula>
    </cfRule>
    <cfRule type="containsText" dxfId="2" priority="9" operator="containsText" text="successful">
      <formula>NOT(ISERROR(SEARCH("successful",F2)))</formula>
    </cfRule>
    <cfRule type="containsText" dxfId="1" priority="10" operator="containsText" text="state">
      <formula>NOT(ISERROR(SEARCH("state",F2)))</formula>
    </cfRule>
    <cfRule type="containsText" dxfId="0" priority="11" operator="containsText" text="successful">
      <formula>NOT(ISERROR(SEARCH("successful",F2)))</formula>
    </cfRule>
  </conditionalFormatting>
  <conditionalFormatting sqref="O1:O1048576">
    <cfRule type="colorScale" priority="2">
      <colorScale>
        <cfvo type="num" val="0"/>
        <cfvo type="num" val="100"/>
        <cfvo type="num" val="200"/>
        <color rgb="FFC00000"/>
        <color rgb="FF139D31"/>
        <color rgb="FF00B0F0"/>
      </colorScale>
    </cfRule>
    <cfRule type="colorScale" priority="3">
      <colorScale>
        <cfvo type="min"/>
        <cfvo type="max"/>
        <color rgb="FFFF7128"/>
        <color rgb="FFFFEF9C"/>
      </colorScale>
    </cfRule>
    <cfRule type="colorScale" priority="4">
      <colorScale>
        <cfvo type="num" val="0"/>
        <cfvo type="num" val="100"/>
        <cfvo type="max"/>
        <color rgb="FF9A0000"/>
        <color rgb="FF139D31"/>
        <color rgb="FF00B0F0"/>
      </colorScale>
    </cfRule>
    <cfRule type="colorScale" priority="5">
      <colorScale>
        <cfvo type="num" val="0"/>
        <cfvo type="num" val="100"/>
        <cfvo type="num" val="200"/>
        <color rgb="FF9A0000"/>
        <color rgb="FF139D31"/>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13AB1-38F9-436C-9432-EDEB7AF6ADE3}">
  <dimension ref="A1:F14"/>
  <sheetViews>
    <sheetView workbookViewId="0">
      <selection activeCell="H25" sqref="H25"/>
    </sheetView>
  </sheetViews>
  <sheetFormatPr defaultRowHeight="14.4" x14ac:dyDescent="0.3"/>
  <cols>
    <col min="1" max="1" width="13.21875" bestFit="1" customWidth="1"/>
    <col min="2" max="2" width="15.77734375" bestFit="1" customWidth="1"/>
    <col min="3" max="3" width="6" bestFit="1" customWidth="1"/>
    <col min="4" max="4" width="4.109375" bestFit="1" customWidth="1"/>
    <col min="5" max="5" width="9.6640625" bestFit="1" customWidth="1"/>
    <col min="6" max="7" width="11" bestFit="1" customWidth="1"/>
  </cols>
  <sheetData>
    <row r="1" spans="1:6" x14ac:dyDescent="0.3">
      <c r="A1" s="7" t="s">
        <v>8223</v>
      </c>
      <c r="B1" t="s">
        <v>8313</v>
      </c>
    </row>
    <row r="3" spans="1:6" x14ac:dyDescent="0.3">
      <c r="A3" s="7" t="s">
        <v>8310</v>
      </c>
      <c r="B3" s="7" t="s">
        <v>8321</v>
      </c>
    </row>
    <row r="4" spans="1:6" x14ac:dyDescent="0.3">
      <c r="A4" s="7" t="s">
        <v>8311</v>
      </c>
      <c r="B4" t="s">
        <v>8220</v>
      </c>
      <c r="C4" t="s">
        <v>8221</v>
      </c>
      <c r="D4" t="s">
        <v>8222</v>
      </c>
      <c r="E4" t="s">
        <v>8219</v>
      </c>
      <c r="F4" t="s">
        <v>8312</v>
      </c>
    </row>
    <row r="5" spans="1:6" x14ac:dyDescent="0.3">
      <c r="A5" s="8" t="s">
        <v>8314</v>
      </c>
      <c r="B5" s="6">
        <v>40</v>
      </c>
      <c r="C5" s="6">
        <v>180</v>
      </c>
      <c r="D5" s="6"/>
      <c r="E5" s="6">
        <v>300</v>
      </c>
      <c r="F5" s="6">
        <v>520</v>
      </c>
    </row>
    <row r="6" spans="1:6" x14ac:dyDescent="0.3">
      <c r="A6" s="8" t="s">
        <v>8315</v>
      </c>
      <c r="B6" s="6">
        <v>20</v>
      </c>
      <c r="C6" s="6">
        <v>140</v>
      </c>
      <c r="D6" s="6">
        <v>6</v>
      </c>
      <c r="E6" s="6">
        <v>34</v>
      </c>
      <c r="F6" s="6">
        <v>200</v>
      </c>
    </row>
    <row r="7" spans="1:6" x14ac:dyDescent="0.3">
      <c r="A7" s="8" t="s">
        <v>8459</v>
      </c>
      <c r="B7" s="6"/>
      <c r="C7" s="6">
        <v>140</v>
      </c>
      <c r="D7" s="6"/>
      <c r="E7" s="6">
        <v>80</v>
      </c>
      <c r="F7" s="6">
        <v>220</v>
      </c>
    </row>
    <row r="8" spans="1:6" x14ac:dyDescent="0.3">
      <c r="A8" s="8" t="s">
        <v>8316</v>
      </c>
      <c r="B8" s="6">
        <v>24</v>
      </c>
      <c r="C8" s="6"/>
      <c r="D8" s="6"/>
      <c r="E8" s="6"/>
      <c r="F8" s="6">
        <v>24</v>
      </c>
    </row>
    <row r="9" spans="1:6" x14ac:dyDescent="0.3">
      <c r="A9" s="8" t="s">
        <v>8317</v>
      </c>
      <c r="B9" s="6">
        <v>20</v>
      </c>
      <c r="C9" s="6">
        <v>120</v>
      </c>
      <c r="D9" s="6">
        <v>20</v>
      </c>
      <c r="E9" s="6">
        <v>540</v>
      </c>
      <c r="F9" s="6">
        <v>700</v>
      </c>
    </row>
    <row r="10" spans="1:6" x14ac:dyDescent="0.3">
      <c r="A10" s="8" t="s">
        <v>8460</v>
      </c>
      <c r="B10" s="6"/>
      <c r="C10" s="6">
        <v>117</v>
      </c>
      <c r="D10" s="6"/>
      <c r="E10" s="6">
        <v>103</v>
      </c>
      <c r="F10" s="6">
        <v>220</v>
      </c>
    </row>
    <row r="11" spans="1:6" x14ac:dyDescent="0.3">
      <c r="A11" s="8" t="s">
        <v>8318</v>
      </c>
      <c r="B11" s="6">
        <v>30</v>
      </c>
      <c r="C11" s="6">
        <v>127</v>
      </c>
      <c r="D11" s="6"/>
      <c r="E11" s="6">
        <v>80</v>
      </c>
      <c r="F11" s="6">
        <v>237</v>
      </c>
    </row>
    <row r="12" spans="1:6" x14ac:dyDescent="0.3">
      <c r="A12" s="8" t="s">
        <v>8319</v>
      </c>
      <c r="B12" s="6">
        <v>178</v>
      </c>
      <c r="C12" s="6">
        <v>213</v>
      </c>
      <c r="D12" s="6"/>
      <c r="E12" s="6">
        <v>209</v>
      </c>
      <c r="F12" s="6">
        <v>600</v>
      </c>
    </row>
    <row r="13" spans="1:6" x14ac:dyDescent="0.3">
      <c r="A13" s="8" t="s">
        <v>8320</v>
      </c>
      <c r="B13" s="6">
        <v>37</v>
      </c>
      <c r="C13" s="6">
        <v>493</v>
      </c>
      <c r="D13" s="6">
        <v>24</v>
      </c>
      <c r="E13" s="6">
        <v>839</v>
      </c>
      <c r="F13" s="6">
        <v>1393</v>
      </c>
    </row>
    <row r="14" spans="1:6" x14ac:dyDescent="0.3">
      <c r="A14" s="8" t="s">
        <v>8312</v>
      </c>
      <c r="B14" s="6">
        <v>349</v>
      </c>
      <c r="C14" s="6">
        <v>1530</v>
      </c>
      <c r="D14" s="6">
        <v>50</v>
      </c>
      <c r="E14" s="6">
        <v>2185</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D720-142B-4013-9462-D6988C78EA62}">
  <dimension ref="A1:G47"/>
  <sheetViews>
    <sheetView workbookViewId="0">
      <selection activeCell="U17" sqref="U17"/>
    </sheetView>
  </sheetViews>
  <sheetFormatPr defaultRowHeight="14.4" x14ac:dyDescent="0.3"/>
  <cols>
    <col min="1" max="1" width="16.33203125" bestFit="1" customWidth="1"/>
    <col min="2" max="2" width="17.33203125" bestFit="1" customWidth="1"/>
    <col min="3" max="3" width="6" bestFit="1" customWidth="1"/>
    <col min="4" max="4" width="4.109375" bestFit="1" customWidth="1"/>
    <col min="5" max="5" width="9.6640625" bestFit="1" customWidth="1"/>
    <col min="6" max="6" width="11" bestFit="1" customWidth="1"/>
    <col min="7" max="7" width="11.44140625" customWidth="1"/>
  </cols>
  <sheetData>
    <row r="1" spans="1:7" x14ac:dyDescent="0.3">
      <c r="A1" s="7" t="s">
        <v>8223</v>
      </c>
      <c r="B1" t="s">
        <v>8348</v>
      </c>
      <c r="G1" t="str">
        <f>"Country: "&amp;B1&amp;"    Category: "&amp;B2</f>
        <v>Country: (Multiple Items)    Category: (All)</v>
      </c>
    </row>
    <row r="2" spans="1:7" x14ac:dyDescent="0.3">
      <c r="A2" s="7" t="s">
        <v>8306</v>
      </c>
      <c r="B2" t="s">
        <v>8313</v>
      </c>
    </row>
    <row r="4" spans="1:7" x14ac:dyDescent="0.3">
      <c r="A4" s="7" t="s">
        <v>8310</v>
      </c>
      <c r="B4" s="7" t="s">
        <v>8321</v>
      </c>
    </row>
    <row r="5" spans="1:7" x14ac:dyDescent="0.3">
      <c r="A5" s="7" t="s">
        <v>8311</v>
      </c>
      <c r="B5" t="s">
        <v>8220</v>
      </c>
      <c r="C5" t="s">
        <v>8221</v>
      </c>
      <c r="D5" t="s">
        <v>8222</v>
      </c>
      <c r="E5" t="s">
        <v>8219</v>
      </c>
      <c r="F5" t="s">
        <v>8312</v>
      </c>
    </row>
    <row r="6" spans="1:7" x14ac:dyDescent="0.3">
      <c r="A6" s="8" t="s">
        <v>8461</v>
      </c>
      <c r="B6" s="6"/>
      <c r="C6" s="6">
        <v>100</v>
      </c>
      <c r="D6" s="6"/>
      <c r="E6" s="6"/>
      <c r="F6" s="6">
        <v>100</v>
      </c>
    </row>
    <row r="7" spans="1:7" x14ac:dyDescent="0.3">
      <c r="A7" s="8" t="s">
        <v>8322</v>
      </c>
      <c r="B7" s="6">
        <v>20</v>
      </c>
      <c r="C7" s="6"/>
      <c r="D7" s="6"/>
      <c r="E7" s="6"/>
      <c r="F7" s="6">
        <v>20</v>
      </c>
    </row>
    <row r="8" spans="1:7" x14ac:dyDescent="0.3">
      <c r="A8" s="8" t="s">
        <v>8323</v>
      </c>
      <c r="B8" s="6">
        <v>24</v>
      </c>
      <c r="C8" s="6"/>
      <c r="D8" s="6"/>
      <c r="E8" s="6"/>
      <c r="F8" s="6">
        <v>24</v>
      </c>
    </row>
    <row r="9" spans="1:7" x14ac:dyDescent="0.3">
      <c r="A9" s="8" t="s">
        <v>8462</v>
      </c>
      <c r="B9" s="6"/>
      <c r="C9" s="6">
        <v>40</v>
      </c>
      <c r="D9" s="6"/>
      <c r="E9" s="6"/>
      <c r="F9" s="6">
        <v>40</v>
      </c>
    </row>
    <row r="10" spans="1:7" x14ac:dyDescent="0.3">
      <c r="A10" s="8" t="s">
        <v>8463</v>
      </c>
      <c r="B10" s="6"/>
      <c r="C10" s="6"/>
      <c r="D10" s="6"/>
      <c r="E10" s="6">
        <v>40</v>
      </c>
      <c r="F10" s="6">
        <v>40</v>
      </c>
    </row>
    <row r="11" spans="1:7" x14ac:dyDescent="0.3">
      <c r="A11" s="8" t="s">
        <v>8464</v>
      </c>
      <c r="B11" s="6"/>
      <c r="C11" s="6"/>
      <c r="D11" s="6"/>
      <c r="E11" s="6">
        <v>180</v>
      </c>
      <c r="F11" s="6">
        <v>180</v>
      </c>
    </row>
    <row r="12" spans="1:7" x14ac:dyDescent="0.3">
      <c r="A12" s="8" t="s">
        <v>8465</v>
      </c>
      <c r="B12" s="6"/>
      <c r="C12" s="6">
        <v>80</v>
      </c>
      <c r="D12" s="6"/>
      <c r="E12" s="6"/>
      <c r="F12" s="6">
        <v>80</v>
      </c>
    </row>
    <row r="13" spans="1:7" x14ac:dyDescent="0.3">
      <c r="A13" s="8" t="s">
        <v>8466</v>
      </c>
      <c r="B13" s="6"/>
      <c r="C13" s="6"/>
      <c r="D13" s="6"/>
      <c r="E13" s="6">
        <v>40</v>
      </c>
      <c r="F13" s="6">
        <v>40</v>
      </c>
    </row>
    <row r="14" spans="1:7" x14ac:dyDescent="0.3">
      <c r="A14" s="8" t="s">
        <v>8467</v>
      </c>
      <c r="B14" s="6"/>
      <c r="C14" s="6">
        <v>40</v>
      </c>
      <c r="D14" s="6">
        <v>20</v>
      </c>
      <c r="E14" s="6"/>
      <c r="F14" s="6">
        <v>60</v>
      </c>
    </row>
    <row r="15" spans="1:7" x14ac:dyDescent="0.3">
      <c r="A15" s="8" t="s">
        <v>8468</v>
      </c>
      <c r="B15" s="6"/>
      <c r="C15" s="6">
        <v>40</v>
      </c>
      <c r="D15" s="6"/>
      <c r="E15" s="6"/>
      <c r="F15" s="6">
        <v>40</v>
      </c>
    </row>
    <row r="16" spans="1:7" x14ac:dyDescent="0.3">
      <c r="A16" s="8" t="s">
        <v>8324</v>
      </c>
      <c r="B16" s="6">
        <v>20</v>
      </c>
      <c r="C16" s="6">
        <v>120</v>
      </c>
      <c r="D16" s="6"/>
      <c r="E16" s="6"/>
      <c r="F16" s="6">
        <v>140</v>
      </c>
    </row>
    <row r="17" spans="1:6" x14ac:dyDescent="0.3">
      <c r="A17" s="8" t="s">
        <v>8469</v>
      </c>
      <c r="B17" s="6"/>
      <c r="C17" s="6">
        <v>20</v>
      </c>
      <c r="D17" s="6"/>
      <c r="E17" s="6"/>
      <c r="F17" s="6">
        <v>20</v>
      </c>
    </row>
    <row r="18" spans="1:6" x14ac:dyDescent="0.3">
      <c r="A18" s="8" t="s">
        <v>8470</v>
      </c>
      <c r="B18" s="6"/>
      <c r="C18" s="6"/>
      <c r="D18" s="6"/>
      <c r="E18" s="6">
        <v>140</v>
      </c>
      <c r="F18" s="6">
        <v>140</v>
      </c>
    </row>
    <row r="19" spans="1:6" x14ac:dyDescent="0.3">
      <c r="A19" s="8" t="s">
        <v>8471</v>
      </c>
      <c r="B19" s="6"/>
      <c r="C19" s="6">
        <v>20</v>
      </c>
      <c r="D19" s="6"/>
      <c r="E19" s="6">
        <v>140</v>
      </c>
      <c r="F19" s="6">
        <v>160</v>
      </c>
    </row>
    <row r="20" spans="1:6" x14ac:dyDescent="0.3">
      <c r="A20" s="8" t="s">
        <v>8472</v>
      </c>
      <c r="B20" s="6"/>
      <c r="C20" s="6">
        <v>60</v>
      </c>
      <c r="D20" s="6"/>
      <c r="E20" s="6"/>
      <c r="F20" s="6">
        <v>60</v>
      </c>
    </row>
    <row r="21" spans="1:6" x14ac:dyDescent="0.3">
      <c r="A21" s="8" t="s">
        <v>8473</v>
      </c>
      <c r="B21" s="6"/>
      <c r="C21" s="6">
        <v>11</v>
      </c>
      <c r="D21" s="6"/>
      <c r="E21" s="6">
        <v>9</v>
      </c>
      <c r="F21" s="6">
        <v>20</v>
      </c>
    </row>
    <row r="22" spans="1:6" x14ac:dyDescent="0.3">
      <c r="A22" s="8" t="s">
        <v>8474</v>
      </c>
      <c r="B22" s="6"/>
      <c r="C22" s="6"/>
      <c r="D22" s="6"/>
      <c r="E22" s="6">
        <v>20</v>
      </c>
      <c r="F22" s="6">
        <v>20</v>
      </c>
    </row>
    <row r="23" spans="1:6" x14ac:dyDescent="0.3">
      <c r="A23" s="8" t="s">
        <v>8475</v>
      </c>
      <c r="B23" s="6"/>
      <c r="C23" s="6">
        <v>40</v>
      </c>
      <c r="D23" s="6"/>
      <c r="E23" s="6"/>
      <c r="F23" s="6">
        <v>40</v>
      </c>
    </row>
    <row r="24" spans="1:6" x14ac:dyDescent="0.3">
      <c r="A24" s="8" t="s">
        <v>8325</v>
      </c>
      <c r="B24" s="6">
        <v>20</v>
      </c>
      <c r="C24" s="6">
        <v>60</v>
      </c>
      <c r="D24" s="6"/>
      <c r="E24" s="6">
        <v>60</v>
      </c>
      <c r="F24" s="6">
        <v>140</v>
      </c>
    </row>
    <row r="25" spans="1:6" x14ac:dyDescent="0.3">
      <c r="A25" s="8" t="s">
        <v>8476</v>
      </c>
      <c r="B25" s="6"/>
      <c r="C25" s="6">
        <v>20</v>
      </c>
      <c r="D25" s="6"/>
      <c r="E25" s="6"/>
      <c r="F25" s="6">
        <v>20</v>
      </c>
    </row>
    <row r="26" spans="1:6" x14ac:dyDescent="0.3">
      <c r="A26" s="8" t="s">
        <v>8477</v>
      </c>
      <c r="B26" s="6"/>
      <c r="C26" s="6"/>
      <c r="D26" s="6"/>
      <c r="E26" s="6">
        <v>60</v>
      </c>
      <c r="F26" s="6">
        <v>60</v>
      </c>
    </row>
    <row r="27" spans="1:6" x14ac:dyDescent="0.3">
      <c r="A27" s="8" t="s">
        <v>8478</v>
      </c>
      <c r="B27" s="6"/>
      <c r="C27" s="6">
        <v>20</v>
      </c>
      <c r="D27" s="6"/>
      <c r="E27" s="6"/>
      <c r="F27" s="6">
        <v>20</v>
      </c>
    </row>
    <row r="28" spans="1:6" x14ac:dyDescent="0.3">
      <c r="A28" s="8" t="s">
        <v>8479</v>
      </c>
      <c r="B28" s="6"/>
      <c r="C28" s="6">
        <v>57</v>
      </c>
      <c r="D28" s="6"/>
      <c r="E28" s="6">
        <v>103</v>
      </c>
      <c r="F28" s="6">
        <v>160</v>
      </c>
    </row>
    <row r="29" spans="1:6" x14ac:dyDescent="0.3">
      <c r="A29" s="8" t="s">
        <v>8480</v>
      </c>
      <c r="B29" s="6"/>
      <c r="C29" s="6">
        <v>20</v>
      </c>
      <c r="D29" s="6"/>
      <c r="E29" s="6"/>
      <c r="F29" s="6">
        <v>20</v>
      </c>
    </row>
    <row r="30" spans="1:6" x14ac:dyDescent="0.3">
      <c r="A30" s="8" t="s">
        <v>8481</v>
      </c>
      <c r="B30" s="6"/>
      <c r="C30" s="6">
        <v>353</v>
      </c>
      <c r="D30" s="6">
        <v>19</v>
      </c>
      <c r="E30" s="6">
        <v>694</v>
      </c>
      <c r="F30" s="6">
        <v>1066</v>
      </c>
    </row>
    <row r="31" spans="1:6" x14ac:dyDescent="0.3">
      <c r="A31" s="8" t="s">
        <v>8482</v>
      </c>
      <c r="B31" s="6"/>
      <c r="C31" s="6"/>
      <c r="D31" s="6"/>
      <c r="E31" s="6">
        <v>40</v>
      </c>
      <c r="F31" s="6">
        <v>40</v>
      </c>
    </row>
    <row r="32" spans="1:6" x14ac:dyDescent="0.3">
      <c r="A32" s="8" t="s">
        <v>8483</v>
      </c>
      <c r="B32" s="6"/>
      <c r="C32" s="6"/>
      <c r="D32" s="6"/>
      <c r="E32" s="6">
        <v>20</v>
      </c>
      <c r="F32" s="6">
        <v>20</v>
      </c>
    </row>
    <row r="33" spans="1:6" x14ac:dyDescent="0.3">
      <c r="A33" s="8" t="s">
        <v>8484</v>
      </c>
      <c r="B33" s="6"/>
      <c r="C33" s="6">
        <v>20</v>
      </c>
      <c r="D33" s="6"/>
      <c r="E33" s="6"/>
      <c r="F33" s="6">
        <v>20</v>
      </c>
    </row>
    <row r="34" spans="1:6" x14ac:dyDescent="0.3">
      <c r="A34" s="8" t="s">
        <v>8485</v>
      </c>
      <c r="B34" s="6"/>
      <c r="C34" s="6"/>
      <c r="D34" s="6"/>
      <c r="E34" s="6">
        <v>260</v>
      </c>
      <c r="F34" s="6">
        <v>260</v>
      </c>
    </row>
    <row r="35" spans="1:6" x14ac:dyDescent="0.3">
      <c r="A35" s="8" t="s">
        <v>8326</v>
      </c>
      <c r="B35" s="6">
        <v>40</v>
      </c>
      <c r="C35" s="6"/>
      <c r="D35" s="6"/>
      <c r="E35" s="6"/>
      <c r="F35" s="6">
        <v>40</v>
      </c>
    </row>
    <row r="36" spans="1:6" x14ac:dyDescent="0.3">
      <c r="A36" s="8" t="s">
        <v>8486</v>
      </c>
      <c r="B36" s="6"/>
      <c r="C36" s="6"/>
      <c r="D36" s="6"/>
      <c r="E36" s="6">
        <v>60</v>
      </c>
      <c r="F36" s="6">
        <v>60</v>
      </c>
    </row>
    <row r="37" spans="1:6" x14ac:dyDescent="0.3">
      <c r="A37" s="8" t="s">
        <v>8487</v>
      </c>
      <c r="B37" s="6"/>
      <c r="C37" s="6"/>
      <c r="D37" s="6">
        <v>6</v>
      </c>
      <c r="E37" s="6">
        <v>34</v>
      </c>
      <c r="F37" s="6">
        <v>40</v>
      </c>
    </row>
    <row r="38" spans="1:6" x14ac:dyDescent="0.3">
      <c r="A38" s="8" t="s">
        <v>8327</v>
      </c>
      <c r="B38" s="6">
        <v>18</v>
      </c>
      <c r="C38" s="6">
        <v>2</v>
      </c>
      <c r="D38" s="6"/>
      <c r="E38" s="6">
        <v>40</v>
      </c>
      <c r="F38" s="6">
        <v>60</v>
      </c>
    </row>
    <row r="39" spans="1:6" x14ac:dyDescent="0.3">
      <c r="A39" s="8" t="s">
        <v>8328</v>
      </c>
      <c r="B39" s="6">
        <v>17</v>
      </c>
      <c r="C39" s="6">
        <v>80</v>
      </c>
      <c r="D39" s="6">
        <v>5</v>
      </c>
      <c r="E39" s="6">
        <v>85</v>
      </c>
      <c r="F39" s="6">
        <v>187</v>
      </c>
    </row>
    <row r="40" spans="1:6" x14ac:dyDescent="0.3">
      <c r="A40" s="8" t="s">
        <v>8488</v>
      </c>
      <c r="B40" s="6"/>
      <c r="C40" s="6"/>
      <c r="D40" s="6"/>
      <c r="E40" s="6">
        <v>80</v>
      </c>
      <c r="F40" s="6">
        <v>80</v>
      </c>
    </row>
    <row r="41" spans="1:6" x14ac:dyDescent="0.3">
      <c r="A41" s="8" t="s">
        <v>8489</v>
      </c>
      <c r="B41" s="6"/>
      <c r="C41" s="6"/>
      <c r="D41" s="6"/>
      <c r="E41" s="6">
        <v>60</v>
      </c>
      <c r="F41" s="6">
        <v>60</v>
      </c>
    </row>
    <row r="42" spans="1:6" x14ac:dyDescent="0.3">
      <c r="A42" s="8" t="s">
        <v>8329</v>
      </c>
      <c r="B42" s="6">
        <v>10</v>
      </c>
      <c r="C42" s="6">
        <v>47</v>
      </c>
      <c r="D42" s="6"/>
      <c r="E42" s="6"/>
      <c r="F42" s="6">
        <v>57</v>
      </c>
    </row>
    <row r="43" spans="1:6" x14ac:dyDescent="0.3">
      <c r="A43" s="8" t="s">
        <v>8490</v>
      </c>
      <c r="B43" s="6"/>
      <c r="C43" s="6">
        <v>100</v>
      </c>
      <c r="D43" s="6"/>
      <c r="E43" s="6"/>
      <c r="F43" s="6">
        <v>100</v>
      </c>
    </row>
    <row r="44" spans="1:6" x14ac:dyDescent="0.3">
      <c r="A44" s="8" t="s">
        <v>8330</v>
      </c>
      <c r="B44" s="6">
        <v>60</v>
      </c>
      <c r="C44" s="6">
        <v>120</v>
      </c>
      <c r="D44" s="6"/>
      <c r="E44" s="6">
        <v>20</v>
      </c>
      <c r="F44" s="6">
        <v>200</v>
      </c>
    </row>
    <row r="45" spans="1:6" x14ac:dyDescent="0.3">
      <c r="A45" s="8" t="s">
        <v>8331</v>
      </c>
      <c r="B45" s="6">
        <v>100</v>
      </c>
      <c r="C45" s="6">
        <v>60</v>
      </c>
      <c r="D45" s="6"/>
      <c r="E45" s="6"/>
      <c r="F45" s="6">
        <v>160</v>
      </c>
    </row>
    <row r="46" spans="1:6" x14ac:dyDescent="0.3">
      <c r="A46" s="8" t="s">
        <v>8332</v>
      </c>
      <c r="B46" s="6">
        <v>20</v>
      </c>
      <c r="C46" s="6"/>
      <c r="D46" s="6"/>
      <c r="E46" s="6"/>
      <c r="F46" s="6">
        <v>20</v>
      </c>
    </row>
    <row r="47" spans="1:6" x14ac:dyDescent="0.3">
      <c r="A47" s="8" t="s">
        <v>8312</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CF23E-973B-43EA-8FE3-0165A5C2C1C7}">
  <dimension ref="A1:F18"/>
  <sheetViews>
    <sheetView workbookViewId="0">
      <selection activeCell="E8" sqref="E8"/>
    </sheetView>
  </sheetViews>
  <sheetFormatPr defaultRowHeight="14.4" x14ac:dyDescent="0.3"/>
  <cols>
    <col min="1" max="1" width="13.21875" bestFit="1" customWidth="1"/>
    <col min="2" max="2" width="15.77734375" bestFit="1" customWidth="1"/>
    <col min="3" max="3" width="6" bestFit="1" customWidth="1"/>
    <col min="4" max="4" width="4.109375" bestFit="1" customWidth="1"/>
    <col min="5" max="5" width="9.6640625" bestFit="1" customWidth="1"/>
    <col min="6" max="7" width="11" bestFit="1" customWidth="1"/>
    <col min="8" max="10" width="15.77734375" bestFit="1" customWidth="1"/>
    <col min="11" max="12" width="11" bestFit="1" customWidth="1"/>
    <col min="13" max="13" width="9.6640625" bestFit="1" customWidth="1"/>
    <col min="14" max="16" width="7" bestFit="1" customWidth="1"/>
    <col min="17" max="17" width="9.44140625" bestFit="1" customWidth="1"/>
    <col min="18" max="20" width="6.6640625" bestFit="1" customWidth="1"/>
    <col min="21" max="21" width="9.44140625" bestFit="1" customWidth="1"/>
    <col min="22" max="24" width="6.6640625" bestFit="1" customWidth="1"/>
    <col min="25" max="25" width="9.44140625" bestFit="1" customWidth="1"/>
    <col min="26" max="28" width="6.6640625" bestFit="1" customWidth="1"/>
    <col min="29" max="29" width="9.44140625" bestFit="1" customWidth="1"/>
    <col min="30" max="30" width="9.6640625" bestFit="1" customWidth="1"/>
    <col min="31" max="33" width="7" bestFit="1" customWidth="1"/>
    <col min="34" max="34" width="9.44140625" bestFit="1" customWidth="1"/>
    <col min="35" max="37" width="6.6640625" bestFit="1" customWidth="1"/>
    <col min="38" max="38" width="9.44140625" bestFit="1" customWidth="1"/>
    <col min="39" max="41" width="6.6640625" bestFit="1" customWidth="1"/>
    <col min="42" max="42" width="9.44140625" bestFit="1" customWidth="1"/>
    <col min="43" max="45" width="6.6640625" bestFit="1" customWidth="1"/>
    <col min="46" max="46" width="9.44140625" bestFit="1" customWidth="1"/>
    <col min="47" max="47" width="9.6640625" bestFit="1" customWidth="1"/>
    <col min="48" max="50" width="7" bestFit="1" customWidth="1"/>
    <col min="51" max="51" width="9.44140625" bestFit="1" customWidth="1"/>
    <col min="52" max="54" width="6.6640625" bestFit="1" customWidth="1"/>
    <col min="55" max="55" width="9.44140625" bestFit="1" customWidth="1"/>
    <col min="56" max="58" width="6.6640625" bestFit="1" customWidth="1"/>
    <col min="59" max="59" width="9.44140625" bestFit="1" customWidth="1"/>
    <col min="60" max="62" width="6.6640625" bestFit="1" customWidth="1"/>
    <col min="63" max="63" width="9.44140625" bestFit="1" customWidth="1"/>
    <col min="64" max="64" width="9.6640625" bestFit="1" customWidth="1"/>
    <col min="65" max="67" width="7" bestFit="1" customWidth="1"/>
    <col min="68" max="68" width="9.44140625" bestFit="1" customWidth="1"/>
    <col min="69" max="71" width="6.6640625" bestFit="1" customWidth="1"/>
    <col min="72" max="72" width="9.44140625" bestFit="1" customWidth="1"/>
    <col min="73" max="75" width="6.6640625" bestFit="1" customWidth="1"/>
    <col min="76" max="76" width="9.44140625" bestFit="1" customWidth="1"/>
    <col min="77" max="79" width="6.6640625" bestFit="1" customWidth="1"/>
    <col min="80" max="80" width="9.44140625" bestFit="1" customWidth="1"/>
    <col min="81" max="81" width="9.6640625" bestFit="1" customWidth="1"/>
    <col min="82" max="84" width="7" bestFit="1" customWidth="1"/>
    <col min="85" max="85" width="9.44140625" bestFit="1" customWidth="1"/>
    <col min="86" max="88" width="6.6640625" bestFit="1" customWidth="1"/>
    <col min="89" max="89" width="9.44140625" bestFit="1" customWidth="1"/>
    <col min="90" max="92" width="6.6640625" bestFit="1" customWidth="1"/>
    <col min="93" max="93" width="9.44140625" bestFit="1" customWidth="1"/>
    <col min="94" max="96" width="6.6640625" bestFit="1" customWidth="1"/>
    <col min="97" max="97" width="9.44140625" bestFit="1" customWidth="1"/>
    <col min="98" max="98" width="9.6640625" bestFit="1" customWidth="1"/>
    <col min="99" max="101" width="7" bestFit="1" customWidth="1"/>
    <col min="102" max="102" width="9.44140625" bestFit="1" customWidth="1"/>
    <col min="103" max="105" width="6.6640625" bestFit="1" customWidth="1"/>
    <col min="106" max="106" width="9.44140625" bestFit="1" customWidth="1"/>
    <col min="107" max="109" width="6.6640625" bestFit="1" customWidth="1"/>
    <col min="110" max="110" width="9.44140625" bestFit="1" customWidth="1"/>
    <col min="111" max="113" width="6.6640625" bestFit="1" customWidth="1"/>
    <col min="114" max="114" width="9.44140625" bestFit="1" customWidth="1"/>
    <col min="115" max="115" width="9.6640625" bestFit="1" customWidth="1"/>
    <col min="116" max="118" width="7" bestFit="1" customWidth="1"/>
    <col min="119" max="119" width="9.44140625" bestFit="1" customWidth="1"/>
    <col min="120" max="122" width="6.6640625" bestFit="1" customWidth="1"/>
    <col min="123" max="123" width="9.44140625" bestFit="1" customWidth="1"/>
    <col min="124" max="126" width="6.6640625" bestFit="1" customWidth="1"/>
    <col min="127" max="127" width="9.44140625" bestFit="1" customWidth="1"/>
    <col min="128" max="130" width="6.6640625" bestFit="1" customWidth="1"/>
    <col min="131" max="131" width="9.44140625" bestFit="1" customWidth="1"/>
    <col min="132" max="132" width="9.6640625" bestFit="1" customWidth="1"/>
    <col min="133" max="135" width="7" bestFit="1" customWidth="1"/>
    <col min="136" max="136" width="9.44140625" bestFit="1" customWidth="1"/>
    <col min="137" max="137" width="9.6640625" bestFit="1" customWidth="1"/>
    <col min="138" max="138" width="11" bestFit="1" customWidth="1"/>
    <col min="139" max="4115" width="15.88671875" bestFit="1" customWidth="1"/>
    <col min="4116" max="4116" width="11" bestFit="1" customWidth="1"/>
  </cols>
  <sheetData>
    <row r="1" spans="1:6" x14ac:dyDescent="0.3">
      <c r="A1" s="7" t="s">
        <v>8306</v>
      </c>
      <c r="B1" t="s">
        <v>8313</v>
      </c>
    </row>
    <row r="2" spans="1:6" x14ac:dyDescent="0.3">
      <c r="A2" s="7" t="s">
        <v>8347</v>
      </c>
      <c r="B2" t="s">
        <v>8313</v>
      </c>
    </row>
    <row r="4" spans="1:6" x14ac:dyDescent="0.3">
      <c r="A4" s="7" t="s">
        <v>8310</v>
      </c>
      <c r="B4" s="7" t="s">
        <v>8321</v>
      </c>
    </row>
    <row r="5" spans="1:6" x14ac:dyDescent="0.3">
      <c r="A5" s="7" t="s">
        <v>8311</v>
      </c>
      <c r="B5" t="s">
        <v>8220</v>
      </c>
      <c r="C5" t="s">
        <v>8221</v>
      </c>
      <c r="D5" t="s">
        <v>8222</v>
      </c>
      <c r="E5" t="s">
        <v>8219</v>
      </c>
      <c r="F5" t="s">
        <v>8312</v>
      </c>
    </row>
    <row r="6" spans="1:6" x14ac:dyDescent="0.3">
      <c r="A6" s="8" t="s">
        <v>8341</v>
      </c>
      <c r="B6" s="6">
        <v>34</v>
      </c>
      <c r="C6" s="6">
        <v>149</v>
      </c>
      <c r="D6" s="6">
        <v>2</v>
      </c>
      <c r="E6" s="6">
        <v>182</v>
      </c>
      <c r="F6" s="6">
        <v>367</v>
      </c>
    </row>
    <row r="7" spans="1:6" x14ac:dyDescent="0.3">
      <c r="A7" s="8" t="s">
        <v>8342</v>
      </c>
      <c r="B7" s="6">
        <v>27</v>
      </c>
      <c r="C7" s="6">
        <v>106</v>
      </c>
      <c r="D7" s="6">
        <v>18</v>
      </c>
      <c r="E7" s="6">
        <v>202</v>
      </c>
      <c r="F7" s="6">
        <v>353</v>
      </c>
    </row>
    <row r="8" spans="1:6" x14ac:dyDescent="0.3">
      <c r="A8" s="8" t="s">
        <v>8343</v>
      </c>
      <c r="B8" s="6">
        <v>28</v>
      </c>
      <c r="C8" s="6">
        <v>108</v>
      </c>
      <c r="D8" s="6">
        <v>30</v>
      </c>
      <c r="E8" s="6">
        <v>180</v>
      </c>
      <c r="F8" s="6">
        <v>346</v>
      </c>
    </row>
    <row r="9" spans="1:6" x14ac:dyDescent="0.3">
      <c r="A9" s="8" t="s">
        <v>8344</v>
      </c>
      <c r="B9" s="6">
        <v>27</v>
      </c>
      <c r="C9" s="6">
        <v>102</v>
      </c>
      <c r="D9" s="6"/>
      <c r="E9" s="6">
        <v>192</v>
      </c>
      <c r="F9" s="6">
        <v>321</v>
      </c>
    </row>
    <row r="10" spans="1:6" x14ac:dyDescent="0.3">
      <c r="A10" s="8" t="s">
        <v>8335</v>
      </c>
      <c r="B10" s="6">
        <v>26</v>
      </c>
      <c r="C10" s="6">
        <v>126</v>
      </c>
      <c r="D10" s="6"/>
      <c r="E10" s="6">
        <v>234</v>
      </c>
      <c r="F10" s="6">
        <v>386</v>
      </c>
    </row>
    <row r="11" spans="1:6" x14ac:dyDescent="0.3">
      <c r="A11" s="8" t="s">
        <v>8345</v>
      </c>
      <c r="B11" s="6">
        <v>27</v>
      </c>
      <c r="C11" s="6">
        <v>147</v>
      </c>
      <c r="D11" s="6"/>
      <c r="E11" s="6">
        <v>211</v>
      </c>
      <c r="F11" s="6">
        <v>385</v>
      </c>
    </row>
    <row r="12" spans="1:6" x14ac:dyDescent="0.3">
      <c r="A12" s="8" t="s">
        <v>8336</v>
      </c>
      <c r="B12" s="6">
        <v>43</v>
      </c>
      <c r="C12" s="6">
        <v>150</v>
      </c>
      <c r="D12" s="6"/>
      <c r="E12" s="6">
        <v>194</v>
      </c>
      <c r="F12" s="6">
        <v>387</v>
      </c>
    </row>
    <row r="13" spans="1:6" x14ac:dyDescent="0.3">
      <c r="A13" s="8" t="s">
        <v>8337</v>
      </c>
      <c r="B13" s="6">
        <v>33</v>
      </c>
      <c r="C13" s="6">
        <v>134</v>
      </c>
      <c r="D13" s="6"/>
      <c r="E13" s="6">
        <v>166</v>
      </c>
      <c r="F13" s="6">
        <v>333</v>
      </c>
    </row>
    <row r="14" spans="1:6" x14ac:dyDescent="0.3">
      <c r="A14" s="8" t="s">
        <v>8338</v>
      </c>
      <c r="B14" s="6">
        <v>24</v>
      </c>
      <c r="C14" s="6">
        <v>127</v>
      </c>
      <c r="D14" s="6"/>
      <c r="E14" s="6">
        <v>147</v>
      </c>
      <c r="F14" s="6">
        <v>298</v>
      </c>
    </row>
    <row r="15" spans="1:6" x14ac:dyDescent="0.3">
      <c r="A15" s="8" t="s">
        <v>8339</v>
      </c>
      <c r="B15" s="6">
        <v>20</v>
      </c>
      <c r="C15" s="6">
        <v>149</v>
      </c>
      <c r="D15" s="6"/>
      <c r="E15" s="6">
        <v>183</v>
      </c>
      <c r="F15" s="6">
        <v>352</v>
      </c>
    </row>
    <row r="16" spans="1:6" x14ac:dyDescent="0.3">
      <c r="A16" s="8" t="s">
        <v>8340</v>
      </c>
      <c r="B16" s="6">
        <v>37</v>
      </c>
      <c r="C16" s="6">
        <v>114</v>
      </c>
      <c r="D16" s="6"/>
      <c r="E16" s="6">
        <v>183</v>
      </c>
      <c r="F16" s="6">
        <v>334</v>
      </c>
    </row>
    <row r="17" spans="1:6" x14ac:dyDescent="0.3">
      <c r="A17" s="8" t="s">
        <v>8346</v>
      </c>
      <c r="B17" s="6">
        <v>23</v>
      </c>
      <c r="C17" s="6">
        <v>118</v>
      </c>
      <c r="D17" s="6"/>
      <c r="E17" s="6">
        <v>111</v>
      </c>
      <c r="F17" s="6">
        <v>252</v>
      </c>
    </row>
    <row r="18" spans="1:6" x14ac:dyDescent="0.3">
      <c r="A18" s="8" t="s">
        <v>8312</v>
      </c>
      <c r="B18" s="6">
        <v>349</v>
      </c>
      <c r="C18" s="6">
        <v>1530</v>
      </c>
      <c r="D18" s="6">
        <v>50</v>
      </c>
      <c r="E18" s="6">
        <v>2185</v>
      </c>
      <c r="F18"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7AC95-3A62-40C0-819A-90E6264C248A}">
  <dimension ref="A1:Y32"/>
  <sheetViews>
    <sheetView workbookViewId="0">
      <selection activeCell="I24" sqref="I24"/>
    </sheetView>
  </sheetViews>
  <sheetFormatPr defaultRowHeight="14.4" x14ac:dyDescent="0.3"/>
  <cols>
    <col min="1" max="1" width="28.5546875" customWidth="1"/>
    <col min="2" max="2" width="17.6640625" bestFit="1" customWidth="1"/>
    <col min="3" max="3" width="13.88671875" bestFit="1" customWidth="1"/>
    <col min="4" max="4" width="16.5546875" bestFit="1" customWidth="1"/>
    <col min="5" max="5" width="12.77734375" bestFit="1" customWidth="1"/>
    <col min="6" max="6" width="20.21875" bestFit="1" customWidth="1"/>
    <col min="7" max="7" width="16.5546875" bestFit="1" customWidth="1"/>
    <col min="8" max="8" width="19.33203125" bestFit="1" customWidth="1"/>
    <col min="11" max="11" width="18.6640625" bestFit="1" customWidth="1"/>
    <col min="12" max="15" width="18.6640625" customWidth="1"/>
    <col min="17" max="17" width="9.6640625" bestFit="1" customWidth="1"/>
    <col min="18" max="18" width="6.33203125" bestFit="1" customWidth="1"/>
    <col min="19" max="20" width="9.6640625" customWidth="1"/>
    <col min="22" max="22" width="9.33203125" customWidth="1"/>
    <col min="24" max="24" width="8.5546875" bestFit="1" customWidth="1"/>
  </cols>
  <sheetData>
    <row r="1" spans="1:25" ht="29.4" customHeight="1" x14ac:dyDescent="0.3">
      <c r="A1" t="s">
        <v>8349</v>
      </c>
      <c r="B1" t="s">
        <v>8350</v>
      </c>
      <c r="C1" t="s">
        <v>8351</v>
      </c>
      <c r="D1" t="s">
        <v>8352</v>
      </c>
      <c r="E1" t="s">
        <v>8353</v>
      </c>
      <c r="F1" t="s">
        <v>8354</v>
      </c>
      <c r="G1" t="s">
        <v>8355</v>
      </c>
      <c r="H1" t="s">
        <v>8356</v>
      </c>
      <c r="J1" s="19" t="s">
        <v>8458</v>
      </c>
      <c r="K1" s="20"/>
      <c r="L1" s="20"/>
      <c r="M1" s="20"/>
      <c r="N1" s="20"/>
      <c r="O1" s="20"/>
      <c r="Q1" t="s">
        <v>8381</v>
      </c>
      <c r="R1" t="s">
        <v>8382</v>
      </c>
      <c r="S1" t="s">
        <v>8383</v>
      </c>
      <c r="V1" s="10" t="s">
        <v>8384</v>
      </c>
      <c r="W1" s="10" t="s">
        <v>8385</v>
      </c>
      <c r="X1" s="10"/>
      <c r="Y1" t="s">
        <v>8386</v>
      </c>
    </row>
    <row r="2" spans="1:25" x14ac:dyDescent="0.3">
      <c r="A2" t="s">
        <v>8357</v>
      </c>
      <c r="B2">
        <f>COUNTIFS(Data!$F:$F, State1, Data!$D:$D, "&lt;1000")</f>
        <v>322</v>
      </c>
      <c r="C2">
        <f>COUNTIFS(Data!$F:$F, State2, Data!$D:$D, "&lt;1000")</f>
        <v>113</v>
      </c>
      <c r="D2">
        <f>COUNTIFS(Data!$F:$F, State3, Data!$D:$D, "&lt;1000")</f>
        <v>18</v>
      </c>
      <c r="E2">
        <f>SUM(B2:D2)</f>
        <v>453</v>
      </c>
      <c r="F2">
        <f>B2/E2*100</f>
        <v>71.081677704194263</v>
      </c>
      <c r="G2">
        <f>C2/E2*100</f>
        <v>24.944812362030905</v>
      </c>
      <c r="H2">
        <f>D2/E2*100</f>
        <v>3.9735099337748347</v>
      </c>
      <c r="Q2" t="s">
        <v>8219</v>
      </c>
      <c r="R2" t="s">
        <v>8221</v>
      </c>
      <c r="S2" t="s">
        <v>8220</v>
      </c>
      <c r="V2" s="10">
        <v>1000</v>
      </c>
      <c r="W2" s="10"/>
      <c r="X2" s="10" t="s">
        <v>8387</v>
      </c>
    </row>
    <row r="3" spans="1:25" x14ac:dyDescent="0.3">
      <c r="A3" t="s">
        <v>8358</v>
      </c>
      <c r="B3">
        <f>COUNTIFS(Data!$F:$F, State1, Data!$D:$D, "&gt;=1000", Data!$D:$D, "&lt;4999")</f>
        <v>931</v>
      </c>
      <c r="C3">
        <f>COUNTIFS(Data!$F:$F, State2, Data!$D:$D, "&gt;=1000", Data!$D:$D, "&lt;4999")</f>
        <v>420</v>
      </c>
      <c r="D3">
        <f>COUNTIFS(Data!$F:$F, State3, Data!$D:$D, "&gt;=1000", Data!$D:$D, "&lt;4999")</f>
        <v>60</v>
      </c>
      <c r="E3">
        <f t="shared" ref="E3:E13" si="0">SUM(B3:D3)</f>
        <v>1411</v>
      </c>
      <c r="F3">
        <f t="shared" ref="F3:F13" si="1">B3/E3*100</f>
        <v>65.981573352232459</v>
      </c>
      <c r="G3">
        <f t="shared" ref="G3:G13" si="2">C3/E3*100</f>
        <v>29.766123316796602</v>
      </c>
      <c r="H3">
        <f t="shared" ref="H3:H13" si="3">D3/E3*100</f>
        <v>4.2523033309709426</v>
      </c>
      <c r="J3" t="s">
        <v>8369</v>
      </c>
      <c r="K3" t="s">
        <v>8387</v>
      </c>
      <c r="V3" s="10">
        <v>1000</v>
      </c>
      <c r="W3" s="10">
        <v>4999</v>
      </c>
      <c r="X3" s="10" t="str">
        <f>"&gt;=L3"&amp;"&lt;M3"</f>
        <v>&gt;=L3&lt;M3</v>
      </c>
    </row>
    <row r="4" spans="1:25" x14ac:dyDescent="0.3">
      <c r="A4" t="s">
        <v>8359</v>
      </c>
      <c r="B4">
        <f>COUNTIFS(Data!$F:$F, State1, Data!$D:$D, "&gt;=5000", Data!$D:$D, "&lt;9999")</f>
        <v>380</v>
      </c>
      <c r="C4">
        <f>COUNTIFS(Data!$F:$F, State2, Data!$D:$D, "&gt;=5000", Data!$D:$D, "&lt;9999")</f>
        <v>282</v>
      </c>
      <c r="D4">
        <f>COUNTIFS(Data!$F:$F, State3, Data!$D:$D, "&gt;=5000", Data!$D:$D, "&lt;9999")</f>
        <v>51</v>
      </c>
      <c r="E4">
        <f t="shared" si="0"/>
        <v>713</v>
      </c>
      <c r="F4">
        <f t="shared" si="1"/>
        <v>53.295932678821877</v>
      </c>
      <c r="G4">
        <f t="shared" si="2"/>
        <v>39.551192145862551</v>
      </c>
      <c r="H4">
        <f t="shared" si="3"/>
        <v>7.1528751753155682</v>
      </c>
      <c r="J4" t="s">
        <v>8370</v>
      </c>
      <c r="K4" t="s">
        <v>8388</v>
      </c>
      <c r="L4" t="s">
        <v>8399</v>
      </c>
      <c r="M4" t="s">
        <v>8419</v>
      </c>
      <c r="N4" t="s">
        <v>8400</v>
      </c>
      <c r="O4" t="str">
        <f>RIGHT(N4, LEN(N4)-FIND("&lt;", N4))</f>
        <v>4999</v>
      </c>
      <c r="V4" s="10">
        <v>5000</v>
      </c>
      <c r="W4" s="10">
        <v>9999</v>
      </c>
      <c r="X4" s="10"/>
    </row>
    <row r="5" spans="1:25" x14ac:dyDescent="0.3">
      <c r="A5" t="s">
        <v>8360</v>
      </c>
      <c r="B5">
        <f>COUNTIFS(Data!$F:$F, State1, Data!$D:$D, "&gt;=10000", Data!$D:$D, "&lt;14999")</f>
        <v>168</v>
      </c>
      <c r="C5">
        <f>COUNTIFS(Data!$F:$F, State2, Data!$D:$D, "&gt;=10000", Data!$D:$D, "&lt;14999")</f>
        <v>144</v>
      </c>
      <c r="D5">
        <f>COUNTIFS(Data!$F:$F, State3, Data!$D:$D, "&gt;=10000", Data!$D:$D, "&lt;14999")</f>
        <v>40</v>
      </c>
      <c r="E5">
        <f t="shared" si="0"/>
        <v>352</v>
      </c>
      <c r="F5">
        <f t="shared" si="1"/>
        <v>47.727272727272727</v>
      </c>
      <c r="G5">
        <f t="shared" si="2"/>
        <v>40.909090909090914</v>
      </c>
      <c r="H5">
        <f t="shared" si="3"/>
        <v>11.363636363636363</v>
      </c>
      <c r="J5" t="s">
        <v>8371</v>
      </c>
      <c r="K5" t="s">
        <v>8389</v>
      </c>
      <c r="L5" t="s">
        <v>8401</v>
      </c>
      <c r="M5" t="s">
        <v>8420</v>
      </c>
      <c r="N5" t="s">
        <v>8402</v>
      </c>
      <c r="O5" t="str">
        <f t="shared" ref="O5:O13" si="4">RIGHT(N5, LEN(N5)-FIND("&lt;", N5))</f>
        <v>9999</v>
      </c>
      <c r="V5" s="10">
        <v>10000</v>
      </c>
      <c r="W5" s="10">
        <v>14999</v>
      </c>
      <c r="X5" s="10"/>
    </row>
    <row r="6" spans="1:25" x14ac:dyDescent="0.3">
      <c r="A6" t="s">
        <v>8361</v>
      </c>
      <c r="B6">
        <f>COUNTIFS(Data!$F:$F, State1, Data!$D:$D, "&gt;=15000", Data!$D:$D, "&lt;19999")</f>
        <v>94</v>
      </c>
      <c r="C6">
        <f>COUNTIFS(Data!$F:$F, State2, Data!$D:$D, "&gt;=15000", Data!$D:$D, "&lt;19999")</f>
        <v>90</v>
      </c>
      <c r="D6">
        <f>COUNTIFS(Data!$F:$F, State3, Data!$D:$D, "&gt;=15000", Data!$D:$D, "&lt;19999")</f>
        <v>17</v>
      </c>
      <c r="E6">
        <f t="shared" si="0"/>
        <v>201</v>
      </c>
      <c r="F6">
        <f t="shared" si="1"/>
        <v>46.766169154228855</v>
      </c>
      <c r="G6">
        <f t="shared" si="2"/>
        <v>44.776119402985074</v>
      </c>
      <c r="H6">
        <f t="shared" si="3"/>
        <v>8.4577114427860707</v>
      </c>
      <c r="J6" t="s">
        <v>8372</v>
      </c>
      <c r="K6" t="s">
        <v>8390</v>
      </c>
      <c r="L6" t="s">
        <v>8403</v>
      </c>
      <c r="M6" t="s">
        <v>8421</v>
      </c>
      <c r="N6" t="s">
        <v>8404</v>
      </c>
      <c r="O6" t="str">
        <f t="shared" si="4"/>
        <v>14999</v>
      </c>
      <c r="V6" s="10">
        <v>15000</v>
      </c>
      <c r="W6" s="10">
        <v>19999</v>
      </c>
      <c r="X6" s="10"/>
    </row>
    <row r="7" spans="1:25" x14ac:dyDescent="0.3">
      <c r="A7" t="s">
        <v>8362</v>
      </c>
      <c r="B7">
        <f>COUNTIFS(Data!$F:$F, State1, Data!$D:$D, "&gt;=20000", Data!$D:$D, "&lt;24999")</f>
        <v>62</v>
      </c>
      <c r="C7">
        <f>COUNTIFS(Data!$F:$F, State2, Data!$D:$D, "&gt;=20000", Data!$D:$D, "&lt;24999")</f>
        <v>72</v>
      </c>
      <c r="D7">
        <f>COUNTIFS(Data!$F:$F, State3, Data!$D:$D, "&gt;=20000", Data!$D:$D, "&lt;24999")</f>
        <v>14</v>
      </c>
      <c r="E7">
        <f t="shared" si="0"/>
        <v>148</v>
      </c>
      <c r="F7">
        <f t="shared" si="1"/>
        <v>41.891891891891895</v>
      </c>
      <c r="G7">
        <f t="shared" si="2"/>
        <v>48.648648648648653</v>
      </c>
      <c r="H7">
        <f t="shared" si="3"/>
        <v>9.4594594594594597</v>
      </c>
      <c r="J7" t="s">
        <v>8373</v>
      </c>
      <c r="K7" t="s">
        <v>8391</v>
      </c>
      <c r="L7" t="s">
        <v>8405</v>
      </c>
      <c r="M7" t="s">
        <v>8422</v>
      </c>
      <c r="N7" t="s">
        <v>8406</v>
      </c>
      <c r="O7" t="str">
        <f t="shared" si="4"/>
        <v>19999</v>
      </c>
      <c r="V7" s="10">
        <v>20000</v>
      </c>
      <c r="W7" s="10">
        <v>24999</v>
      </c>
      <c r="X7" s="10"/>
    </row>
    <row r="8" spans="1:25" x14ac:dyDescent="0.3">
      <c r="A8" t="s">
        <v>8363</v>
      </c>
      <c r="B8">
        <f>COUNTIFS(Data!$F:$F, State1, Data!$D:$D, "&gt;=25000", Data!$D:$D, "&lt;29999")</f>
        <v>55</v>
      </c>
      <c r="C8">
        <f>COUNTIFS(Data!$F:$F, State2, Data!$D:$D, "&gt;=25000", Data!$D:$D, "&lt;29999")</f>
        <v>64</v>
      </c>
      <c r="D8">
        <f>COUNTIFS(Data!$F:$F, State3, Data!$D:$D, "&gt;=25000", Data!$D:$D, "&lt;29999")</f>
        <v>18</v>
      </c>
      <c r="E8">
        <f t="shared" si="0"/>
        <v>137</v>
      </c>
      <c r="F8">
        <f t="shared" si="1"/>
        <v>40.145985401459853</v>
      </c>
      <c r="G8">
        <f t="shared" si="2"/>
        <v>46.715328467153284</v>
      </c>
      <c r="H8">
        <f t="shared" si="3"/>
        <v>13.138686131386862</v>
      </c>
      <c r="J8" t="s">
        <v>8374</v>
      </c>
      <c r="K8" t="s">
        <v>8392</v>
      </c>
      <c r="L8" t="s">
        <v>8407</v>
      </c>
      <c r="M8" t="s">
        <v>8423</v>
      </c>
      <c r="N8" t="s">
        <v>8408</v>
      </c>
      <c r="O8" t="str">
        <f t="shared" si="4"/>
        <v>24999</v>
      </c>
      <c r="V8" s="10">
        <v>25000</v>
      </c>
      <c r="W8" s="10">
        <v>29999</v>
      </c>
      <c r="X8" s="10"/>
    </row>
    <row r="9" spans="1:25" x14ac:dyDescent="0.3">
      <c r="A9" t="s">
        <v>8364</v>
      </c>
      <c r="B9">
        <f>COUNTIFS(Data!$F:$F, State1, Data!$D:$D, "&gt;=30000", Data!$D:$D, "&lt;34999")</f>
        <v>32</v>
      </c>
      <c r="C9">
        <f>COUNTIFS(Data!$F:$F, State2, Data!$D:$D, "&gt;=30000", Data!$D:$D, "&lt;34999")</f>
        <v>37</v>
      </c>
      <c r="D9">
        <f>COUNTIFS(Data!$F:$F, State3, Data!$D:$D, "&gt;=30000", Data!$D:$D, "&lt;34999")</f>
        <v>13</v>
      </c>
      <c r="E9">
        <f t="shared" si="0"/>
        <v>82</v>
      </c>
      <c r="F9">
        <f t="shared" si="1"/>
        <v>39.024390243902438</v>
      </c>
      <c r="G9">
        <f t="shared" si="2"/>
        <v>45.121951219512198</v>
      </c>
      <c r="H9">
        <f t="shared" si="3"/>
        <v>15.853658536585366</v>
      </c>
      <c r="J9" t="s">
        <v>8375</v>
      </c>
      <c r="K9" t="s">
        <v>8396</v>
      </c>
      <c r="L9" t="s">
        <v>8409</v>
      </c>
      <c r="M9" t="s">
        <v>8424</v>
      </c>
      <c r="N9" t="s">
        <v>8410</v>
      </c>
      <c r="O9" t="str">
        <f t="shared" si="4"/>
        <v>29999</v>
      </c>
      <c r="V9" s="10">
        <v>30000</v>
      </c>
      <c r="W9" s="10">
        <v>34999</v>
      </c>
      <c r="X9" s="10"/>
    </row>
    <row r="10" spans="1:25" x14ac:dyDescent="0.3">
      <c r="A10" t="s">
        <v>8365</v>
      </c>
      <c r="B10">
        <f>COUNTIFS(Data!$F:$F, State1, Data!$D:$D, "&gt;=35000", Data!$D:$D, "&lt;39999")</f>
        <v>26</v>
      </c>
      <c r="C10">
        <f>COUNTIFS(Data!$F:$F, State2, Data!$D:$D, "&gt;=35000", Data!$D:$D, "&lt;39999")</f>
        <v>22</v>
      </c>
      <c r="D10">
        <f>COUNTIFS(Data!$F:$F, State3, Data!$D:$D, "&gt;=35000", Data!$D:$D, "&lt;39999")</f>
        <v>7</v>
      </c>
      <c r="E10">
        <f t="shared" si="0"/>
        <v>55</v>
      </c>
      <c r="F10">
        <f t="shared" si="1"/>
        <v>47.272727272727273</v>
      </c>
      <c r="G10">
        <f t="shared" si="2"/>
        <v>40</v>
      </c>
      <c r="H10">
        <f t="shared" si="3"/>
        <v>12.727272727272727</v>
      </c>
      <c r="J10" t="s">
        <v>8376</v>
      </c>
      <c r="K10" t="s">
        <v>8397</v>
      </c>
      <c r="L10" t="s">
        <v>8411</v>
      </c>
      <c r="M10" t="s">
        <v>8425</v>
      </c>
      <c r="N10" t="s">
        <v>8412</v>
      </c>
      <c r="O10" t="str">
        <f t="shared" si="4"/>
        <v>34999</v>
      </c>
      <c r="V10" s="10">
        <v>35000</v>
      </c>
      <c r="W10" s="10">
        <v>39999</v>
      </c>
      <c r="X10" s="10"/>
    </row>
    <row r="11" spans="1:25" x14ac:dyDescent="0.3">
      <c r="A11" t="s">
        <v>8366</v>
      </c>
      <c r="B11">
        <f>COUNTIFS(Data!$F:$F, State1, Data!$D:$D, "&gt;=40000", Data!$D:$D, "&lt;44999")</f>
        <v>21</v>
      </c>
      <c r="C11">
        <f>COUNTIFS(Data!$F:$F, State2, Data!$D:$D, "&gt;=40000", Data!$D:$D, "&lt;44999")</f>
        <v>16</v>
      </c>
      <c r="D11">
        <f>COUNTIFS(Data!$F:$F, State3, Data!$D:$D, "&gt;=40000", Data!$D:$D, "&lt;44999")</f>
        <v>6</v>
      </c>
      <c r="E11">
        <f t="shared" si="0"/>
        <v>43</v>
      </c>
      <c r="F11">
        <f t="shared" si="1"/>
        <v>48.837209302325576</v>
      </c>
      <c r="G11">
        <f t="shared" si="2"/>
        <v>37.209302325581397</v>
      </c>
      <c r="H11">
        <f t="shared" si="3"/>
        <v>13.953488372093023</v>
      </c>
      <c r="J11" t="s">
        <v>8377</v>
      </c>
      <c r="K11" t="s">
        <v>8398</v>
      </c>
      <c r="L11" t="s">
        <v>8413</v>
      </c>
      <c r="M11" t="s">
        <v>8426</v>
      </c>
      <c r="N11" t="s">
        <v>8414</v>
      </c>
      <c r="O11" t="str">
        <f t="shared" si="4"/>
        <v>39999</v>
      </c>
      <c r="V11" s="10">
        <v>40000</v>
      </c>
      <c r="W11" s="10">
        <v>44999</v>
      </c>
      <c r="X11" s="10"/>
    </row>
    <row r="12" spans="1:25" x14ac:dyDescent="0.3">
      <c r="A12" t="s">
        <v>8367</v>
      </c>
      <c r="B12">
        <f>COUNTIFS(Data!$F:$F, State1, Data!$D:$D, "&gt;=45000", Data!$D:$D, "&lt;49999")</f>
        <v>6</v>
      </c>
      <c r="C12">
        <f>COUNTIFS(Data!$F:$F, State2, Data!$D:$D, "&gt;=45000", Data!$D:$D, "&lt;49999")</f>
        <v>11</v>
      </c>
      <c r="D12">
        <f>COUNTIFS(Data!$F:$F, State3, Data!$D:$D, "&gt;=45000", Data!$D:$D, "&lt;49999")</f>
        <v>4</v>
      </c>
      <c r="E12">
        <f t="shared" si="0"/>
        <v>21</v>
      </c>
      <c r="F12">
        <f t="shared" si="1"/>
        <v>28.571428571428569</v>
      </c>
      <c r="G12">
        <f t="shared" si="2"/>
        <v>52.380952380952387</v>
      </c>
      <c r="H12">
        <f t="shared" si="3"/>
        <v>19.047619047619047</v>
      </c>
      <c r="J12" t="s">
        <v>8378</v>
      </c>
      <c r="K12" t="s">
        <v>8393</v>
      </c>
      <c r="L12" t="s">
        <v>8415</v>
      </c>
      <c r="M12" t="s">
        <v>8427</v>
      </c>
      <c r="N12" t="s">
        <v>8416</v>
      </c>
      <c r="O12" t="str">
        <f t="shared" si="4"/>
        <v>44999</v>
      </c>
      <c r="V12" s="10">
        <v>45000</v>
      </c>
      <c r="W12" s="10">
        <v>49999</v>
      </c>
      <c r="X12" s="10"/>
    </row>
    <row r="13" spans="1:25" x14ac:dyDescent="0.3">
      <c r="A13" t="s">
        <v>8368</v>
      </c>
      <c r="B13">
        <f>COUNTIFS(Data!$F:$F, State1, Data!$D:$D, "&gt;=50000")</f>
        <v>86</v>
      </c>
      <c r="C13">
        <f>COUNTIFS(Data!$F:$F, State2, Data!$D:$D, "&gt;=50000")</f>
        <v>258</v>
      </c>
      <c r="D13">
        <f>COUNTIFS(Data!$F:$F, State3, Data!$D:$D, "&gt;=50000")</f>
        <v>100</v>
      </c>
      <c r="E13">
        <f t="shared" si="0"/>
        <v>444</v>
      </c>
      <c r="F13">
        <f t="shared" si="1"/>
        <v>19.36936936936937</v>
      </c>
      <c r="G13">
        <f t="shared" si="2"/>
        <v>58.108108108108105</v>
      </c>
      <c r="H13">
        <f t="shared" si="3"/>
        <v>22.522522522522522</v>
      </c>
      <c r="J13" t="s">
        <v>8379</v>
      </c>
      <c r="K13" t="s">
        <v>8394</v>
      </c>
      <c r="L13" t="s">
        <v>8417</v>
      </c>
      <c r="M13" t="s">
        <v>8428</v>
      </c>
      <c r="N13" t="s">
        <v>8418</v>
      </c>
      <c r="O13" t="str">
        <f t="shared" si="4"/>
        <v>49999</v>
      </c>
      <c r="V13" s="10">
        <v>50000</v>
      </c>
      <c r="W13" s="10"/>
      <c r="X13" s="10"/>
    </row>
    <row r="14" spans="1:25" x14ac:dyDescent="0.3">
      <c r="J14" t="s">
        <v>8380</v>
      </c>
      <c r="K14" t="s">
        <v>8395</v>
      </c>
    </row>
    <row r="17" spans="1:15" x14ac:dyDescent="0.3">
      <c r="A17" s="11" t="s">
        <v>8429</v>
      </c>
    </row>
    <row r="18" spans="1:15" x14ac:dyDescent="0.3">
      <c r="A18" s="11"/>
    </row>
    <row r="19" spans="1:15" x14ac:dyDescent="0.3">
      <c r="A19" s="12" t="s">
        <v>8445</v>
      </c>
    </row>
    <row r="20" spans="1:15" x14ac:dyDescent="0.3">
      <c r="A20" t="s">
        <v>8349</v>
      </c>
      <c r="B20" t="s">
        <v>8430</v>
      </c>
      <c r="C20" t="s">
        <v>8431</v>
      </c>
      <c r="D20" t="s">
        <v>8432</v>
      </c>
    </row>
    <row r="21" spans="1:15" x14ac:dyDescent="0.3">
      <c r="A21" t="s">
        <v>8433</v>
      </c>
      <c r="B21" s="13">
        <v>71.081677704194263</v>
      </c>
      <c r="C21" s="13">
        <v>24.944812362030905</v>
      </c>
      <c r="D21" s="13">
        <v>3.9735099337748347</v>
      </c>
      <c r="J21" s="19" t="s">
        <v>8491</v>
      </c>
      <c r="K21" s="20"/>
      <c r="L21" s="20"/>
      <c r="M21" s="20"/>
      <c r="N21" s="20"/>
      <c r="O21" s="20"/>
    </row>
    <row r="22" spans="1:15" x14ac:dyDescent="0.3">
      <c r="A22" t="s">
        <v>8434</v>
      </c>
      <c r="B22" s="13">
        <v>65.981573352232459</v>
      </c>
      <c r="C22" s="13">
        <v>29.766123316796602</v>
      </c>
      <c r="D22" s="13">
        <v>4.2523033309709426</v>
      </c>
    </row>
    <row r="23" spans="1:15" x14ac:dyDescent="0.3">
      <c r="A23" t="s">
        <v>8435</v>
      </c>
      <c r="B23" s="13">
        <v>53.295932678821877</v>
      </c>
      <c r="C23" s="13">
        <v>39.551192145862551</v>
      </c>
      <c r="D23" s="13">
        <v>7.1528751753155682</v>
      </c>
    </row>
    <row r="24" spans="1:15" x14ac:dyDescent="0.3">
      <c r="A24" t="s">
        <v>8436</v>
      </c>
      <c r="B24" s="13">
        <v>47.727272727272727</v>
      </c>
      <c r="C24" s="13">
        <v>40.909090909090914</v>
      </c>
      <c r="D24" s="13">
        <v>11.363636363636363</v>
      </c>
    </row>
    <row r="25" spans="1:15" x14ac:dyDescent="0.3">
      <c r="A25" t="s">
        <v>8437</v>
      </c>
      <c r="B25" s="13">
        <v>46.766169154228855</v>
      </c>
      <c r="C25" s="13">
        <v>44.776119402985074</v>
      </c>
      <c r="D25" s="13">
        <v>8.4577114427860707</v>
      </c>
    </row>
    <row r="26" spans="1:15" x14ac:dyDescent="0.3">
      <c r="A26" t="s">
        <v>8438</v>
      </c>
      <c r="B26" s="13">
        <v>41.891891891891895</v>
      </c>
      <c r="C26" s="13">
        <v>48.648648648648653</v>
      </c>
      <c r="D26" s="13">
        <v>9.4594594594594597</v>
      </c>
    </row>
    <row r="27" spans="1:15" x14ac:dyDescent="0.3">
      <c r="A27" t="s">
        <v>8439</v>
      </c>
      <c r="B27" s="13">
        <v>40.145985401459853</v>
      </c>
      <c r="C27" s="13">
        <v>46.715328467153284</v>
      </c>
      <c r="D27" s="13">
        <v>13.138686131386862</v>
      </c>
    </row>
    <row r="28" spans="1:15" x14ac:dyDescent="0.3">
      <c r="A28" t="s">
        <v>8440</v>
      </c>
      <c r="B28" s="13">
        <v>39.024390243902438</v>
      </c>
      <c r="C28" s="13">
        <v>45.121951219512198</v>
      </c>
      <c r="D28" s="13">
        <v>15.853658536585366</v>
      </c>
    </row>
    <row r="29" spans="1:15" x14ac:dyDescent="0.3">
      <c r="A29" t="s">
        <v>8441</v>
      </c>
      <c r="B29" s="13">
        <v>47.272727272727273</v>
      </c>
      <c r="C29" s="13">
        <v>40</v>
      </c>
      <c r="D29" s="13">
        <v>12.727272727272727</v>
      </c>
    </row>
    <row r="30" spans="1:15" x14ac:dyDescent="0.3">
      <c r="A30" t="s">
        <v>8442</v>
      </c>
      <c r="B30" s="13">
        <v>48.837209302325576</v>
      </c>
      <c r="C30" s="13">
        <v>37.209302325581397</v>
      </c>
      <c r="D30" s="13">
        <v>13.953488372093023</v>
      </c>
    </row>
    <row r="31" spans="1:15" x14ac:dyDescent="0.3">
      <c r="A31" t="s">
        <v>8443</v>
      </c>
      <c r="B31" s="13">
        <v>28.571428571428569</v>
      </c>
      <c r="C31" s="13">
        <v>52.380952380952387</v>
      </c>
      <c r="D31" s="13">
        <v>19.047619047619047</v>
      </c>
    </row>
    <row r="32" spans="1:15" x14ac:dyDescent="0.3">
      <c r="A32" t="s">
        <v>8444</v>
      </c>
      <c r="B32" s="13">
        <v>83.881134624043213</v>
      </c>
      <c r="C32" s="13">
        <v>11.616389013957678</v>
      </c>
      <c r="D32" s="13">
        <v>4.5024763619990997</v>
      </c>
    </row>
  </sheetData>
  <mergeCells count="2">
    <mergeCell ref="J1:O1"/>
    <mergeCell ref="J21:O21"/>
  </mergeCells>
  <phoneticPr fontId="3"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26F1-9662-4412-BCD5-F63BC2AE2264}">
  <dimension ref="A1:N2186"/>
  <sheetViews>
    <sheetView workbookViewId="0">
      <selection activeCell="G19" sqref="G19"/>
    </sheetView>
  </sheetViews>
  <sheetFormatPr defaultRowHeight="14.4" x14ac:dyDescent="0.3"/>
  <cols>
    <col min="1" max="1" width="11.6640625" customWidth="1"/>
    <col min="2" max="2" width="13.44140625" bestFit="1" customWidth="1"/>
    <col min="4" max="4" width="13.44140625" bestFit="1" customWidth="1"/>
    <col min="6" max="6" width="9.88671875" bestFit="1" customWidth="1"/>
    <col min="7" max="7" width="12.88671875" bestFit="1" customWidth="1"/>
    <col min="8" max="8" width="14.5546875" bestFit="1" customWidth="1"/>
    <col min="9" max="9" width="16.33203125" bestFit="1" customWidth="1"/>
    <col min="10" max="10" width="16.77734375" bestFit="1" customWidth="1"/>
    <col min="11" max="11" width="17.77734375" bestFit="1" customWidth="1"/>
    <col min="12" max="12" width="26.88671875" bestFit="1" customWidth="1"/>
  </cols>
  <sheetData>
    <row r="1" spans="1:14" x14ac:dyDescent="0.3">
      <c r="A1" t="s">
        <v>8446</v>
      </c>
      <c r="B1" t="s">
        <v>8447</v>
      </c>
      <c r="C1" t="s">
        <v>8446</v>
      </c>
      <c r="D1" t="s">
        <v>8447</v>
      </c>
      <c r="G1" t="s">
        <v>8450</v>
      </c>
      <c r="H1" s="15" t="s">
        <v>8451</v>
      </c>
      <c r="I1" t="s">
        <v>8452</v>
      </c>
      <c r="J1" t="s">
        <v>8453</v>
      </c>
      <c r="K1" t="s">
        <v>8454</v>
      </c>
      <c r="L1" t="s">
        <v>8455</v>
      </c>
      <c r="N1" s="18"/>
    </row>
    <row r="2" spans="1:14" x14ac:dyDescent="0.3">
      <c r="A2" t="s">
        <v>8448</v>
      </c>
      <c r="B2">
        <v>1</v>
      </c>
      <c r="C2" t="s">
        <v>8449</v>
      </c>
      <c r="D2">
        <v>3</v>
      </c>
      <c r="F2" t="s">
        <v>8448</v>
      </c>
      <c r="G2" s="14">
        <f>AVERAGE(SuccessRange)</f>
        <v>194.42517162471395</v>
      </c>
      <c r="H2" s="16">
        <f>MEDIAN(SuccessRange)</f>
        <v>62</v>
      </c>
      <c r="I2" s="14">
        <f>MIN(SuccessRange)</f>
        <v>1</v>
      </c>
      <c r="J2" s="14">
        <f>MAX(SuccessRange)</f>
        <v>26457</v>
      </c>
      <c r="K2" s="14">
        <f>VARP(SuccessRange)</f>
        <v>712840.9867348104</v>
      </c>
      <c r="L2" s="14">
        <f>STDEVP(SuccessRange)</f>
        <v>844.29910975602149</v>
      </c>
    </row>
    <row r="3" spans="1:14" x14ac:dyDescent="0.3">
      <c r="A3" t="s">
        <v>8448</v>
      </c>
      <c r="B3">
        <v>1</v>
      </c>
      <c r="C3" t="s">
        <v>8449</v>
      </c>
      <c r="D3">
        <v>41</v>
      </c>
      <c r="F3" t="s">
        <v>8449</v>
      </c>
      <c r="G3" s="14">
        <f>AVERAGE(FailRange)</f>
        <v>20.497881355932204</v>
      </c>
      <c r="H3" s="16">
        <f>MEDIAN(FailRange)</f>
        <v>4</v>
      </c>
      <c r="I3" s="14">
        <f>MEDIAN(FailRange)</f>
        <v>4</v>
      </c>
      <c r="J3" s="14">
        <f>MAX(FailRange)</f>
        <v>1293</v>
      </c>
      <c r="K3" s="14">
        <f>VARP(FailRange)</f>
        <v>5392.608046358805</v>
      </c>
      <c r="L3" s="14">
        <f>STDEVP(FailRange)</f>
        <v>73.434379185493256</v>
      </c>
    </row>
    <row r="4" spans="1:14" x14ac:dyDescent="0.3">
      <c r="A4" t="s">
        <v>8448</v>
      </c>
      <c r="B4">
        <v>1</v>
      </c>
      <c r="C4" t="s">
        <v>8449</v>
      </c>
      <c r="D4">
        <v>0</v>
      </c>
    </row>
    <row r="5" spans="1:14" x14ac:dyDescent="0.3">
      <c r="A5" t="s">
        <v>8448</v>
      </c>
      <c r="B5">
        <v>2</v>
      </c>
      <c r="C5" t="s">
        <v>8449</v>
      </c>
      <c r="D5">
        <v>48</v>
      </c>
      <c r="F5" s="18" t="s">
        <v>8457</v>
      </c>
    </row>
    <row r="6" spans="1:14" x14ac:dyDescent="0.3">
      <c r="A6" t="s">
        <v>8448</v>
      </c>
      <c r="B6">
        <v>3</v>
      </c>
      <c r="C6" t="s">
        <v>8449</v>
      </c>
      <c r="D6">
        <v>0</v>
      </c>
      <c r="G6" s="17"/>
      <c r="H6" s="17"/>
    </row>
    <row r="7" spans="1:14" x14ac:dyDescent="0.3">
      <c r="A7" t="s">
        <v>8448</v>
      </c>
      <c r="B7">
        <v>3</v>
      </c>
      <c r="C7" t="s">
        <v>8449</v>
      </c>
      <c r="D7">
        <v>4</v>
      </c>
      <c r="F7" s="18" t="s">
        <v>8456</v>
      </c>
      <c r="G7" s="17"/>
      <c r="H7" s="17"/>
    </row>
    <row r="8" spans="1:14" x14ac:dyDescent="0.3">
      <c r="A8" t="s">
        <v>8448</v>
      </c>
      <c r="B8">
        <v>3</v>
      </c>
      <c r="C8" t="s">
        <v>8449</v>
      </c>
      <c r="D8">
        <v>12</v>
      </c>
      <c r="F8" s="17"/>
      <c r="G8" s="17"/>
      <c r="H8" s="17"/>
    </row>
    <row r="9" spans="1:14" x14ac:dyDescent="0.3">
      <c r="A9" t="s">
        <v>8448</v>
      </c>
      <c r="B9">
        <v>3</v>
      </c>
      <c r="C9" t="s">
        <v>8449</v>
      </c>
      <c r="D9">
        <v>1</v>
      </c>
      <c r="F9" s="17"/>
      <c r="G9" s="17"/>
      <c r="H9" s="17"/>
    </row>
    <row r="10" spans="1:14" x14ac:dyDescent="0.3">
      <c r="A10" t="s">
        <v>8448</v>
      </c>
      <c r="B10">
        <v>3</v>
      </c>
      <c r="F10" s="17"/>
      <c r="G10" s="17"/>
      <c r="H10" s="17"/>
    </row>
    <row r="11" spans="1:14" x14ac:dyDescent="0.3">
      <c r="A11" t="s">
        <v>8448</v>
      </c>
      <c r="B11">
        <v>3</v>
      </c>
      <c r="F11" s="17"/>
      <c r="G11" s="17"/>
      <c r="H11" s="17"/>
    </row>
    <row r="12" spans="1:14" x14ac:dyDescent="0.3">
      <c r="A12" t="s">
        <v>8448</v>
      </c>
      <c r="B12">
        <v>3</v>
      </c>
      <c r="F12" s="17"/>
      <c r="G12" s="17"/>
      <c r="H12" s="17"/>
    </row>
    <row r="13" spans="1:14" x14ac:dyDescent="0.3">
      <c r="A13" t="s">
        <v>8448</v>
      </c>
      <c r="B13">
        <v>3</v>
      </c>
      <c r="F13" s="17"/>
      <c r="G13" s="17"/>
      <c r="H13" s="17"/>
    </row>
    <row r="14" spans="1:14" x14ac:dyDescent="0.3">
      <c r="A14" t="s">
        <v>8448</v>
      </c>
      <c r="B14">
        <v>3</v>
      </c>
    </row>
    <row r="15" spans="1:14" x14ac:dyDescent="0.3">
      <c r="A15" t="s">
        <v>8448</v>
      </c>
      <c r="B15">
        <v>3</v>
      </c>
    </row>
    <row r="16" spans="1:14" x14ac:dyDescent="0.3">
      <c r="A16" t="s">
        <v>8448</v>
      </c>
      <c r="B16">
        <v>4</v>
      </c>
      <c r="C16" t="s">
        <v>8449</v>
      </c>
      <c r="D16">
        <v>1</v>
      </c>
    </row>
    <row r="17" spans="1:4" x14ac:dyDescent="0.3">
      <c r="A17" t="s">
        <v>8448</v>
      </c>
      <c r="B17">
        <v>4</v>
      </c>
      <c r="C17" t="s">
        <v>8449</v>
      </c>
      <c r="D17">
        <v>95</v>
      </c>
    </row>
    <row r="18" spans="1:4" x14ac:dyDescent="0.3">
      <c r="A18" t="s">
        <v>8448</v>
      </c>
      <c r="B18">
        <v>4</v>
      </c>
      <c r="C18" t="s">
        <v>8449</v>
      </c>
      <c r="D18">
        <v>1</v>
      </c>
    </row>
    <row r="19" spans="1:4" x14ac:dyDescent="0.3">
      <c r="A19" t="s">
        <v>8448</v>
      </c>
      <c r="B19">
        <v>4</v>
      </c>
    </row>
    <row r="20" spans="1:4" x14ac:dyDescent="0.3">
      <c r="A20" t="s">
        <v>8448</v>
      </c>
      <c r="B20">
        <v>4</v>
      </c>
    </row>
    <row r="21" spans="1:4" x14ac:dyDescent="0.3">
      <c r="A21" t="s">
        <v>8448</v>
      </c>
      <c r="B21">
        <v>5</v>
      </c>
      <c r="C21" t="s">
        <v>8449</v>
      </c>
      <c r="D21">
        <v>1</v>
      </c>
    </row>
    <row r="22" spans="1:4" x14ac:dyDescent="0.3">
      <c r="A22" t="s">
        <v>8448</v>
      </c>
      <c r="B22">
        <v>5</v>
      </c>
      <c r="C22" t="s">
        <v>8449</v>
      </c>
      <c r="D22">
        <v>1</v>
      </c>
    </row>
    <row r="23" spans="1:4" x14ac:dyDescent="0.3">
      <c r="A23" t="s">
        <v>8448</v>
      </c>
      <c r="B23">
        <v>5</v>
      </c>
    </row>
    <row r="24" spans="1:4" x14ac:dyDescent="0.3">
      <c r="A24" t="s">
        <v>8448</v>
      </c>
      <c r="B24">
        <v>6</v>
      </c>
      <c r="C24" t="s">
        <v>8449</v>
      </c>
      <c r="D24">
        <v>1</v>
      </c>
    </row>
    <row r="25" spans="1:4" x14ac:dyDescent="0.3">
      <c r="A25" t="s">
        <v>8448</v>
      </c>
      <c r="B25">
        <v>6</v>
      </c>
      <c r="C25" t="s">
        <v>8449</v>
      </c>
      <c r="D25">
        <v>12</v>
      </c>
    </row>
    <row r="26" spans="1:4" x14ac:dyDescent="0.3">
      <c r="A26" t="s">
        <v>8448</v>
      </c>
      <c r="B26">
        <v>6</v>
      </c>
    </row>
    <row r="27" spans="1:4" x14ac:dyDescent="0.3">
      <c r="A27" t="s">
        <v>8448</v>
      </c>
      <c r="B27">
        <v>6</v>
      </c>
    </row>
    <row r="28" spans="1:4" x14ac:dyDescent="0.3">
      <c r="A28" t="s">
        <v>8448</v>
      </c>
      <c r="B28">
        <v>6</v>
      </c>
    </row>
    <row r="29" spans="1:4" x14ac:dyDescent="0.3">
      <c r="A29" t="s">
        <v>8448</v>
      </c>
      <c r="B29">
        <v>7</v>
      </c>
      <c r="C29" t="s">
        <v>8449</v>
      </c>
      <c r="D29">
        <v>5</v>
      </c>
    </row>
    <row r="30" spans="1:4" x14ac:dyDescent="0.3">
      <c r="A30" t="s">
        <v>8448</v>
      </c>
      <c r="B30">
        <v>7</v>
      </c>
      <c r="C30" t="s">
        <v>8449</v>
      </c>
      <c r="D30">
        <v>14</v>
      </c>
    </row>
    <row r="31" spans="1:4" x14ac:dyDescent="0.3">
      <c r="A31" t="s">
        <v>8448</v>
      </c>
      <c r="B31">
        <v>7</v>
      </c>
      <c r="C31" t="s">
        <v>8449</v>
      </c>
      <c r="D31">
        <v>0</v>
      </c>
    </row>
    <row r="32" spans="1:4" x14ac:dyDescent="0.3">
      <c r="A32" t="s">
        <v>8448</v>
      </c>
      <c r="B32">
        <v>7</v>
      </c>
      <c r="C32" t="s">
        <v>8449</v>
      </c>
      <c r="D32">
        <v>17</v>
      </c>
    </row>
    <row r="33" spans="1:4" x14ac:dyDescent="0.3">
      <c r="A33" t="s">
        <v>8448</v>
      </c>
      <c r="B33">
        <v>7</v>
      </c>
      <c r="C33" t="s">
        <v>8449</v>
      </c>
      <c r="D33">
        <v>5</v>
      </c>
    </row>
    <row r="34" spans="1:4" x14ac:dyDescent="0.3">
      <c r="A34" t="s">
        <v>8448</v>
      </c>
      <c r="B34">
        <v>7</v>
      </c>
      <c r="C34" t="s">
        <v>8449</v>
      </c>
      <c r="D34">
        <v>2</v>
      </c>
    </row>
    <row r="35" spans="1:4" x14ac:dyDescent="0.3">
      <c r="A35" t="s">
        <v>8448</v>
      </c>
      <c r="B35">
        <v>7</v>
      </c>
      <c r="C35" t="s">
        <v>8449</v>
      </c>
      <c r="D35">
        <v>4</v>
      </c>
    </row>
    <row r="36" spans="1:4" x14ac:dyDescent="0.3">
      <c r="A36" t="s">
        <v>8448</v>
      </c>
      <c r="B36">
        <v>7</v>
      </c>
    </row>
    <row r="37" spans="1:4" x14ac:dyDescent="0.3">
      <c r="A37" t="s">
        <v>8448</v>
      </c>
      <c r="B37">
        <v>7</v>
      </c>
    </row>
    <row r="38" spans="1:4" x14ac:dyDescent="0.3">
      <c r="A38" t="s">
        <v>8448</v>
      </c>
      <c r="B38">
        <v>7</v>
      </c>
    </row>
    <row r="39" spans="1:4" x14ac:dyDescent="0.3">
      <c r="A39" t="s">
        <v>8448</v>
      </c>
      <c r="B39">
        <v>8</v>
      </c>
      <c r="C39" t="s">
        <v>8449</v>
      </c>
      <c r="D39">
        <v>0</v>
      </c>
    </row>
    <row r="40" spans="1:4" x14ac:dyDescent="0.3">
      <c r="A40" t="s">
        <v>8448</v>
      </c>
      <c r="B40">
        <v>8</v>
      </c>
      <c r="C40" t="s">
        <v>8449</v>
      </c>
      <c r="D40">
        <v>0</v>
      </c>
    </row>
    <row r="41" spans="1:4" x14ac:dyDescent="0.3">
      <c r="A41" t="s">
        <v>8448</v>
      </c>
      <c r="B41">
        <v>8</v>
      </c>
      <c r="C41" t="s">
        <v>8449</v>
      </c>
      <c r="D41">
        <v>1</v>
      </c>
    </row>
    <row r="42" spans="1:4" x14ac:dyDescent="0.3">
      <c r="A42" t="s">
        <v>8448</v>
      </c>
      <c r="B42">
        <v>8</v>
      </c>
      <c r="C42" t="s">
        <v>8449</v>
      </c>
      <c r="D42">
        <v>2</v>
      </c>
    </row>
    <row r="43" spans="1:4" x14ac:dyDescent="0.3">
      <c r="A43" t="s">
        <v>8448</v>
      </c>
      <c r="B43">
        <v>8</v>
      </c>
      <c r="C43" t="s">
        <v>8449</v>
      </c>
      <c r="D43">
        <v>0</v>
      </c>
    </row>
    <row r="44" spans="1:4" x14ac:dyDescent="0.3">
      <c r="A44" t="s">
        <v>8448</v>
      </c>
      <c r="B44">
        <v>8</v>
      </c>
      <c r="C44" t="s">
        <v>8449</v>
      </c>
      <c r="D44">
        <v>1</v>
      </c>
    </row>
    <row r="45" spans="1:4" x14ac:dyDescent="0.3">
      <c r="A45" t="s">
        <v>8448</v>
      </c>
      <c r="B45">
        <v>8</v>
      </c>
      <c r="C45" t="s">
        <v>8449</v>
      </c>
      <c r="D45">
        <v>14</v>
      </c>
    </row>
    <row r="46" spans="1:4" x14ac:dyDescent="0.3">
      <c r="A46" t="s">
        <v>8448</v>
      </c>
      <c r="B46">
        <v>8</v>
      </c>
    </row>
    <row r="47" spans="1:4" x14ac:dyDescent="0.3">
      <c r="A47" t="s">
        <v>8448</v>
      </c>
      <c r="B47">
        <v>8</v>
      </c>
    </row>
    <row r="48" spans="1:4" x14ac:dyDescent="0.3">
      <c r="A48" t="s">
        <v>8448</v>
      </c>
      <c r="B48">
        <v>8</v>
      </c>
    </row>
    <row r="49" spans="1:4" x14ac:dyDescent="0.3">
      <c r="A49" t="s">
        <v>8448</v>
      </c>
      <c r="B49">
        <v>8</v>
      </c>
    </row>
    <row r="50" spans="1:4" x14ac:dyDescent="0.3">
      <c r="A50" t="s">
        <v>8448</v>
      </c>
      <c r="B50">
        <v>8</v>
      </c>
    </row>
    <row r="51" spans="1:4" x14ac:dyDescent="0.3">
      <c r="A51" t="s">
        <v>8448</v>
      </c>
      <c r="B51">
        <v>8</v>
      </c>
    </row>
    <row r="52" spans="1:4" x14ac:dyDescent="0.3">
      <c r="A52" t="s">
        <v>8448</v>
      </c>
      <c r="B52">
        <v>8</v>
      </c>
    </row>
    <row r="53" spans="1:4" x14ac:dyDescent="0.3">
      <c r="A53" t="s">
        <v>8448</v>
      </c>
      <c r="B53">
        <v>8</v>
      </c>
    </row>
    <row r="54" spans="1:4" x14ac:dyDescent="0.3">
      <c r="A54" t="s">
        <v>8448</v>
      </c>
      <c r="B54">
        <v>9</v>
      </c>
      <c r="C54" t="s">
        <v>8449</v>
      </c>
      <c r="D54">
        <v>215</v>
      </c>
    </row>
    <row r="55" spans="1:4" x14ac:dyDescent="0.3">
      <c r="A55" t="s">
        <v>8448</v>
      </c>
      <c r="B55">
        <v>9</v>
      </c>
      <c r="C55" t="s">
        <v>8449</v>
      </c>
      <c r="D55">
        <v>1</v>
      </c>
    </row>
    <row r="56" spans="1:4" x14ac:dyDescent="0.3">
      <c r="A56" t="s">
        <v>8448</v>
      </c>
      <c r="B56">
        <v>9</v>
      </c>
      <c r="C56" t="s">
        <v>8449</v>
      </c>
      <c r="D56">
        <v>4</v>
      </c>
    </row>
    <row r="57" spans="1:4" x14ac:dyDescent="0.3">
      <c r="A57" t="s">
        <v>8448</v>
      </c>
      <c r="B57">
        <v>9</v>
      </c>
      <c r="C57" t="s">
        <v>8449</v>
      </c>
      <c r="D57">
        <v>10</v>
      </c>
    </row>
    <row r="58" spans="1:4" x14ac:dyDescent="0.3">
      <c r="A58" t="s">
        <v>8448</v>
      </c>
      <c r="B58">
        <v>9</v>
      </c>
      <c r="C58" t="s">
        <v>8449</v>
      </c>
      <c r="D58">
        <v>21</v>
      </c>
    </row>
    <row r="59" spans="1:4" x14ac:dyDescent="0.3">
      <c r="A59" t="s">
        <v>8448</v>
      </c>
      <c r="B59">
        <v>9</v>
      </c>
    </row>
    <row r="60" spans="1:4" x14ac:dyDescent="0.3">
      <c r="A60" t="s">
        <v>8448</v>
      </c>
      <c r="B60">
        <v>9</v>
      </c>
    </row>
    <row r="61" spans="1:4" x14ac:dyDescent="0.3">
      <c r="A61" t="s">
        <v>8448</v>
      </c>
      <c r="B61">
        <v>9</v>
      </c>
    </row>
    <row r="62" spans="1:4" x14ac:dyDescent="0.3">
      <c r="A62" t="s">
        <v>8448</v>
      </c>
      <c r="B62">
        <v>9</v>
      </c>
    </row>
    <row r="63" spans="1:4" x14ac:dyDescent="0.3">
      <c r="A63" t="s">
        <v>8448</v>
      </c>
      <c r="B63">
        <v>9</v>
      </c>
    </row>
    <row r="64" spans="1:4" x14ac:dyDescent="0.3">
      <c r="A64" t="s">
        <v>8448</v>
      </c>
      <c r="B64">
        <v>9</v>
      </c>
    </row>
    <row r="65" spans="1:4" x14ac:dyDescent="0.3">
      <c r="A65" t="s">
        <v>8448</v>
      </c>
      <c r="B65">
        <v>9</v>
      </c>
    </row>
    <row r="66" spans="1:4" x14ac:dyDescent="0.3">
      <c r="A66" t="s">
        <v>8448</v>
      </c>
      <c r="B66">
        <v>9</v>
      </c>
    </row>
    <row r="67" spans="1:4" x14ac:dyDescent="0.3">
      <c r="A67" t="s">
        <v>8448</v>
      </c>
      <c r="B67">
        <v>9</v>
      </c>
    </row>
    <row r="68" spans="1:4" x14ac:dyDescent="0.3">
      <c r="A68" t="s">
        <v>8448</v>
      </c>
      <c r="B68">
        <v>9</v>
      </c>
    </row>
    <row r="69" spans="1:4" x14ac:dyDescent="0.3">
      <c r="A69" t="s">
        <v>8448</v>
      </c>
      <c r="B69">
        <v>9</v>
      </c>
    </row>
    <row r="70" spans="1:4" x14ac:dyDescent="0.3">
      <c r="A70" t="s">
        <v>8448</v>
      </c>
      <c r="B70">
        <v>10</v>
      </c>
      <c r="C70" t="s">
        <v>8449</v>
      </c>
      <c r="D70">
        <v>1</v>
      </c>
    </row>
    <row r="71" spans="1:4" x14ac:dyDescent="0.3">
      <c r="A71" t="s">
        <v>8448</v>
      </c>
      <c r="B71">
        <v>10</v>
      </c>
      <c r="C71" t="s">
        <v>8449</v>
      </c>
      <c r="D71">
        <v>15</v>
      </c>
    </row>
    <row r="72" spans="1:4" x14ac:dyDescent="0.3">
      <c r="A72" t="s">
        <v>8448</v>
      </c>
      <c r="B72">
        <v>10</v>
      </c>
      <c r="C72" t="s">
        <v>8449</v>
      </c>
      <c r="D72">
        <v>196</v>
      </c>
    </row>
    <row r="73" spans="1:4" x14ac:dyDescent="0.3">
      <c r="A73" t="s">
        <v>8448</v>
      </c>
      <c r="B73">
        <v>10</v>
      </c>
      <c r="C73" t="s">
        <v>8449</v>
      </c>
      <c r="D73">
        <v>24</v>
      </c>
    </row>
    <row r="74" spans="1:4" x14ac:dyDescent="0.3">
      <c r="A74" t="s">
        <v>8448</v>
      </c>
      <c r="B74">
        <v>10</v>
      </c>
      <c r="C74" t="s">
        <v>8449</v>
      </c>
      <c r="D74">
        <v>3</v>
      </c>
    </row>
    <row r="75" spans="1:4" x14ac:dyDescent="0.3">
      <c r="A75" t="s">
        <v>8448</v>
      </c>
      <c r="B75">
        <v>10</v>
      </c>
      <c r="C75" t="s">
        <v>8449</v>
      </c>
      <c r="D75">
        <v>5</v>
      </c>
    </row>
    <row r="76" spans="1:4" x14ac:dyDescent="0.3">
      <c r="A76" t="s">
        <v>8448</v>
      </c>
      <c r="B76">
        <v>10</v>
      </c>
      <c r="C76" t="s">
        <v>8449</v>
      </c>
      <c r="D76">
        <v>40</v>
      </c>
    </row>
    <row r="77" spans="1:4" x14ac:dyDescent="0.3">
      <c r="A77" t="s">
        <v>8448</v>
      </c>
      <c r="B77">
        <v>10</v>
      </c>
      <c r="C77" t="s">
        <v>8449</v>
      </c>
      <c r="D77">
        <v>4</v>
      </c>
    </row>
    <row r="78" spans="1:4" x14ac:dyDescent="0.3">
      <c r="A78" t="s">
        <v>8448</v>
      </c>
      <c r="B78">
        <v>10</v>
      </c>
    </row>
    <row r="79" spans="1:4" x14ac:dyDescent="0.3">
      <c r="A79" t="s">
        <v>8448</v>
      </c>
      <c r="B79">
        <v>10</v>
      </c>
    </row>
    <row r="80" spans="1:4" x14ac:dyDescent="0.3">
      <c r="A80" t="s">
        <v>8448</v>
      </c>
      <c r="B80">
        <v>10</v>
      </c>
    </row>
    <row r="81" spans="1:4" x14ac:dyDescent="0.3">
      <c r="A81" t="s">
        <v>8448</v>
      </c>
      <c r="B81">
        <v>10</v>
      </c>
    </row>
    <row r="82" spans="1:4" x14ac:dyDescent="0.3">
      <c r="A82" t="s">
        <v>8448</v>
      </c>
      <c r="B82">
        <v>10</v>
      </c>
    </row>
    <row r="83" spans="1:4" x14ac:dyDescent="0.3">
      <c r="A83" t="s">
        <v>8448</v>
      </c>
      <c r="B83">
        <v>10</v>
      </c>
    </row>
    <row r="84" spans="1:4" x14ac:dyDescent="0.3">
      <c r="A84" t="s">
        <v>8448</v>
      </c>
      <c r="B84">
        <v>10</v>
      </c>
    </row>
    <row r="85" spans="1:4" x14ac:dyDescent="0.3">
      <c r="A85" t="s">
        <v>8448</v>
      </c>
      <c r="B85">
        <v>11</v>
      </c>
      <c r="C85" t="s">
        <v>8449</v>
      </c>
      <c r="D85">
        <v>81</v>
      </c>
    </row>
    <row r="86" spans="1:4" x14ac:dyDescent="0.3">
      <c r="A86" t="s">
        <v>8448</v>
      </c>
      <c r="B86">
        <v>11</v>
      </c>
      <c r="C86" t="s">
        <v>8449</v>
      </c>
      <c r="D86">
        <v>9</v>
      </c>
    </row>
    <row r="87" spans="1:4" x14ac:dyDescent="0.3">
      <c r="A87" t="s">
        <v>8448</v>
      </c>
      <c r="B87">
        <v>11</v>
      </c>
      <c r="C87" t="s">
        <v>8449</v>
      </c>
      <c r="D87">
        <v>25</v>
      </c>
    </row>
    <row r="88" spans="1:4" x14ac:dyDescent="0.3">
      <c r="A88" t="s">
        <v>8448</v>
      </c>
      <c r="B88">
        <v>11</v>
      </c>
      <c r="C88" t="s">
        <v>8449</v>
      </c>
      <c r="D88">
        <v>2</v>
      </c>
    </row>
    <row r="89" spans="1:4" x14ac:dyDescent="0.3">
      <c r="A89" t="s">
        <v>8448</v>
      </c>
      <c r="B89">
        <v>11</v>
      </c>
      <c r="C89" t="s">
        <v>8449</v>
      </c>
      <c r="D89">
        <v>1</v>
      </c>
    </row>
    <row r="90" spans="1:4" x14ac:dyDescent="0.3">
      <c r="A90" t="s">
        <v>8448</v>
      </c>
      <c r="B90">
        <v>11</v>
      </c>
      <c r="C90" t="s">
        <v>8449</v>
      </c>
      <c r="D90">
        <v>15</v>
      </c>
    </row>
    <row r="91" spans="1:4" x14ac:dyDescent="0.3">
      <c r="A91" t="s">
        <v>8448</v>
      </c>
      <c r="B91">
        <v>11</v>
      </c>
      <c r="C91" t="s">
        <v>8449</v>
      </c>
      <c r="D91">
        <v>2</v>
      </c>
    </row>
    <row r="92" spans="1:4" x14ac:dyDescent="0.3">
      <c r="A92" t="s">
        <v>8448</v>
      </c>
      <c r="B92">
        <v>11</v>
      </c>
      <c r="C92" t="s">
        <v>8449</v>
      </c>
      <c r="D92">
        <v>4</v>
      </c>
    </row>
    <row r="93" spans="1:4" x14ac:dyDescent="0.3">
      <c r="A93" t="s">
        <v>8448</v>
      </c>
      <c r="B93">
        <v>11</v>
      </c>
      <c r="C93" t="s">
        <v>8449</v>
      </c>
      <c r="D93">
        <v>32</v>
      </c>
    </row>
    <row r="94" spans="1:4" x14ac:dyDescent="0.3">
      <c r="A94" t="s">
        <v>8448</v>
      </c>
      <c r="B94">
        <v>11</v>
      </c>
      <c r="C94" t="s">
        <v>8449</v>
      </c>
      <c r="D94">
        <v>2</v>
      </c>
    </row>
    <row r="95" spans="1:4" x14ac:dyDescent="0.3">
      <c r="A95" t="s">
        <v>8448</v>
      </c>
      <c r="B95">
        <v>11</v>
      </c>
      <c r="C95" t="s">
        <v>8449</v>
      </c>
      <c r="D95">
        <v>2</v>
      </c>
    </row>
    <row r="96" spans="1:4" x14ac:dyDescent="0.3">
      <c r="A96" t="s">
        <v>8448</v>
      </c>
      <c r="B96">
        <v>11</v>
      </c>
    </row>
    <row r="97" spans="1:4" x14ac:dyDescent="0.3">
      <c r="A97" t="s">
        <v>8448</v>
      </c>
      <c r="B97">
        <v>11</v>
      </c>
    </row>
    <row r="98" spans="1:4" x14ac:dyDescent="0.3">
      <c r="A98" t="s">
        <v>8448</v>
      </c>
      <c r="B98">
        <v>11</v>
      </c>
    </row>
    <row r="99" spans="1:4" x14ac:dyDescent="0.3">
      <c r="A99" t="s">
        <v>8448</v>
      </c>
      <c r="B99">
        <v>11</v>
      </c>
    </row>
    <row r="100" spans="1:4" x14ac:dyDescent="0.3">
      <c r="A100" t="s">
        <v>8448</v>
      </c>
      <c r="B100">
        <v>12</v>
      </c>
      <c r="C100" t="s">
        <v>8449</v>
      </c>
      <c r="D100">
        <v>3</v>
      </c>
    </row>
    <row r="101" spans="1:4" x14ac:dyDescent="0.3">
      <c r="A101" t="s">
        <v>8448</v>
      </c>
      <c r="B101">
        <v>12</v>
      </c>
      <c r="C101" t="s">
        <v>8449</v>
      </c>
      <c r="D101">
        <v>2</v>
      </c>
    </row>
    <row r="102" spans="1:4" x14ac:dyDescent="0.3">
      <c r="A102" t="s">
        <v>8448</v>
      </c>
      <c r="B102">
        <v>12</v>
      </c>
      <c r="C102" t="s">
        <v>8449</v>
      </c>
      <c r="D102">
        <v>44</v>
      </c>
    </row>
    <row r="103" spans="1:4" x14ac:dyDescent="0.3">
      <c r="A103" t="s">
        <v>8448</v>
      </c>
      <c r="B103">
        <v>12</v>
      </c>
      <c r="C103" t="s">
        <v>8449</v>
      </c>
      <c r="D103">
        <v>121</v>
      </c>
    </row>
    <row r="104" spans="1:4" x14ac:dyDescent="0.3">
      <c r="A104" t="s">
        <v>8448</v>
      </c>
      <c r="B104">
        <v>12</v>
      </c>
      <c r="C104" t="s">
        <v>8449</v>
      </c>
      <c r="D104">
        <v>3</v>
      </c>
    </row>
    <row r="105" spans="1:4" x14ac:dyDescent="0.3">
      <c r="A105" t="s">
        <v>8448</v>
      </c>
      <c r="B105">
        <v>12</v>
      </c>
    </row>
    <row r="106" spans="1:4" x14ac:dyDescent="0.3">
      <c r="A106" t="s">
        <v>8448</v>
      </c>
      <c r="B106">
        <v>12</v>
      </c>
    </row>
    <row r="107" spans="1:4" x14ac:dyDescent="0.3">
      <c r="A107" t="s">
        <v>8448</v>
      </c>
      <c r="B107">
        <v>12</v>
      </c>
    </row>
    <row r="108" spans="1:4" x14ac:dyDescent="0.3">
      <c r="A108" t="s">
        <v>8448</v>
      </c>
      <c r="B108">
        <v>12</v>
      </c>
    </row>
    <row r="109" spans="1:4" x14ac:dyDescent="0.3">
      <c r="A109" t="s">
        <v>8448</v>
      </c>
      <c r="B109">
        <v>12</v>
      </c>
    </row>
    <row r="110" spans="1:4" x14ac:dyDescent="0.3">
      <c r="A110" t="s">
        <v>8448</v>
      </c>
      <c r="B110">
        <v>12</v>
      </c>
    </row>
    <row r="111" spans="1:4" x14ac:dyDescent="0.3">
      <c r="A111" t="s">
        <v>8448</v>
      </c>
      <c r="B111">
        <v>13</v>
      </c>
      <c r="C111" t="s">
        <v>8449</v>
      </c>
      <c r="D111">
        <v>13</v>
      </c>
    </row>
    <row r="112" spans="1:4" x14ac:dyDescent="0.3">
      <c r="A112" t="s">
        <v>8448</v>
      </c>
      <c r="B112">
        <v>13</v>
      </c>
      <c r="C112" t="s">
        <v>8449</v>
      </c>
      <c r="D112">
        <v>0</v>
      </c>
    </row>
    <row r="113" spans="1:4" x14ac:dyDescent="0.3">
      <c r="A113" t="s">
        <v>8448</v>
      </c>
      <c r="B113">
        <v>13</v>
      </c>
      <c r="C113" t="s">
        <v>8449</v>
      </c>
      <c r="D113">
        <v>17</v>
      </c>
    </row>
    <row r="114" spans="1:4" x14ac:dyDescent="0.3">
      <c r="A114" t="s">
        <v>8448</v>
      </c>
      <c r="B114">
        <v>13</v>
      </c>
      <c r="C114" t="s">
        <v>8449</v>
      </c>
      <c r="D114">
        <v>1</v>
      </c>
    </row>
    <row r="115" spans="1:4" x14ac:dyDescent="0.3">
      <c r="A115" t="s">
        <v>8448</v>
      </c>
      <c r="B115">
        <v>13</v>
      </c>
      <c r="C115" t="s">
        <v>8449</v>
      </c>
      <c r="D115">
        <v>6</v>
      </c>
    </row>
    <row r="116" spans="1:4" x14ac:dyDescent="0.3">
      <c r="A116" t="s">
        <v>8448</v>
      </c>
      <c r="B116">
        <v>13</v>
      </c>
      <c r="C116" t="s">
        <v>8449</v>
      </c>
      <c r="D116">
        <v>8</v>
      </c>
    </row>
    <row r="117" spans="1:4" x14ac:dyDescent="0.3">
      <c r="A117" t="s">
        <v>8448</v>
      </c>
      <c r="B117">
        <v>13</v>
      </c>
      <c r="C117" t="s">
        <v>8449</v>
      </c>
      <c r="D117">
        <v>22</v>
      </c>
    </row>
    <row r="118" spans="1:4" x14ac:dyDescent="0.3">
      <c r="A118" t="s">
        <v>8448</v>
      </c>
      <c r="B118">
        <v>13</v>
      </c>
      <c r="C118" t="s">
        <v>8449</v>
      </c>
      <c r="D118">
        <v>12</v>
      </c>
    </row>
    <row r="119" spans="1:4" x14ac:dyDescent="0.3">
      <c r="A119" t="s">
        <v>8448</v>
      </c>
      <c r="B119">
        <v>13</v>
      </c>
      <c r="C119" t="s">
        <v>8449</v>
      </c>
      <c r="D119">
        <v>0</v>
      </c>
    </row>
    <row r="120" spans="1:4" x14ac:dyDescent="0.3">
      <c r="A120" t="s">
        <v>8448</v>
      </c>
      <c r="B120">
        <v>13</v>
      </c>
      <c r="C120" t="s">
        <v>8449</v>
      </c>
      <c r="D120">
        <v>0</v>
      </c>
    </row>
    <row r="121" spans="1:4" x14ac:dyDescent="0.3">
      <c r="A121" t="s">
        <v>8448</v>
      </c>
      <c r="B121">
        <v>13</v>
      </c>
      <c r="C121" t="s">
        <v>8449</v>
      </c>
      <c r="D121">
        <v>1</v>
      </c>
    </row>
    <row r="122" spans="1:4" x14ac:dyDescent="0.3">
      <c r="A122" t="s">
        <v>8448</v>
      </c>
      <c r="B122">
        <v>13</v>
      </c>
      <c r="C122" t="s">
        <v>8449</v>
      </c>
      <c r="D122">
        <v>0</v>
      </c>
    </row>
    <row r="123" spans="1:4" x14ac:dyDescent="0.3">
      <c r="A123" t="s">
        <v>8448</v>
      </c>
      <c r="B123">
        <v>13</v>
      </c>
      <c r="C123" t="s">
        <v>8449</v>
      </c>
      <c r="D123">
        <v>2</v>
      </c>
    </row>
    <row r="124" spans="1:4" x14ac:dyDescent="0.3">
      <c r="A124" t="s">
        <v>8448</v>
      </c>
      <c r="B124">
        <v>13</v>
      </c>
    </row>
    <row r="125" spans="1:4" x14ac:dyDescent="0.3">
      <c r="A125" t="s">
        <v>8448</v>
      </c>
      <c r="B125">
        <v>13</v>
      </c>
    </row>
    <row r="126" spans="1:4" x14ac:dyDescent="0.3">
      <c r="A126" t="s">
        <v>8448</v>
      </c>
      <c r="B126">
        <v>13</v>
      </c>
    </row>
    <row r="127" spans="1:4" x14ac:dyDescent="0.3">
      <c r="A127" t="s">
        <v>8448</v>
      </c>
      <c r="B127">
        <v>13</v>
      </c>
    </row>
    <row r="128" spans="1:4" x14ac:dyDescent="0.3">
      <c r="A128" t="s">
        <v>8448</v>
      </c>
      <c r="B128">
        <v>13</v>
      </c>
    </row>
    <row r="129" spans="1:4" x14ac:dyDescent="0.3">
      <c r="A129" t="s">
        <v>8448</v>
      </c>
      <c r="B129">
        <v>13</v>
      </c>
    </row>
    <row r="130" spans="1:4" x14ac:dyDescent="0.3">
      <c r="A130" t="s">
        <v>8448</v>
      </c>
      <c r="B130">
        <v>13</v>
      </c>
    </row>
    <row r="131" spans="1:4" x14ac:dyDescent="0.3">
      <c r="A131" t="s">
        <v>8448</v>
      </c>
      <c r="B131">
        <v>13</v>
      </c>
    </row>
    <row r="132" spans="1:4" x14ac:dyDescent="0.3">
      <c r="A132" t="s">
        <v>8448</v>
      </c>
      <c r="B132">
        <v>13</v>
      </c>
    </row>
    <row r="133" spans="1:4" x14ac:dyDescent="0.3">
      <c r="A133" t="s">
        <v>8448</v>
      </c>
      <c r="B133">
        <v>13</v>
      </c>
    </row>
    <row r="134" spans="1:4" x14ac:dyDescent="0.3">
      <c r="A134" t="s">
        <v>8448</v>
      </c>
      <c r="B134">
        <v>14</v>
      </c>
      <c r="C134" t="s">
        <v>8449</v>
      </c>
      <c r="D134">
        <v>10</v>
      </c>
    </row>
    <row r="135" spans="1:4" x14ac:dyDescent="0.3">
      <c r="A135" t="s">
        <v>8448</v>
      </c>
      <c r="B135">
        <v>14</v>
      </c>
      <c r="C135" t="s">
        <v>8449</v>
      </c>
      <c r="D135">
        <v>26</v>
      </c>
    </row>
    <row r="136" spans="1:4" x14ac:dyDescent="0.3">
      <c r="A136" t="s">
        <v>8448</v>
      </c>
      <c r="B136">
        <v>14</v>
      </c>
      <c r="C136" t="s">
        <v>8449</v>
      </c>
      <c r="D136">
        <v>34</v>
      </c>
    </row>
    <row r="137" spans="1:4" x14ac:dyDescent="0.3">
      <c r="A137" t="s">
        <v>8448</v>
      </c>
      <c r="B137">
        <v>14</v>
      </c>
      <c r="C137" t="s">
        <v>8449</v>
      </c>
      <c r="D137">
        <v>30</v>
      </c>
    </row>
    <row r="138" spans="1:4" x14ac:dyDescent="0.3">
      <c r="A138" t="s">
        <v>8448</v>
      </c>
      <c r="B138">
        <v>14</v>
      </c>
      <c r="C138" t="s">
        <v>8449</v>
      </c>
      <c r="D138">
        <v>0</v>
      </c>
    </row>
    <row r="139" spans="1:4" x14ac:dyDescent="0.3">
      <c r="A139" t="s">
        <v>8448</v>
      </c>
      <c r="B139">
        <v>14</v>
      </c>
      <c r="C139" t="s">
        <v>8449</v>
      </c>
      <c r="D139">
        <v>171</v>
      </c>
    </row>
    <row r="140" spans="1:4" x14ac:dyDescent="0.3">
      <c r="A140" t="s">
        <v>8448</v>
      </c>
      <c r="B140">
        <v>14</v>
      </c>
      <c r="C140" t="s">
        <v>8449</v>
      </c>
      <c r="D140">
        <v>0</v>
      </c>
    </row>
    <row r="141" spans="1:4" x14ac:dyDescent="0.3">
      <c r="A141" t="s">
        <v>8448</v>
      </c>
      <c r="B141">
        <v>14</v>
      </c>
      <c r="C141" t="s">
        <v>8449</v>
      </c>
      <c r="D141">
        <v>2</v>
      </c>
    </row>
    <row r="142" spans="1:4" x14ac:dyDescent="0.3">
      <c r="A142" t="s">
        <v>8448</v>
      </c>
      <c r="B142">
        <v>14</v>
      </c>
      <c r="C142" t="s">
        <v>8449</v>
      </c>
      <c r="D142">
        <v>285</v>
      </c>
    </row>
    <row r="143" spans="1:4" x14ac:dyDescent="0.3">
      <c r="A143" t="s">
        <v>8448</v>
      </c>
      <c r="B143">
        <v>14</v>
      </c>
      <c r="C143" t="s">
        <v>8449</v>
      </c>
      <c r="D143">
        <v>2</v>
      </c>
    </row>
    <row r="144" spans="1:4" x14ac:dyDescent="0.3">
      <c r="A144" t="s">
        <v>8448</v>
      </c>
      <c r="B144">
        <v>14</v>
      </c>
      <c r="C144" t="s">
        <v>8449</v>
      </c>
      <c r="D144">
        <v>1</v>
      </c>
    </row>
    <row r="145" spans="1:4" x14ac:dyDescent="0.3">
      <c r="A145" t="s">
        <v>8448</v>
      </c>
      <c r="B145">
        <v>14</v>
      </c>
      <c r="C145" t="s">
        <v>8449</v>
      </c>
      <c r="D145">
        <v>1</v>
      </c>
    </row>
    <row r="146" spans="1:4" x14ac:dyDescent="0.3">
      <c r="A146" t="s">
        <v>8448</v>
      </c>
      <c r="B146">
        <v>14</v>
      </c>
      <c r="C146" t="s">
        <v>8449</v>
      </c>
      <c r="D146">
        <v>21</v>
      </c>
    </row>
    <row r="147" spans="1:4" x14ac:dyDescent="0.3">
      <c r="A147" t="s">
        <v>8448</v>
      </c>
      <c r="B147">
        <v>14</v>
      </c>
      <c r="C147" t="s">
        <v>8449</v>
      </c>
      <c r="D147">
        <v>31</v>
      </c>
    </row>
    <row r="148" spans="1:4" x14ac:dyDescent="0.3">
      <c r="A148" t="s">
        <v>8448</v>
      </c>
      <c r="B148">
        <v>14</v>
      </c>
      <c r="C148" t="s">
        <v>8449</v>
      </c>
      <c r="D148">
        <v>20</v>
      </c>
    </row>
    <row r="149" spans="1:4" x14ac:dyDescent="0.3">
      <c r="A149" t="s">
        <v>8448</v>
      </c>
      <c r="B149">
        <v>14</v>
      </c>
      <c r="C149" t="s">
        <v>8449</v>
      </c>
      <c r="D149">
        <v>5</v>
      </c>
    </row>
    <row r="150" spans="1:4" x14ac:dyDescent="0.3">
      <c r="A150" t="s">
        <v>8448</v>
      </c>
      <c r="B150">
        <v>14</v>
      </c>
      <c r="C150" t="s">
        <v>8449</v>
      </c>
      <c r="D150">
        <v>4</v>
      </c>
    </row>
    <row r="151" spans="1:4" x14ac:dyDescent="0.3">
      <c r="A151" t="s">
        <v>8448</v>
      </c>
      <c r="B151">
        <v>14</v>
      </c>
      <c r="C151" t="s">
        <v>8449</v>
      </c>
      <c r="D151">
        <v>7</v>
      </c>
    </row>
    <row r="152" spans="1:4" x14ac:dyDescent="0.3">
      <c r="A152" t="s">
        <v>8448</v>
      </c>
      <c r="B152">
        <v>14</v>
      </c>
      <c r="C152" t="s">
        <v>8449</v>
      </c>
      <c r="D152">
        <v>0</v>
      </c>
    </row>
    <row r="153" spans="1:4" x14ac:dyDescent="0.3">
      <c r="A153" t="s">
        <v>8448</v>
      </c>
      <c r="B153">
        <v>14</v>
      </c>
    </row>
    <row r="154" spans="1:4" x14ac:dyDescent="0.3">
      <c r="A154" t="s">
        <v>8448</v>
      </c>
      <c r="B154">
        <v>14</v>
      </c>
    </row>
    <row r="155" spans="1:4" x14ac:dyDescent="0.3">
      <c r="A155" t="s">
        <v>8448</v>
      </c>
      <c r="B155">
        <v>14</v>
      </c>
    </row>
    <row r="156" spans="1:4" x14ac:dyDescent="0.3">
      <c r="A156" t="s">
        <v>8448</v>
      </c>
      <c r="B156">
        <v>14</v>
      </c>
    </row>
    <row r="157" spans="1:4" x14ac:dyDescent="0.3">
      <c r="A157" t="s">
        <v>8448</v>
      </c>
      <c r="B157">
        <v>14</v>
      </c>
    </row>
    <row r="158" spans="1:4" x14ac:dyDescent="0.3">
      <c r="A158" t="s">
        <v>8448</v>
      </c>
      <c r="B158">
        <v>14</v>
      </c>
    </row>
    <row r="159" spans="1:4" x14ac:dyDescent="0.3">
      <c r="A159" t="s">
        <v>8448</v>
      </c>
      <c r="B159">
        <v>14</v>
      </c>
    </row>
    <row r="160" spans="1:4" x14ac:dyDescent="0.3">
      <c r="A160" t="s">
        <v>8448</v>
      </c>
      <c r="B160">
        <v>14</v>
      </c>
    </row>
    <row r="161" spans="1:4" x14ac:dyDescent="0.3">
      <c r="A161" t="s">
        <v>8448</v>
      </c>
      <c r="B161">
        <v>14</v>
      </c>
    </row>
    <row r="162" spans="1:4" x14ac:dyDescent="0.3">
      <c r="A162" t="s">
        <v>8448</v>
      </c>
      <c r="B162">
        <v>14</v>
      </c>
    </row>
    <row r="163" spans="1:4" x14ac:dyDescent="0.3">
      <c r="A163" t="s">
        <v>8448</v>
      </c>
      <c r="B163">
        <v>14</v>
      </c>
    </row>
    <row r="164" spans="1:4" x14ac:dyDescent="0.3">
      <c r="A164" t="s">
        <v>8448</v>
      </c>
      <c r="B164">
        <v>14</v>
      </c>
    </row>
    <row r="165" spans="1:4" x14ac:dyDescent="0.3">
      <c r="A165" t="s">
        <v>8448</v>
      </c>
      <c r="B165">
        <v>15</v>
      </c>
      <c r="C165" t="s">
        <v>8449</v>
      </c>
      <c r="D165">
        <v>1293</v>
      </c>
    </row>
    <row r="166" spans="1:4" x14ac:dyDescent="0.3">
      <c r="A166" t="s">
        <v>8448</v>
      </c>
      <c r="B166">
        <v>15</v>
      </c>
      <c r="C166" t="s">
        <v>8449</v>
      </c>
      <c r="D166">
        <v>0</v>
      </c>
    </row>
    <row r="167" spans="1:4" x14ac:dyDescent="0.3">
      <c r="A167" t="s">
        <v>8448</v>
      </c>
      <c r="B167">
        <v>15</v>
      </c>
      <c r="C167" t="s">
        <v>8449</v>
      </c>
      <c r="D167">
        <v>0</v>
      </c>
    </row>
    <row r="168" spans="1:4" x14ac:dyDescent="0.3">
      <c r="A168" t="s">
        <v>8448</v>
      </c>
      <c r="B168">
        <v>15</v>
      </c>
      <c r="C168" t="s">
        <v>8449</v>
      </c>
      <c r="D168">
        <v>2</v>
      </c>
    </row>
    <row r="169" spans="1:4" x14ac:dyDescent="0.3">
      <c r="A169" t="s">
        <v>8448</v>
      </c>
      <c r="B169">
        <v>15</v>
      </c>
      <c r="C169" t="s">
        <v>8449</v>
      </c>
      <c r="D169">
        <v>4</v>
      </c>
    </row>
    <row r="170" spans="1:4" x14ac:dyDescent="0.3">
      <c r="A170" t="s">
        <v>8448</v>
      </c>
      <c r="B170">
        <v>15</v>
      </c>
      <c r="C170" t="s">
        <v>8449</v>
      </c>
      <c r="D170">
        <v>7</v>
      </c>
    </row>
    <row r="171" spans="1:4" x14ac:dyDescent="0.3">
      <c r="A171" t="s">
        <v>8448</v>
      </c>
      <c r="B171">
        <v>15</v>
      </c>
      <c r="C171" t="s">
        <v>8449</v>
      </c>
      <c r="D171">
        <v>19</v>
      </c>
    </row>
    <row r="172" spans="1:4" x14ac:dyDescent="0.3">
      <c r="A172" t="s">
        <v>8448</v>
      </c>
      <c r="B172">
        <v>15</v>
      </c>
      <c r="C172" t="s">
        <v>8449</v>
      </c>
      <c r="D172">
        <v>4</v>
      </c>
    </row>
    <row r="173" spans="1:4" x14ac:dyDescent="0.3">
      <c r="A173" t="s">
        <v>8448</v>
      </c>
      <c r="B173">
        <v>15</v>
      </c>
      <c r="C173" t="s">
        <v>8449</v>
      </c>
      <c r="D173">
        <v>1</v>
      </c>
    </row>
    <row r="174" spans="1:4" x14ac:dyDescent="0.3">
      <c r="A174" t="s">
        <v>8448</v>
      </c>
      <c r="B174">
        <v>15</v>
      </c>
      <c r="C174" t="s">
        <v>8449</v>
      </c>
      <c r="D174">
        <v>5</v>
      </c>
    </row>
    <row r="175" spans="1:4" x14ac:dyDescent="0.3">
      <c r="A175" t="s">
        <v>8448</v>
      </c>
      <c r="B175">
        <v>15</v>
      </c>
      <c r="C175" t="s">
        <v>8449</v>
      </c>
      <c r="D175">
        <v>11</v>
      </c>
    </row>
    <row r="176" spans="1:4" x14ac:dyDescent="0.3">
      <c r="A176" t="s">
        <v>8448</v>
      </c>
      <c r="B176">
        <v>15</v>
      </c>
    </row>
    <row r="177" spans="1:4" x14ac:dyDescent="0.3">
      <c r="A177" t="s">
        <v>8448</v>
      </c>
      <c r="B177">
        <v>15</v>
      </c>
    </row>
    <row r="178" spans="1:4" x14ac:dyDescent="0.3">
      <c r="A178" t="s">
        <v>8448</v>
      </c>
      <c r="B178">
        <v>15</v>
      </c>
    </row>
    <row r="179" spans="1:4" x14ac:dyDescent="0.3">
      <c r="A179" t="s">
        <v>8448</v>
      </c>
      <c r="B179">
        <v>15</v>
      </c>
    </row>
    <row r="180" spans="1:4" x14ac:dyDescent="0.3">
      <c r="A180" t="s">
        <v>8448</v>
      </c>
      <c r="B180">
        <v>15</v>
      </c>
    </row>
    <row r="181" spans="1:4" x14ac:dyDescent="0.3">
      <c r="A181" t="s">
        <v>8448</v>
      </c>
      <c r="B181">
        <v>15</v>
      </c>
    </row>
    <row r="182" spans="1:4" x14ac:dyDescent="0.3">
      <c r="A182" t="s">
        <v>8448</v>
      </c>
      <c r="B182">
        <v>15</v>
      </c>
    </row>
    <row r="183" spans="1:4" x14ac:dyDescent="0.3">
      <c r="A183" t="s">
        <v>8448</v>
      </c>
      <c r="B183">
        <v>15</v>
      </c>
    </row>
    <row r="184" spans="1:4" x14ac:dyDescent="0.3">
      <c r="A184" t="s">
        <v>8448</v>
      </c>
      <c r="B184">
        <v>15</v>
      </c>
    </row>
    <row r="185" spans="1:4" x14ac:dyDescent="0.3">
      <c r="A185" t="s">
        <v>8448</v>
      </c>
      <c r="B185">
        <v>15</v>
      </c>
    </row>
    <row r="186" spans="1:4" x14ac:dyDescent="0.3">
      <c r="A186" t="s">
        <v>8448</v>
      </c>
      <c r="B186">
        <v>15</v>
      </c>
    </row>
    <row r="187" spans="1:4" x14ac:dyDescent="0.3">
      <c r="A187" t="s">
        <v>8448</v>
      </c>
      <c r="B187">
        <v>15</v>
      </c>
    </row>
    <row r="188" spans="1:4" x14ac:dyDescent="0.3">
      <c r="A188" t="s">
        <v>8448</v>
      </c>
      <c r="B188">
        <v>15</v>
      </c>
    </row>
    <row r="189" spans="1:4" x14ac:dyDescent="0.3">
      <c r="A189" t="s">
        <v>8448</v>
      </c>
      <c r="B189">
        <v>15</v>
      </c>
    </row>
    <row r="190" spans="1:4" x14ac:dyDescent="0.3">
      <c r="A190" t="s">
        <v>8448</v>
      </c>
      <c r="B190">
        <v>15</v>
      </c>
    </row>
    <row r="191" spans="1:4" x14ac:dyDescent="0.3">
      <c r="A191" t="s">
        <v>8448</v>
      </c>
      <c r="B191">
        <v>16</v>
      </c>
      <c r="C191" t="s">
        <v>8449</v>
      </c>
      <c r="D191">
        <v>18</v>
      </c>
    </row>
    <row r="192" spans="1:4" x14ac:dyDescent="0.3">
      <c r="A192" t="s">
        <v>8448</v>
      </c>
      <c r="B192">
        <v>16</v>
      </c>
      <c r="C192" t="s">
        <v>8449</v>
      </c>
      <c r="D192">
        <v>5</v>
      </c>
    </row>
    <row r="193" spans="1:4" x14ac:dyDescent="0.3">
      <c r="A193" t="s">
        <v>8448</v>
      </c>
      <c r="B193">
        <v>16</v>
      </c>
      <c r="C193" t="s">
        <v>8449</v>
      </c>
      <c r="D193">
        <v>11</v>
      </c>
    </row>
    <row r="194" spans="1:4" x14ac:dyDescent="0.3">
      <c r="A194" t="s">
        <v>8448</v>
      </c>
      <c r="B194">
        <v>16</v>
      </c>
      <c r="C194" t="s">
        <v>8449</v>
      </c>
      <c r="D194">
        <v>0</v>
      </c>
    </row>
    <row r="195" spans="1:4" x14ac:dyDescent="0.3">
      <c r="A195" t="s">
        <v>8448</v>
      </c>
      <c r="B195">
        <v>16</v>
      </c>
      <c r="C195" t="s">
        <v>8449</v>
      </c>
      <c r="D195">
        <v>0</v>
      </c>
    </row>
    <row r="196" spans="1:4" x14ac:dyDescent="0.3">
      <c r="A196" t="s">
        <v>8448</v>
      </c>
      <c r="B196">
        <v>16</v>
      </c>
      <c r="C196" t="s">
        <v>8449</v>
      </c>
      <c r="D196">
        <v>2</v>
      </c>
    </row>
    <row r="197" spans="1:4" x14ac:dyDescent="0.3">
      <c r="A197" t="s">
        <v>8448</v>
      </c>
      <c r="B197">
        <v>16</v>
      </c>
      <c r="C197" t="s">
        <v>8449</v>
      </c>
      <c r="D197">
        <v>1</v>
      </c>
    </row>
    <row r="198" spans="1:4" x14ac:dyDescent="0.3">
      <c r="A198" t="s">
        <v>8448</v>
      </c>
      <c r="B198">
        <v>16</v>
      </c>
      <c r="C198" t="s">
        <v>8449</v>
      </c>
      <c r="D198">
        <v>37</v>
      </c>
    </row>
    <row r="199" spans="1:4" x14ac:dyDescent="0.3">
      <c r="A199" t="s">
        <v>8448</v>
      </c>
      <c r="B199">
        <v>16</v>
      </c>
      <c r="C199" t="s">
        <v>8449</v>
      </c>
      <c r="D199">
        <v>2</v>
      </c>
    </row>
    <row r="200" spans="1:4" x14ac:dyDescent="0.3">
      <c r="A200" t="s">
        <v>8448</v>
      </c>
      <c r="B200">
        <v>16</v>
      </c>
    </row>
    <row r="201" spans="1:4" x14ac:dyDescent="0.3">
      <c r="A201" t="s">
        <v>8448</v>
      </c>
      <c r="B201">
        <v>16</v>
      </c>
    </row>
    <row r="202" spans="1:4" x14ac:dyDescent="0.3">
      <c r="A202" t="s">
        <v>8448</v>
      </c>
      <c r="B202">
        <v>16</v>
      </c>
    </row>
    <row r="203" spans="1:4" x14ac:dyDescent="0.3">
      <c r="A203" t="s">
        <v>8448</v>
      </c>
      <c r="B203">
        <v>16</v>
      </c>
    </row>
    <row r="204" spans="1:4" x14ac:dyDescent="0.3">
      <c r="A204" t="s">
        <v>8448</v>
      </c>
      <c r="B204">
        <v>17</v>
      </c>
      <c r="C204" t="s">
        <v>8449</v>
      </c>
      <c r="D204">
        <v>2</v>
      </c>
    </row>
    <row r="205" spans="1:4" x14ac:dyDescent="0.3">
      <c r="A205" t="s">
        <v>8448</v>
      </c>
      <c r="B205">
        <v>17</v>
      </c>
      <c r="C205" t="s">
        <v>8449</v>
      </c>
      <c r="D205">
        <v>8</v>
      </c>
    </row>
    <row r="206" spans="1:4" x14ac:dyDescent="0.3">
      <c r="A206" t="s">
        <v>8448</v>
      </c>
      <c r="B206">
        <v>17</v>
      </c>
      <c r="C206" t="s">
        <v>8449</v>
      </c>
      <c r="D206">
        <v>2</v>
      </c>
    </row>
    <row r="207" spans="1:4" x14ac:dyDescent="0.3">
      <c r="A207" t="s">
        <v>8448</v>
      </c>
      <c r="B207">
        <v>17</v>
      </c>
      <c r="C207" t="s">
        <v>8449</v>
      </c>
      <c r="D207">
        <v>11</v>
      </c>
    </row>
    <row r="208" spans="1:4" x14ac:dyDescent="0.3">
      <c r="A208" t="s">
        <v>8448</v>
      </c>
      <c r="B208">
        <v>17</v>
      </c>
      <c r="C208" t="s">
        <v>8449</v>
      </c>
      <c r="D208">
        <v>0</v>
      </c>
    </row>
    <row r="209" spans="1:4" x14ac:dyDescent="0.3">
      <c r="A209" t="s">
        <v>8448</v>
      </c>
      <c r="B209">
        <v>17</v>
      </c>
      <c r="C209" t="s">
        <v>8449</v>
      </c>
      <c r="D209">
        <v>0</v>
      </c>
    </row>
    <row r="210" spans="1:4" x14ac:dyDescent="0.3">
      <c r="A210" t="s">
        <v>8448</v>
      </c>
      <c r="B210">
        <v>17</v>
      </c>
      <c r="C210" t="s">
        <v>8449</v>
      </c>
      <c r="D210">
        <v>0</v>
      </c>
    </row>
    <row r="211" spans="1:4" x14ac:dyDescent="0.3">
      <c r="A211" t="s">
        <v>8448</v>
      </c>
      <c r="B211">
        <v>17</v>
      </c>
      <c r="C211" t="s">
        <v>8449</v>
      </c>
      <c r="D211">
        <v>0</v>
      </c>
    </row>
    <row r="212" spans="1:4" x14ac:dyDescent="0.3">
      <c r="A212" t="s">
        <v>8448</v>
      </c>
      <c r="B212">
        <v>17</v>
      </c>
      <c r="C212" t="s">
        <v>8449</v>
      </c>
      <c r="D212">
        <v>4</v>
      </c>
    </row>
    <row r="213" spans="1:4" x14ac:dyDescent="0.3">
      <c r="A213" t="s">
        <v>8448</v>
      </c>
      <c r="B213">
        <v>17</v>
      </c>
      <c r="C213" t="s">
        <v>8449</v>
      </c>
      <c r="D213">
        <v>5</v>
      </c>
    </row>
    <row r="214" spans="1:4" x14ac:dyDescent="0.3">
      <c r="A214" t="s">
        <v>8448</v>
      </c>
      <c r="B214">
        <v>17</v>
      </c>
      <c r="C214" t="s">
        <v>8449</v>
      </c>
      <c r="D214">
        <v>1</v>
      </c>
    </row>
    <row r="215" spans="1:4" x14ac:dyDescent="0.3">
      <c r="A215" t="s">
        <v>8448</v>
      </c>
      <c r="B215">
        <v>17</v>
      </c>
      <c r="C215" t="s">
        <v>8449</v>
      </c>
      <c r="D215">
        <v>117</v>
      </c>
    </row>
    <row r="216" spans="1:4" x14ac:dyDescent="0.3">
      <c r="A216" t="s">
        <v>8448</v>
      </c>
      <c r="B216">
        <v>17</v>
      </c>
      <c r="C216" t="s">
        <v>8449</v>
      </c>
      <c r="D216">
        <v>6</v>
      </c>
    </row>
    <row r="217" spans="1:4" x14ac:dyDescent="0.3">
      <c r="A217" t="s">
        <v>8448</v>
      </c>
      <c r="B217">
        <v>17</v>
      </c>
      <c r="C217" t="s">
        <v>8449</v>
      </c>
      <c r="D217">
        <v>10</v>
      </c>
    </row>
    <row r="218" spans="1:4" x14ac:dyDescent="0.3">
      <c r="A218" t="s">
        <v>8448</v>
      </c>
      <c r="B218">
        <v>17</v>
      </c>
      <c r="C218" t="s">
        <v>8449</v>
      </c>
      <c r="D218">
        <v>2</v>
      </c>
    </row>
    <row r="219" spans="1:4" x14ac:dyDescent="0.3">
      <c r="A219" t="s">
        <v>8448</v>
      </c>
      <c r="B219">
        <v>17</v>
      </c>
      <c r="C219" t="s">
        <v>8449</v>
      </c>
      <c r="D219">
        <v>0</v>
      </c>
    </row>
    <row r="220" spans="1:4" x14ac:dyDescent="0.3">
      <c r="A220" t="s">
        <v>8448</v>
      </c>
      <c r="B220">
        <v>17</v>
      </c>
      <c r="C220" t="s">
        <v>8449</v>
      </c>
      <c r="D220">
        <v>4</v>
      </c>
    </row>
    <row r="221" spans="1:4" x14ac:dyDescent="0.3">
      <c r="A221" t="s">
        <v>8448</v>
      </c>
      <c r="B221">
        <v>17</v>
      </c>
    </row>
    <row r="222" spans="1:4" x14ac:dyDescent="0.3">
      <c r="A222" t="s">
        <v>8448</v>
      </c>
      <c r="B222">
        <v>17</v>
      </c>
    </row>
    <row r="223" spans="1:4" x14ac:dyDescent="0.3">
      <c r="A223" t="s">
        <v>8448</v>
      </c>
      <c r="B223">
        <v>17</v>
      </c>
    </row>
    <row r="224" spans="1:4" x14ac:dyDescent="0.3">
      <c r="A224" t="s">
        <v>8448</v>
      </c>
      <c r="B224">
        <v>17</v>
      </c>
    </row>
    <row r="225" spans="1:4" x14ac:dyDescent="0.3">
      <c r="A225" t="s">
        <v>8448</v>
      </c>
      <c r="B225">
        <v>17</v>
      </c>
    </row>
    <row r="226" spans="1:4" x14ac:dyDescent="0.3">
      <c r="A226" t="s">
        <v>8448</v>
      </c>
      <c r="B226">
        <v>17</v>
      </c>
    </row>
    <row r="227" spans="1:4" x14ac:dyDescent="0.3">
      <c r="A227" t="s">
        <v>8448</v>
      </c>
      <c r="B227">
        <v>17</v>
      </c>
    </row>
    <row r="228" spans="1:4" x14ac:dyDescent="0.3">
      <c r="A228" t="s">
        <v>8448</v>
      </c>
      <c r="B228">
        <v>17</v>
      </c>
    </row>
    <row r="229" spans="1:4" x14ac:dyDescent="0.3">
      <c r="A229" t="s">
        <v>8448</v>
      </c>
      <c r="B229">
        <v>17</v>
      </c>
    </row>
    <row r="230" spans="1:4" x14ac:dyDescent="0.3">
      <c r="A230" t="s">
        <v>8448</v>
      </c>
      <c r="B230">
        <v>17</v>
      </c>
    </row>
    <row r="231" spans="1:4" x14ac:dyDescent="0.3">
      <c r="A231" t="s">
        <v>8448</v>
      </c>
      <c r="B231">
        <v>17</v>
      </c>
    </row>
    <row r="232" spans="1:4" x14ac:dyDescent="0.3">
      <c r="A232" t="s">
        <v>8448</v>
      </c>
      <c r="B232">
        <v>17</v>
      </c>
    </row>
    <row r="233" spans="1:4" x14ac:dyDescent="0.3">
      <c r="A233" t="s">
        <v>8448</v>
      </c>
      <c r="B233">
        <v>17</v>
      </c>
    </row>
    <row r="234" spans="1:4" x14ac:dyDescent="0.3">
      <c r="A234" t="s">
        <v>8448</v>
      </c>
      <c r="B234">
        <v>17</v>
      </c>
    </row>
    <row r="235" spans="1:4" x14ac:dyDescent="0.3">
      <c r="A235" t="s">
        <v>8448</v>
      </c>
      <c r="B235">
        <v>17</v>
      </c>
    </row>
    <row r="236" spans="1:4" x14ac:dyDescent="0.3">
      <c r="A236" t="s">
        <v>8448</v>
      </c>
      <c r="B236">
        <v>17</v>
      </c>
    </row>
    <row r="237" spans="1:4" x14ac:dyDescent="0.3">
      <c r="A237" t="s">
        <v>8448</v>
      </c>
      <c r="B237">
        <v>17</v>
      </c>
    </row>
    <row r="238" spans="1:4" x14ac:dyDescent="0.3">
      <c r="A238" t="s">
        <v>8448</v>
      </c>
      <c r="B238">
        <v>18</v>
      </c>
      <c r="C238" t="s">
        <v>8449</v>
      </c>
      <c r="D238">
        <v>0</v>
      </c>
    </row>
    <row r="239" spans="1:4" x14ac:dyDescent="0.3">
      <c r="A239" t="s">
        <v>8448</v>
      </c>
      <c r="B239">
        <v>18</v>
      </c>
      <c r="C239" t="s">
        <v>8449</v>
      </c>
      <c r="D239">
        <v>52</v>
      </c>
    </row>
    <row r="240" spans="1:4" x14ac:dyDescent="0.3">
      <c r="A240" t="s">
        <v>8448</v>
      </c>
      <c r="B240">
        <v>18</v>
      </c>
      <c r="C240" t="s">
        <v>8449</v>
      </c>
      <c r="D240">
        <v>1</v>
      </c>
    </row>
    <row r="241" spans="1:4" x14ac:dyDescent="0.3">
      <c r="A241" t="s">
        <v>8448</v>
      </c>
      <c r="B241">
        <v>18</v>
      </c>
      <c r="C241" t="s">
        <v>8449</v>
      </c>
      <c r="D241">
        <v>96</v>
      </c>
    </row>
    <row r="242" spans="1:4" x14ac:dyDescent="0.3">
      <c r="A242" t="s">
        <v>8448</v>
      </c>
      <c r="B242">
        <v>18</v>
      </c>
      <c r="C242" t="s">
        <v>8449</v>
      </c>
      <c r="D242">
        <v>1</v>
      </c>
    </row>
    <row r="243" spans="1:4" x14ac:dyDescent="0.3">
      <c r="A243" t="s">
        <v>8448</v>
      </c>
      <c r="B243">
        <v>18</v>
      </c>
      <c r="C243" t="s">
        <v>8449</v>
      </c>
      <c r="D243">
        <v>0</v>
      </c>
    </row>
    <row r="244" spans="1:4" x14ac:dyDescent="0.3">
      <c r="A244" t="s">
        <v>8448</v>
      </c>
      <c r="B244">
        <v>18</v>
      </c>
      <c r="C244" t="s">
        <v>8449</v>
      </c>
      <c r="D244">
        <v>16</v>
      </c>
    </row>
    <row r="245" spans="1:4" x14ac:dyDescent="0.3">
      <c r="A245" t="s">
        <v>8448</v>
      </c>
      <c r="B245">
        <v>18</v>
      </c>
      <c r="C245" t="s">
        <v>8449</v>
      </c>
      <c r="D245">
        <v>2</v>
      </c>
    </row>
    <row r="246" spans="1:4" x14ac:dyDescent="0.3">
      <c r="A246" t="s">
        <v>8448</v>
      </c>
      <c r="B246">
        <v>18</v>
      </c>
      <c r="C246" t="s">
        <v>8449</v>
      </c>
      <c r="D246">
        <v>13</v>
      </c>
    </row>
    <row r="247" spans="1:4" x14ac:dyDescent="0.3">
      <c r="A247" t="s">
        <v>8448</v>
      </c>
      <c r="B247">
        <v>18</v>
      </c>
      <c r="C247" t="s">
        <v>8449</v>
      </c>
      <c r="D247">
        <v>3</v>
      </c>
    </row>
    <row r="248" spans="1:4" x14ac:dyDescent="0.3">
      <c r="A248" t="s">
        <v>8448</v>
      </c>
      <c r="B248">
        <v>18</v>
      </c>
    </row>
    <row r="249" spans="1:4" x14ac:dyDescent="0.3">
      <c r="A249" t="s">
        <v>8448</v>
      </c>
      <c r="B249">
        <v>18</v>
      </c>
    </row>
    <row r="250" spans="1:4" x14ac:dyDescent="0.3">
      <c r="A250" t="s">
        <v>8448</v>
      </c>
      <c r="B250">
        <v>18</v>
      </c>
    </row>
    <row r="251" spans="1:4" x14ac:dyDescent="0.3">
      <c r="A251" t="s">
        <v>8448</v>
      </c>
      <c r="B251">
        <v>18</v>
      </c>
    </row>
    <row r="252" spans="1:4" x14ac:dyDescent="0.3">
      <c r="A252" t="s">
        <v>8448</v>
      </c>
      <c r="B252">
        <v>18</v>
      </c>
    </row>
    <row r="253" spans="1:4" x14ac:dyDescent="0.3">
      <c r="A253" t="s">
        <v>8448</v>
      </c>
      <c r="B253">
        <v>18</v>
      </c>
    </row>
    <row r="254" spans="1:4" x14ac:dyDescent="0.3">
      <c r="A254" t="s">
        <v>8448</v>
      </c>
      <c r="B254">
        <v>18</v>
      </c>
    </row>
    <row r="255" spans="1:4" x14ac:dyDescent="0.3">
      <c r="A255" t="s">
        <v>8448</v>
      </c>
      <c r="B255">
        <v>18</v>
      </c>
    </row>
    <row r="256" spans="1:4" x14ac:dyDescent="0.3">
      <c r="A256" t="s">
        <v>8448</v>
      </c>
      <c r="B256">
        <v>18</v>
      </c>
    </row>
    <row r="257" spans="1:4" x14ac:dyDescent="0.3">
      <c r="A257" t="s">
        <v>8448</v>
      </c>
      <c r="B257">
        <v>18</v>
      </c>
    </row>
    <row r="258" spans="1:4" x14ac:dyDescent="0.3">
      <c r="A258" t="s">
        <v>8448</v>
      </c>
      <c r="B258">
        <v>18</v>
      </c>
    </row>
    <row r="259" spans="1:4" x14ac:dyDescent="0.3">
      <c r="A259" t="s">
        <v>8448</v>
      </c>
      <c r="B259">
        <v>19</v>
      </c>
      <c r="C259" t="s">
        <v>8449</v>
      </c>
      <c r="D259">
        <v>10</v>
      </c>
    </row>
    <row r="260" spans="1:4" x14ac:dyDescent="0.3">
      <c r="A260" t="s">
        <v>8448</v>
      </c>
      <c r="B260">
        <v>19</v>
      </c>
      <c r="C260" t="s">
        <v>8449</v>
      </c>
      <c r="D260">
        <v>0</v>
      </c>
    </row>
    <row r="261" spans="1:4" x14ac:dyDescent="0.3">
      <c r="A261" t="s">
        <v>8448</v>
      </c>
      <c r="B261">
        <v>19</v>
      </c>
      <c r="C261" t="s">
        <v>8449</v>
      </c>
      <c r="D261">
        <v>7</v>
      </c>
    </row>
    <row r="262" spans="1:4" x14ac:dyDescent="0.3">
      <c r="A262" t="s">
        <v>8448</v>
      </c>
      <c r="B262">
        <v>19</v>
      </c>
      <c r="C262" t="s">
        <v>8449</v>
      </c>
      <c r="D262">
        <v>2</v>
      </c>
    </row>
    <row r="263" spans="1:4" x14ac:dyDescent="0.3">
      <c r="A263" t="s">
        <v>8448</v>
      </c>
      <c r="B263">
        <v>19</v>
      </c>
      <c r="C263" t="s">
        <v>8449</v>
      </c>
      <c r="D263">
        <v>10</v>
      </c>
    </row>
    <row r="264" spans="1:4" x14ac:dyDescent="0.3">
      <c r="A264" t="s">
        <v>8448</v>
      </c>
      <c r="B264">
        <v>19</v>
      </c>
      <c r="C264" t="s">
        <v>8449</v>
      </c>
      <c r="D264">
        <v>17</v>
      </c>
    </row>
    <row r="265" spans="1:4" x14ac:dyDescent="0.3">
      <c r="A265" t="s">
        <v>8448</v>
      </c>
      <c r="B265">
        <v>19</v>
      </c>
      <c r="C265" t="s">
        <v>8449</v>
      </c>
      <c r="D265">
        <v>10</v>
      </c>
    </row>
    <row r="266" spans="1:4" x14ac:dyDescent="0.3">
      <c r="A266" t="s">
        <v>8448</v>
      </c>
      <c r="B266">
        <v>19</v>
      </c>
      <c r="C266" t="s">
        <v>8449</v>
      </c>
      <c r="D266">
        <v>1</v>
      </c>
    </row>
    <row r="267" spans="1:4" x14ac:dyDescent="0.3">
      <c r="A267" t="s">
        <v>8448</v>
      </c>
      <c r="B267">
        <v>19</v>
      </c>
      <c r="C267" t="s">
        <v>8449</v>
      </c>
      <c r="D267">
        <v>124</v>
      </c>
    </row>
    <row r="268" spans="1:4" x14ac:dyDescent="0.3">
      <c r="A268" t="s">
        <v>8448</v>
      </c>
      <c r="B268">
        <v>19</v>
      </c>
      <c r="C268" t="s">
        <v>8449</v>
      </c>
      <c r="D268">
        <v>7</v>
      </c>
    </row>
    <row r="269" spans="1:4" x14ac:dyDescent="0.3">
      <c r="A269" t="s">
        <v>8448</v>
      </c>
      <c r="B269">
        <v>19</v>
      </c>
      <c r="C269" t="s">
        <v>8449</v>
      </c>
      <c r="D269">
        <v>7</v>
      </c>
    </row>
    <row r="270" spans="1:4" x14ac:dyDescent="0.3">
      <c r="A270" t="s">
        <v>8448</v>
      </c>
      <c r="B270">
        <v>19</v>
      </c>
      <c r="C270" t="s">
        <v>8449</v>
      </c>
      <c r="D270">
        <v>6</v>
      </c>
    </row>
    <row r="271" spans="1:4" x14ac:dyDescent="0.3">
      <c r="A271" t="s">
        <v>8448</v>
      </c>
      <c r="B271">
        <v>19</v>
      </c>
      <c r="C271" t="s">
        <v>8449</v>
      </c>
      <c r="D271">
        <v>17</v>
      </c>
    </row>
    <row r="272" spans="1:4" x14ac:dyDescent="0.3">
      <c r="A272" t="s">
        <v>8448</v>
      </c>
      <c r="B272">
        <v>19</v>
      </c>
      <c r="C272" t="s">
        <v>8449</v>
      </c>
      <c r="D272">
        <v>2</v>
      </c>
    </row>
    <row r="273" spans="1:4" x14ac:dyDescent="0.3">
      <c r="A273" t="s">
        <v>8448</v>
      </c>
      <c r="B273">
        <v>19</v>
      </c>
      <c r="C273" t="s">
        <v>8449</v>
      </c>
      <c r="D273">
        <v>0</v>
      </c>
    </row>
    <row r="274" spans="1:4" x14ac:dyDescent="0.3">
      <c r="A274" t="s">
        <v>8448</v>
      </c>
      <c r="B274">
        <v>19</v>
      </c>
      <c r="C274" t="s">
        <v>8449</v>
      </c>
      <c r="D274">
        <v>6</v>
      </c>
    </row>
    <row r="275" spans="1:4" x14ac:dyDescent="0.3">
      <c r="A275" t="s">
        <v>8448</v>
      </c>
      <c r="B275">
        <v>19</v>
      </c>
    </row>
    <row r="276" spans="1:4" x14ac:dyDescent="0.3">
      <c r="A276" t="s">
        <v>8448</v>
      </c>
      <c r="B276">
        <v>19</v>
      </c>
    </row>
    <row r="277" spans="1:4" x14ac:dyDescent="0.3">
      <c r="A277" t="s">
        <v>8448</v>
      </c>
      <c r="B277">
        <v>19</v>
      </c>
    </row>
    <row r="278" spans="1:4" x14ac:dyDescent="0.3">
      <c r="A278" t="s">
        <v>8448</v>
      </c>
      <c r="B278">
        <v>19</v>
      </c>
    </row>
    <row r="279" spans="1:4" x14ac:dyDescent="0.3">
      <c r="A279" t="s">
        <v>8448</v>
      </c>
      <c r="B279">
        <v>19</v>
      </c>
    </row>
    <row r="280" spans="1:4" x14ac:dyDescent="0.3">
      <c r="A280" t="s">
        <v>8448</v>
      </c>
      <c r="B280">
        <v>19</v>
      </c>
    </row>
    <row r="281" spans="1:4" x14ac:dyDescent="0.3">
      <c r="A281" t="s">
        <v>8448</v>
      </c>
      <c r="B281">
        <v>19</v>
      </c>
    </row>
    <row r="282" spans="1:4" x14ac:dyDescent="0.3">
      <c r="A282" t="s">
        <v>8448</v>
      </c>
      <c r="B282">
        <v>19</v>
      </c>
    </row>
    <row r="283" spans="1:4" x14ac:dyDescent="0.3">
      <c r="A283" t="s">
        <v>8448</v>
      </c>
      <c r="B283">
        <v>19</v>
      </c>
    </row>
    <row r="284" spans="1:4" x14ac:dyDescent="0.3">
      <c r="A284" t="s">
        <v>8448</v>
      </c>
      <c r="B284">
        <v>20</v>
      </c>
      <c r="C284" t="s">
        <v>8449</v>
      </c>
      <c r="D284">
        <v>10</v>
      </c>
    </row>
    <row r="285" spans="1:4" x14ac:dyDescent="0.3">
      <c r="A285" t="s">
        <v>8448</v>
      </c>
      <c r="B285">
        <v>20</v>
      </c>
      <c r="C285" t="s">
        <v>8449</v>
      </c>
      <c r="D285">
        <v>0</v>
      </c>
    </row>
    <row r="286" spans="1:4" x14ac:dyDescent="0.3">
      <c r="A286" t="s">
        <v>8448</v>
      </c>
      <c r="B286">
        <v>20</v>
      </c>
      <c r="C286" t="s">
        <v>8449</v>
      </c>
      <c r="D286">
        <v>6</v>
      </c>
    </row>
    <row r="287" spans="1:4" x14ac:dyDescent="0.3">
      <c r="A287" t="s">
        <v>8448</v>
      </c>
      <c r="B287">
        <v>20</v>
      </c>
      <c r="C287" t="s">
        <v>8449</v>
      </c>
      <c r="D287">
        <v>5</v>
      </c>
    </row>
    <row r="288" spans="1:4" x14ac:dyDescent="0.3">
      <c r="A288" t="s">
        <v>8448</v>
      </c>
      <c r="B288">
        <v>20</v>
      </c>
      <c r="C288" t="s">
        <v>8449</v>
      </c>
      <c r="D288">
        <v>8</v>
      </c>
    </row>
    <row r="289" spans="1:4" x14ac:dyDescent="0.3">
      <c r="A289" t="s">
        <v>8448</v>
      </c>
      <c r="B289">
        <v>20</v>
      </c>
      <c r="C289" t="s">
        <v>8449</v>
      </c>
      <c r="D289">
        <v>5</v>
      </c>
    </row>
    <row r="290" spans="1:4" x14ac:dyDescent="0.3">
      <c r="A290" t="s">
        <v>8448</v>
      </c>
      <c r="B290">
        <v>20</v>
      </c>
      <c r="C290" t="s">
        <v>8449</v>
      </c>
      <c r="D290">
        <v>24</v>
      </c>
    </row>
    <row r="291" spans="1:4" x14ac:dyDescent="0.3">
      <c r="A291" t="s">
        <v>8448</v>
      </c>
      <c r="B291">
        <v>20</v>
      </c>
      <c r="C291" t="s">
        <v>8449</v>
      </c>
      <c r="D291">
        <v>1</v>
      </c>
    </row>
    <row r="292" spans="1:4" x14ac:dyDescent="0.3">
      <c r="A292" t="s">
        <v>8448</v>
      </c>
      <c r="B292">
        <v>20</v>
      </c>
      <c r="C292" t="s">
        <v>8449</v>
      </c>
      <c r="D292">
        <v>16</v>
      </c>
    </row>
    <row r="293" spans="1:4" x14ac:dyDescent="0.3">
      <c r="A293" t="s">
        <v>8448</v>
      </c>
      <c r="B293">
        <v>20</v>
      </c>
      <c r="C293" t="s">
        <v>8449</v>
      </c>
      <c r="D293">
        <v>3</v>
      </c>
    </row>
    <row r="294" spans="1:4" x14ac:dyDescent="0.3">
      <c r="A294" t="s">
        <v>8448</v>
      </c>
      <c r="B294">
        <v>20</v>
      </c>
      <c r="C294" t="s">
        <v>8449</v>
      </c>
      <c r="D294">
        <v>2</v>
      </c>
    </row>
    <row r="295" spans="1:4" x14ac:dyDescent="0.3">
      <c r="A295" t="s">
        <v>8448</v>
      </c>
      <c r="B295">
        <v>20</v>
      </c>
      <c r="C295" t="s">
        <v>8449</v>
      </c>
      <c r="D295">
        <v>9</v>
      </c>
    </row>
    <row r="296" spans="1:4" x14ac:dyDescent="0.3">
      <c r="A296" t="s">
        <v>8448</v>
      </c>
      <c r="B296">
        <v>20</v>
      </c>
      <c r="C296" t="s">
        <v>8449</v>
      </c>
      <c r="D296">
        <v>14</v>
      </c>
    </row>
    <row r="297" spans="1:4" x14ac:dyDescent="0.3">
      <c r="A297" t="s">
        <v>8448</v>
      </c>
      <c r="B297">
        <v>20</v>
      </c>
      <c r="C297" t="s">
        <v>8449</v>
      </c>
      <c r="D297">
        <v>1</v>
      </c>
    </row>
    <row r="298" spans="1:4" x14ac:dyDescent="0.3">
      <c r="A298" t="s">
        <v>8448</v>
      </c>
      <c r="B298">
        <v>20</v>
      </c>
      <c r="C298" t="s">
        <v>8449</v>
      </c>
      <c r="D298">
        <v>1</v>
      </c>
    </row>
    <row r="299" spans="1:4" x14ac:dyDescent="0.3">
      <c r="A299" t="s">
        <v>8448</v>
      </c>
      <c r="B299">
        <v>20</v>
      </c>
      <c r="C299" t="s">
        <v>8449</v>
      </c>
      <c r="D299">
        <v>6</v>
      </c>
    </row>
    <row r="300" spans="1:4" x14ac:dyDescent="0.3">
      <c r="A300" t="s">
        <v>8448</v>
      </c>
      <c r="B300">
        <v>20</v>
      </c>
      <c r="C300" t="s">
        <v>8449</v>
      </c>
      <c r="D300">
        <v>6</v>
      </c>
    </row>
    <row r="301" spans="1:4" x14ac:dyDescent="0.3">
      <c r="A301" t="s">
        <v>8448</v>
      </c>
      <c r="B301">
        <v>20</v>
      </c>
    </row>
    <row r="302" spans="1:4" x14ac:dyDescent="0.3">
      <c r="A302" t="s">
        <v>8448</v>
      </c>
      <c r="B302">
        <v>20</v>
      </c>
    </row>
    <row r="303" spans="1:4" x14ac:dyDescent="0.3">
      <c r="A303" t="s">
        <v>8448</v>
      </c>
      <c r="B303">
        <v>20</v>
      </c>
    </row>
    <row r="304" spans="1:4" x14ac:dyDescent="0.3">
      <c r="A304" t="s">
        <v>8448</v>
      </c>
      <c r="B304">
        <v>20</v>
      </c>
    </row>
    <row r="305" spans="1:4" x14ac:dyDescent="0.3">
      <c r="A305" t="s">
        <v>8448</v>
      </c>
      <c r="B305">
        <v>20</v>
      </c>
    </row>
    <row r="306" spans="1:4" x14ac:dyDescent="0.3">
      <c r="A306" t="s">
        <v>8448</v>
      </c>
      <c r="B306">
        <v>20</v>
      </c>
    </row>
    <row r="307" spans="1:4" x14ac:dyDescent="0.3">
      <c r="A307" t="s">
        <v>8448</v>
      </c>
      <c r="B307">
        <v>20</v>
      </c>
    </row>
    <row r="308" spans="1:4" x14ac:dyDescent="0.3">
      <c r="A308" t="s">
        <v>8448</v>
      </c>
      <c r="B308">
        <v>20</v>
      </c>
    </row>
    <row r="309" spans="1:4" x14ac:dyDescent="0.3">
      <c r="A309" t="s">
        <v>8448</v>
      </c>
      <c r="B309">
        <v>20</v>
      </c>
    </row>
    <row r="310" spans="1:4" x14ac:dyDescent="0.3">
      <c r="A310" t="s">
        <v>8448</v>
      </c>
      <c r="B310">
        <v>20</v>
      </c>
    </row>
    <row r="311" spans="1:4" x14ac:dyDescent="0.3">
      <c r="A311" t="s">
        <v>8448</v>
      </c>
      <c r="B311">
        <v>20</v>
      </c>
    </row>
    <row r="312" spans="1:4" x14ac:dyDescent="0.3">
      <c r="A312" t="s">
        <v>8448</v>
      </c>
      <c r="B312">
        <v>20</v>
      </c>
    </row>
    <row r="313" spans="1:4" x14ac:dyDescent="0.3">
      <c r="A313" t="s">
        <v>8448</v>
      </c>
      <c r="B313">
        <v>20</v>
      </c>
    </row>
    <row r="314" spans="1:4" x14ac:dyDescent="0.3">
      <c r="A314" t="s">
        <v>8448</v>
      </c>
      <c r="B314">
        <v>20</v>
      </c>
    </row>
    <row r="315" spans="1:4" x14ac:dyDescent="0.3">
      <c r="A315" t="s">
        <v>8448</v>
      </c>
      <c r="B315">
        <v>20</v>
      </c>
    </row>
    <row r="316" spans="1:4" x14ac:dyDescent="0.3">
      <c r="A316" t="s">
        <v>8448</v>
      </c>
      <c r="B316">
        <v>20</v>
      </c>
    </row>
    <row r="317" spans="1:4" x14ac:dyDescent="0.3">
      <c r="A317" t="s">
        <v>8448</v>
      </c>
      <c r="B317">
        <v>20</v>
      </c>
    </row>
    <row r="318" spans="1:4" x14ac:dyDescent="0.3">
      <c r="A318" t="s">
        <v>8448</v>
      </c>
      <c r="B318">
        <v>20</v>
      </c>
    </row>
    <row r="319" spans="1:4" x14ac:dyDescent="0.3">
      <c r="A319" t="s">
        <v>8448</v>
      </c>
      <c r="B319">
        <v>21</v>
      </c>
      <c r="C319" t="s">
        <v>8449</v>
      </c>
      <c r="D319">
        <v>2</v>
      </c>
    </row>
    <row r="320" spans="1:4" x14ac:dyDescent="0.3">
      <c r="A320" t="s">
        <v>8448</v>
      </c>
      <c r="B320">
        <v>21</v>
      </c>
      <c r="C320" t="s">
        <v>8449</v>
      </c>
      <c r="D320">
        <v>3</v>
      </c>
    </row>
    <row r="321" spans="1:4" x14ac:dyDescent="0.3">
      <c r="A321" t="s">
        <v>8448</v>
      </c>
      <c r="B321">
        <v>21</v>
      </c>
      <c r="C321" t="s">
        <v>8449</v>
      </c>
      <c r="D321">
        <v>12</v>
      </c>
    </row>
    <row r="322" spans="1:4" x14ac:dyDescent="0.3">
      <c r="A322" t="s">
        <v>8448</v>
      </c>
      <c r="B322">
        <v>21</v>
      </c>
      <c r="C322" t="s">
        <v>8449</v>
      </c>
      <c r="D322">
        <v>30</v>
      </c>
    </row>
    <row r="323" spans="1:4" x14ac:dyDescent="0.3">
      <c r="A323" t="s">
        <v>8448</v>
      </c>
      <c r="B323">
        <v>21</v>
      </c>
      <c r="C323" t="s">
        <v>8449</v>
      </c>
      <c r="D323">
        <v>4</v>
      </c>
    </row>
    <row r="324" spans="1:4" x14ac:dyDescent="0.3">
      <c r="A324" t="s">
        <v>8448</v>
      </c>
      <c r="B324">
        <v>21</v>
      </c>
      <c r="C324" t="s">
        <v>8449</v>
      </c>
      <c r="D324">
        <v>12</v>
      </c>
    </row>
    <row r="325" spans="1:4" x14ac:dyDescent="0.3">
      <c r="A325" t="s">
        <v>8448</v>
      </c>
      <c r="B325">
        <v>21</v>
      </c>
      <c r="C325" t="s">
        <v>8449</v>
      </c>
      <c r="D325">
        <v>534</v>
      </c>
    </row>
    <row r="326" spans="1:4" x14ac:dyDescent="0.3">
      <c r="A326" t="s">
        <v>8448</v>
      </c>
      <c r="B326">
        <v>21</v>
      </c>
      <c r="C326" t="s">
        <v>8449</v>
      </c>
      <c r="D326">
        <v>0</v>
      </c>
    </row>
    <row r="327" spans="1:4" x14ac:dyDescent="0.3">
      <c r="A327" t="s">
        <v>8448</v>
      </c>
      <c r="B327">
        <v>21</v>
      </c>
      <c r="C327" t="s">
        <v>8449</v>
      </c>
      <c r="D327">
        <v>5</v>
      </c>
    </row>
    <row r="328" spans="1:4" x14ac:dyDescent="0.3">
      <c r="A328" t="s">
        <v>8448</v>
      </c>
      <c r="B328">
        <v>21</v>
      </c>
      <c r="C328" t="s">
        <v>8449</v>
      </c>
      <c r="D328">
        <v>7</v>
      </c>
    </row>
    <row r="329" spans="1:4" x14ac:dyDescent="0.3">
      <c r="A329" t="s">
        <v>8448</v>
      </c>
      <c r="B329">
        <v>21</v>
      </c>
      <c r="C329" t="s">
        <v>8449</v>
      </c>
      <c r="D329">
        <v>1</v>
      </c>
    </row>
    <row r="330" spans="1:4" x14ac:dyDescent="0.3">
      <c r="A330" t="s">
        <v>8448</v>
      </c>
      <c r="B330">
        <v>21</v>
      </c>
      <c r="C330" t="s">
        <v>8449</v>
      </c>
      <c r="D330">
        <v>2</v>
      </c>
    </row>
    <row r="331" spans="1:4" x14ac:dyDescent="0.3">
      <c r="A331" t="s">
        <v>8448</v>
      </c>
      <c r="B331">
        <v>21</v>
      </c>
      <c r="C331" t="s">
        <v>8449</v>
      </c>
      <c r="D331">
        <v>4</v>
      </c>
    </row>
    <row r="332" spans="1:4" x14ac:dyDescent="0.3">
      <c r="A332" t="s">
        <v>8448</v>
      </c>
      <c r="B332">
        <v>21</v>
      </c>
      <c r="C332" t="s">
        <v>8449</v>
      </c>
      <c r="D332">
        <v>2</v>
      </c>
    </row>
    <row r="333" spans="1:4" x14ac:dyDescent="0.3">
      <c r="A333" t="s">
        <v>8448</v>
      </c>
      <c r="B333">
        <v>21</v>
      </c>
      <c r="C333" t="s">
        <v>8449</v>
      </c>
      <c r="D333">
        <v>0</v>
      </c>
    </row>
    <row r="334" spans="1:4" x14ac:dyDescent="0.3">
      <c r="A334" t="s">
        <v>8448</v>
      </c>
      <c r="B334">
        <v>21</v>
      </c>
    </row>
    <row r="335" spans="1:4" x14ac:dyDescent="0.3">
      <c r="A335" t="s">
        <v>8448</v>
      </c>
      <c r="B335">
        <v>21</v>
      </c>
    </row>
    <row r="336" spans="1:4" x14ac:dyDescent="0.3">
      <c r="A336" t="s">
        <v>8448</v>
      </c>
      <c r="B336">
        <v>21</v>
      </c>
    </row>
    <row r="337" spans="1:4" x14ac:dyDescent="0.3">
      <c r="A337" t="s">
        <v>8448</v>
      </c>
      <c r="B337">
        <v>21</v>
      </c>
    </row>
    <row r="338" spans="1:4" x14ac:dyDescent="0.3">
      <c r="A338" t="s">
        <v>8448</v>
      </c>
      <c r="B338">
        <v>21</v>
      </c>
    </row>
    <row r="339" spans="1:4" x14ac:dyDescent="0.3">
      <c r="A339" t="s">
        <v>8448</v>
      </c>
      <c r="B339">
        <v>21</v>
      </c>
    </row>
    <row r="340" spans="1:4" x14ac:dyDescent="0.3">
      <c r="A340" t="s">
        <v>8448</v>
      </c>
      <c r="B340">
        <v>21</v>
      </c>
    </row>
    <row r="341" spans="1:4" x14ac:dyDescent="0.3">
      <c r="A341" t="s">
        <v>8448</v>
      </c>
      <c r="B341">
        <v>21</v>
      </c>
    </row>
    <row r="342" spans="1:4" x14ac:dyDescent="0.3">
      <c r="A342" t="s">
        <v>8448</v>
      </c>
      <c r="B342">
        <v>21</v>
      </c>
    </row>
    <row r="343" spans="1:4" x14ac:dyDescent="0.3">
      <c r="A343" t="s">
        <v>8448</v>
      </c>
      <c r="B343">
        <v>21</v>
      </c>
    </row>
    <row r="344" spans="1:4" x14ac:dyDescent="0.3">
      <c r="A344" t="s">
        <v>8448</v>
      </c>
      <c r="B344">
        <v>21</v>
      </c>
    </row>
    <row r="345" spans="1:4" x14ac:dyDescent="0.3">
      <c r="A345" t="s">
        <v>8448</v>
      </c>
      <c r="B345">
        <v>21</v>
      </c>
    </row>
    <row r="346" spans="1:4" x14ac:dyDescent="0.3">
      <c r="A346" t="s">
        <v>8448</v>
      </c>
      <c r="B346">
        <v>21</v>
      </c>
    </row>
    <row r="347" spans="1:4" x14ac:dyDescent="0.3">
      <c r="A347" t="s">
        <v>8448</v>
      </c>
      <c r="B347">
        <v>22</v>
      </c>
      <c r="C347" t="s">
        <v>8449</v>
      </c>
      <c r="D347">
        <v>2</v>
      </c>
    </row>
    <row r="348" spans="1:4" x14ac:dyDescent="0.3">
      <c r="A348" t="s">
        <v>8448</v>
      </c>
      <c r="B348">
        <v>22</v>
      </c>
      <c r="C348" t="s">
        <v>8449</v>
      </c>
      <c r="D348">
        <v>33</v>
      </c>
    </row>
    <row r="349" spans="1:4" x14ac:dyDescent="0.3">
      <c r="A349" t="s">
        <v>8448</v>
      </c>
      <c r="B349">
        <v>22</v>
      </c>
      <c r="C349" t="s">
        <v>8449</v>
      </c>
      <c r="D349">
        <v>2</v>
      </c>
    </row>
    <row r="350" spans="1:4" x14ac:dyDescent="0.3">
      <c r="A350" t="s">
        <v>8448</v>
      </c>
      <c r="B350">
        <v>22</v>
      </c>
      <c r="C350" t="s">
        <v>8449</v>
      </c>
      <c r="D350">
        <v>4</v>
      </c>
    </row>
    <row r="351" spans="1:4" x14ac:dyDescent="0.3">
      <c r="A351" t="s">
        <v>8448</v>
      </c>
      <c r="B351">
        <v>22</v>
      </c>
      <c r="C351" t="s">
        <v>8449</v>
      </c>
      <c r="D351">
        <v>456</v>
      </c>
    </row>
    <row r="352" spans="1:4" x14ac:dyDescent="0.3">
      <c r="A352" t="s">
        <v>8448</v>
      </c>
      <c r="B352">
        <v>22</v>
      </c>
      <c r="C352" t="s">
        <v>8449</v>
      </c>
      <c r="D352">
        <v>0</v>
      </c>
    </row>
    <row r="353" spans="1:4" x14ac:dyDescent="0.3">
      <c r="A353" t="s">
        <v>8448</v>
      </c>
      <c r="B353">
        <v>22</v>
      </c>
      <c r="C353" t="s">
        <v>8449</v>
      </c>
      <c r="D353">
        <v>0</v>
      </c>
    </row>
    <row r="354" spans="1:4" x14ac:dyDescent="0.3">
      <c r="A354" t="s">
        <v>8448</v>
      </c>
      <c r="B354">
        <v>22</v>
      </c>
      <c r="C354" t="s">
        <v>8449</v>
      </c>
      <c r="D354">
        <v>19</v>
      </c>
    </row>
    <row r="355" spans="1:4" x14ac:dyDescent="0.3">
      <c r="A355" t="s">
        <v>8448</v>
      </c>
      <c r="B355">
        <v>22</v>
      </c>
      <c r="C355" t="s">
        <v>8449</v>
      </c>
      <c r="D355">
        <v>0</v>
      </c>
    </row>
    <row r="356" spans="1:4" x14ac:dyDescent="0.3">
      <c r="A356" t="s">
        <v>8448</v>
      </c>
      <c r="B356">
        <v>22</v>
      </c>
      <c r="C356" t="s">
        <v>8449</v>
      </c>
      <c r="D356">
        <v>4</v>
      </c>
    </row>
    <row r="357" spans="1:4" x14ac:dyDescent="0.3">
      <c r="A357" t="s">
        <v>8448</v>
      </c>
      <c r="B357">
        <v>22</v>
      </c>
      <c r="C357" t="s">
        <v>8449</v>
      </c>
      <c r="D357">
        <v>39</v>
      </c>
    </row>
    <row r="358" spans="1:4" x14ac:dyDescent="0.3">
      <c r="A358" t="s">
        <v>8448</v>
      </c>
      <c r="B358">
        <v>22</v>
      </c>
      <c r="C358" t="s">
        <v>8449</v>
      </c>
      <c r="D358">
        <v>0</v>
      </c>
    </row>
    <row r="359" spans="1:4" x14ac:dyDescent="0.3">
      <c r="A359" t="s">
        <v>8448</v>
      </c>
      <c r="B359">
        <v>22</v>
      </c>
      <c r="C359" t="s">
        <v>8449</v>
      </c>
      <c r="D359">
        <v>0</v>
      </c>
    </row>
    <row r="360" spans="1:4" x14ac:dyDescent="0.3">
      <c r="A360" t="s">
        <v>8448</v>
      </c>
      <c r="B360">
        <v>22</v>
      </c>
    </row>
    <row r="361" spans="1:4" x14ac:dyDescent="0.3">
      <c r="A361" t="s">
        <v>8448</v>
      </c>
      <c r="B361">
        <v>22</v>
      </c>
    </row>
    <row r="362" spans="1:4" x14ac:dyDescent="0.3">
      <c r="A362" t="s">
        <v>8448</v>
      </c>
      <c r="B362">
        <v>22</v>
      </c>
    </row>
    <row r="363" spans="1:4" x14ac:dyDescent="0.3">
      <c r="A363" t="s">
        <v>8448</v>
      </c>
      <c r="B363">
        <v>22</v>
      </c>
    </row>
    <row r="364" spans="1:4" x14ac:dyDescent="0.3">
      <c r="A364" t="s">
        <v>8448</v>
      </c>
      <c r="B364">
        <v>22</v>
      </c>
    </row>
    <row r="365" spans="1:4" x14ac:dyDescent="0.3">
      <c r="A365" t="s">
        <v>8448</v>
      </c>
      <c r="B365">
        <v>23</v>
      </c>
      <c r="C365" t="s">
        <v>8449</v>
      </c>
      <c r="D365">
        <v>12</v>
      </c>
    </row>
    <row r="366" spans="1:4" x14ac:dyDescent="0.3">
      <c r="A366" t="s">
        <v>8448</v>
      </c>
      <c r="B366">
        <v>23</v>
      </c>
      <c r="C366" t="s">
        <v>8449</v>
      </c>
      <c r="D366">
        <v>0</v>
      </c>
    </row>
    <row r="367" spans="1:4" x14ac:dyDescent="0.3">
      <c r="A367" t="s">
        <v>8448</v>
      </c>
      <c r="B367">
        <v>23</v>
      </c>
      <c r="C367" t="s">
        <v>8449</v>
      </c>
      <c r="D367">
        <v>0</v>
      </c>
    </row>
    <row r="368" spans="1:4" x14ac:dyDescent="0.3">
      <c r="A368" t="s">
        <v>8448</v>
      </c>
      <c r="B368">
        <v>23</v>
      </c>
      <c r="C368" t="s">
        <v>8449</v>
      </c>
      <c r="D368">
        <v>3</v>
      </c>
    </row>
    <row r="369" spans="1:4" x14ac:dyDescent="0.3">
      <c r="A369" t="s">
        <v>8448</v>
      </c>
      <c r="B369">
        <v>23</v>
      </c>
      <c r="C369" t="s">
        <v>8449</v>
      </c>
      <c r="D369">
        <v>7</v>
      </c>
    </row>
    <row r="370" spans="1:4" x14ac:dyDescent="0.3">
      <c r="A370" t="s">
        <v>8448</v>
      </c>
      <c r="B370">
        <v>23</v>
      </c>
      <c r="C370" t="s">
        <v>8449</v>
      </c>
      <c r="D370">
        <v>1</v>
      </c>
    </row>
    <row r="371" spans="1:4" x14ac:dyDescent="0.3">
      <c r="A371" t="s">
        <v>8448</v>
      </c>
      <c r="B371">
        <v>23</v>
      </c>
      <c r="C371" t="s">
        <v>8449</v>
      </c>
      <c r="D371">
        <v>0</v>
      </c>
    </row>
    <row r="372" spans="1:4" x14ac:dyDescent="0.3">
      <c r="A372" t="s">
        <v>8448</v>
      </c>
      <c r="B372">
        <v>23</v>
      </c>
      <c r="C372" t="s">
        <v>8449</v>
      </c>
      <c r="D372">
        <v>0</v>
      </c>
    </row>
    <row r="373" spans="1:4" x14ac:dyDescent="0.3">
      <c r="A373" t="s">
        <v>8448</v>
      </c>
      <c r="B373">
        <v>23</v>
      </c>
      <c r="C373" t="s">
        <v>8449</v>
      </c>
      <c r="D373">
        <v>8</v>
      </c>
    </row>
    <row r="374" spans="1:4" x14ac:dyDescent="0.3">
      <c r="A374" t="s">
        <v>8448</v>
      </c>
      <c r="B374">
        <v>23</v>
      </c>
      <c r="C374" t="s">
        <v>8449</v>
      </c>
      <c r="D374">
        <v>16</v>
      </c>
    </row>
    <row r="375" spans="1:4" x14ac:dyDescent="0.3">
      <c r="A375" t="s">
        <v>8448</v>
      </c>
      <c r="B375">
        <v>23</v>
      </c>
      <c r="C375" t="s">
        <v>8449</v>
      </c>
      <c r="D375">
        <v>2</v>
      </c>
    </row>
    <row r="376" spans="1:4" x14ac:dyDescent="0.3">
      <c r="A376" t="s">
        <v>8448</v>
      </c>
      <c r="B376">
        <v>23</v>
      </c>
      <c r="C376" t="s">
        <v>8449</v>
      </c>
      <c r="D376">
        <v>37</v>
      </c>
    </row>
    <row r="377" spans="1:4" x14ac:dyDescent="0.3">
      <c r="A377" t="s">
        <v>8448</v>
      </c>
      <c r="B377">
        <v>23</v>
      </c>
      <c r="C377" t="s">
        <v>8449</v>
      </c>
      <c r="D377">
        <v>4</v>
      </c>
    </row>
    <row r="378" spans="1:4" x14ac:dyDescent="0.3">
      <c r="A378" t="s">
        <v>8448</v>
      </c>
      <c r="B378">
        <v>23</v>
      </c>
      <c r="C378" t="s">
        <v>8449</v>
      </c>
      <c r="D378">
        <v>0</v>
      </c>
    </row>
    <row r="379" spans="1:4" x14ac:dyDescent="0.3">
      <c r="A379" t="s">
        <v>8448</v>
      </c>
      <c r="B379">
        <v>23</v>
      </c>
    </row>
    <row r="380" spans="1:4" x14ac:dyDescent="0.3">
      <c r="A380" t="s">
        <v>8448</v>
      </c>
      <c r="B380">
        <v>23</v>
      </c>
    </row>
    <row r="381" spans="1:4" x14ac:dyDescent="0.3">
      <c r="A381" t="s">
        <v>8448</v>
      </c>
      <c r="B381">
        <v>23</v>
      </c>
    </row>
    <row r="382" spans="1:4" x14ac:dyDescent="0.3">
      <c r="A382" t="s">
        <v>8448</v>
      </c>
      <c r="B382">
        <v>23</v>
      </c>
    </row>
    <row r="383" spans="1:4" x14ac:dyDescent="0.3">
      <c r="A383" t="s">
        <v>8448</v>
      </c>
      <c r="B383">
        <v>23</v>
      </c>
    </row>
    <row r="384" spans="1:4" x14ac:dyDescent="0.3">
      <c r="A384" t="s">
        <v>8448</v>
      </c>
      <c r="B384">
        <v>23</v>
      </c>
    </row>
    <row r="385" spans="1:4" x14ac:dyDescent="0.3">
      <c r="A385" t="s">
        <v>8448</v>
      </c>
      <c r="B385">
        <v>23</v>
      </c>
    </row>
    <row r="386" spans="1:4" x14ac:dyDescent="0.3">
      <c r="A386" t="s">
        <v>8448</v>
      </c>
      <c r="B386">
        <v>23</v>
      </c>
    </row>
    <row r="387" spans="1:4" x14ac:dyDescent="0.3">
      <c r="A387" t="s">
        <v>8448</v>
      </c>
      <c r="B387">
        <v>23</v>
      </c>
    </row>
    <row r="388" spans="1:4" x14ac:dyDescent="0.3">
      <c r="A388" t="s">
        <v>8448</v>
      </c>
      <c r="B388">
        <v>23</v>
      </c>
    </row>
    <row r="389" spans="1:4" x14ac:dyDescent="0.3">
      <c r="A389" t="s">
        <v>8448</v>
      </c>
      <c r="B389">
        <v>24</v>
      </c>
      <c r="C389" t="s">
        <v>8449</v>
      </c>
      <c r="D389">
        <v>0</v>
      </c>
    </row>
    <row r="390" spans="1:4" x14ac:dyDescent="0.3">
      <c r="A390" t="s">
        <v>8448</v>
      </c>
      <c r="B390">
        <v>24</v>
      </c>
      <c r="C390" t="s">
        <v>8449</v>
      </c>
      <c r="D390">
        <v>8</v>
      </c>
    </row>
    <row r="391" spans="1:4" x14ac:dyDescent="0.3">
      <c r="A391" t="s">
        <v>8448</v>
      </c>
      <c r="B391">
        <v>24</v>
      </c>
      <c r="C391" t="s">
        <v>8449</v>
      </c>
      <c r="D391">
        <v>85</v>
      </c>
    </row>
    <row r="392" spans="1:4" x14ac:dyDescent="0.3">
      <c r="A392" t="s">
        <v>8448</v>
      </c>
      <c r="B392">
        <v>24</v>
      </c>
      <c r="C392" t="s">
        <v>8449</v>
      </c>
      <c r="D392">
        <v>28</v>
      </c>
    </row>
    <row r="393" spans="1:4" x14ac:dyDescent="0.3">
      <c r="A393" t="s">
        <v>8448</v>
      </c>
      <c r="B393">
        <v>24</v>
      </c>
      <c r="C393" t="s">
        <v>8449</v>
      </c>
      <c r="D393">
        <v>0</v>
      </c>
    </row>
    <row r="394" spans="1:4" x14ac:dyDescent="0.3">
      <c r="A394" t="s">
        <v>8448</v>
      </c>
      <c r="B394">
        <v>24</v>
      </c>
      <c r="C394" t="s">
        <v>8449</v>
      </c>
      <c r="D394">
        <v>7</v>
      </c>
    </row>
    <row r="395" spans="1:4" x14ac:dyDescent="0.3">
      <c r="A395" t="s">
        <v>8448</v>
      </c>
      <c r="B395">
        <v>24</v>
      </c>
      <c r="C395" t="s">
        <v>8449</v>
      </c>
      <c r="D395">
        <v>1</v>
      </c>
    </row>
    <row r="396" spans="1:4" x14ac:dyDescent="0.3">
      <c r="A396" t="s">
        <v>8448</v>
      </c>
      <c r="B396">
        <v>24</v>
      </c>
      <c r="C396" t="s">
        <v>8449</v>
      </c>
      <c r="D396">
        <v>17</v>
      </c>
    </row>
    <row r="397" spans="1:4" x14ac:dyDescent="0.3">
      <c r="A397" t="s">
        <v>8448</v>
      </c>
      <c r="B397">
        <v>24</v>
      </c>
      <c r="C397" t="s">
        <v>8449</v>
      </c>
      <c r="D397">
        <v>13</v>
      </c>
    </row>
    <row r="398" spans="1:4" x14ac:dyDescent="0.3">
      <c r="A398" t="s">
        <v>8448</v>
      </c>
      <c r="B398">
        <v>24</v>
      </c>
      <c r="C398" t="s">
        <v>8449</v>
      </c>
      <c r="D398">
        <v>1</v>
      </c>
    </row>
    <row r="399" spans="1:4" x14ac:dyDescent="0.3">
      <c r="A399" t="s">
        <v>8448</v>
      </c>
      <c r="B399">
        <v>24</v>
      </c>
    </row>
    <row r="400" spans="1:4" x14ac:dyDescent="0.3">
      <c r="A400" t="s">
        <v>8448</v>
      </c>
      <c r="B400">
        <v>24</v>
      </c>
    </row>
    <row r="401" spans="1:4" x14ac:dyDescent="0.3">
      <c r="A401" t="s">
        <v>8448</v>
      </c>
      <c r="B401">
        <v>24</v>
      </c>
    </row>
    <row r="402" spans="1:4" x14ac:dyDescent="0.3">
      <c r="A402" t="s">
        <v>8448</v>
      </c>
      <c r="B402">
        <v>24</v>
      </c>
    </row>
    <row r="403" spans="1:4" x14ac:dyDescent="0.3">
      <c r="A403" t="s">
        <v>8448</v>
      </c>
      <c r="B403">
        <v>24</v>
      </c>
    </row>
    <row r="404" spans="1:4" x14ac:dyDescent="0.3">
      <c r="A404" t="s">
        <v>8448</v>
      </c>
      <c r="B404">
        <v>24</v>
      </c>
    </row>
    <row r="405" spans="1:4" x14ac:dyDescent="0.3">
      <c r="A405" t="s">
        <v>8448</v>
      </c>
      <c r="B405">
        <v>24</v>
      </c>
    </row>
    <row r="406" spans="1:4" x14ac:dyDescent="0.3">
      <c r="A406" t="s">
        <v>8448</v>
      </c>
      <c r="B406">
        <v>24</v>
      </c>
    </row>
    <row r="407" spans="1:4" x14ac:dyDescent="0.3">
      <c r="A407" t="s">
        <v>8448</v>
      </c>
      <c r="B407">
        <v>24</v>
      </c>
    </row>
    <row r="408" spans="1:4" x14ac:dyDescent="0.3">
      <c r="A408" t="s">
        <v>8448</v>
      </c>
      <c r="B408">
        <v>25</v>
      </c>
      <c r="C408" t="s">
        <v>8449</v>
      </c>
      <c r="D408">
        <v>13</v>
      </c>
    </row>
    <row r="409" spans="1:4" x14ac:dyDescent="0.3">
      <c r="A409" t="s">
        <v>8448</v>
      </c>
      <c r="B409">
        <v>25</v>
      </c>
      <c r="C409" t="s">
        <v>8449</v>
      </c>
      <c r="D409">
        <v>0</v>
      </c>
    </row>
    <row r="410" spans="1:4" x14ac:dyDescent="0.3">
      <c r="A410" t="s">
        <v>8448</v>
      </c>
      <c r="B410">
        <v>25</v>
      </c>
      <c r="C410" t="s">
        <v>8449</v>
      </c>
      <c r="D410">
        <v>16</v>
      </c>
    </row>
    <row r="411" spans="1:4" x14ac:dyDescent="0.3">
      <c r="A411" t="s">
        <v>8448</v>
      </c>
      <c r="B411">
        <v>25</v>
      </c>
      <c r="C411" t="s">
        <v>8449</v>
      </c>
      <c r="D411">
        <v>20</v>
      </c>
    </row>
    <row r="412" spans="1:4" x14ac:dyDescent="0.3">
      <c r="A412" t="s">
        <v>8448</v>
      </c>
      <c r="B412">
        <v>25</v>
      </c>
      <c r="C412" t="s">
        <v>8449</v>
      </c>
      <c r="D412">
        <v>3</v>
      </c>
    </row>
    <row r="413" spans="1:4" x14ac:dyDescent="0.3">
      <c r="A413" t="s">
        <v>8448</v>
      </c>
      <c r="B413">
        <v>25</v>
      </c>
      <c r="C413" t="s">
        <v>8449</v>
      </c>
      <c r="D413">
        <v>16</v>
      </c>
    </row>
    <row r="414" spans="1:4" x14ac:dyDescent="0.3">
      <c r="A414" t="s">
        <v>8448</v>
      </c>
      <c r="B414">
        <v>25</v>
      </c>
      <c r="C414" t="s">
        <v>8449</v>
      </c>
      <c r="D414">
        <v>2</v>
      </c>
    </row>
    <row r="415" spans="1:4" x14ac:dyDescent="0.3">
      <c r="A415" t="s">
        <v>8448</v>
      </c>
      <c r="B415">
        <v>25</v>
      </c>
      <c r="C415" t="s">
        <v>8449</v>
      </c>
      <c r="D415">
        <v>0</v>
      </c>
    </row>
    <row r="416" spans="1:4" x14ac:dyDescent="0.3">
      <c r="A416" t="s">
        <v>8448</v>
      </c>
      <c r="B416">
        <v>25</v>
      </c>
      <c r="C416" t="s">
        <v>8449</v>
      </c>
      <c r="D416">
        <v>15</v>
      </c>
    </row>
    <row r="417" spans="1:4" x14ac:dyDescent="0.3">
      <c r="A417" t="s">
        <v>8448</v>
      </c>
      <c r="B417">
        <v>25</v>
      </c>
      <c r="C417" t="s">
        <v>8449</v>
      </c>
      <c r="D417">
        <v>6</v>
      </c>
    </row>
    <row r="418" spans="1:4" x14ac:dyDescent="0.3">
      <c r="A418" t="s">
        <v>8448</v>
      </c>
      <c r="B418">
        <v>25</v>
      </c>
      <c r="C418" t="s">
        <v>8449</v>
      </c>
      <c r="D418">
        <v>0</v>
      </c>
    </row>
    <row r="419" spans="1:4" x14ac:dyDescent="0.3">
      <c r="A419" t="s">
        <v>8448</v>
      </c>
      <c r="B419">
        <v>25</v>
      </c>
      <c r="C419" t="s">
        <v>8449</v>
      </c>
      <c r="D419">
        <v>42</v>
      </c>
    </row>
    <row r="420" spans="1:4" x14ac:dyDescent="0.3">
      <c r="A420" t="s">
        <v>8448</v>
      </c>
      <c r="B420">
        <v>25</v>
      </c>
      <c r="C420" t="s">
        <v>8449</v>
      </c>
      <c r="D420">
        <v>2</v>
      </c>
    </row>
    <row r="421" spans="1:4" x14ac:dyDescent="0.3">
      <c r="A421" t="s">
        <v>8448</v>
      </c>
      <c r="B421">
        <v>25</v>
      </c>
      <c r="C421" t="s">
        <v>8449</v>
      </c>
      <c r="D421">
        <v>8</v>
      </c>
    </row>
    <row r="422" spans="1:4" x14ac:dyDescent="0.3">
      <c r="A422" t="s">
        <v>8448</v>
      </c>
      <c r="B422">
        <v>25</v>
      </c>
      <c r="C422" t="s">
        <v>8449</v>
      </c>
      <c r="D422">
        <v>6</v>
      </c>
    </row>
    <row r="423" spans="1:4" x14ac:dyDescent="0.3">
      <c r="A423" t="s">
        <v>8448</v>
      </c>
      <c r="B423">
        <v>25</v>
      </c>
      <c r="C423" t="s">
        <v>8449</v>
      </c>
      <c r="D423">
        <v>1</v>
      </c>
    </row>
    <row r="424" spans="1:4" x14ac:dyDescent="0.3">
      <c r="A424" t="s">
        <v>8448</v>
      </c>
      <c r="B424">
        <v>25</v>
      </c>
      <c r="C424" t="s">
        <v>8449</v>
      </c>
      <c r="D424">
        <v>1</v>
      </c>
    </row>
    <row r="425" spans="1:4" x14ac:dyDescent="0.3">
      <c r="A425" t="s">
        <v>8448</v>
      </c>
      <c r="B425">
        <v>25</v>
      </c>
      <c r="C425" t="s">
        <v>8449</v>
      </c>
      <c r="D425">
        <v>4</v>
      </c>
    </row>
    <row r="426" spans="1:4" x14ac:dyDescent="0.3">
      <c r="A426" t="s">
        <v>8448</v>
      </c>
      <c r="B426">
        <v>25</v>
      </c>
      <c r="C426" t="s">
        <v>8449</v>
      </c>
      <c r="D426">
        <v>2</v>
      </c>
    </row>
    <row r="427" spans="1:4" x14ac:dyDescent="0.3">
      <c r="A427" t="s">
        <v>8448</v>
      </c>
      <c r="B427">
        <v>25</v>
      </c>
      <c r="C427" t="s">
        <v>8449</v>
      </c>
      <c r="D427">
        <v>12</v>
      </c>
    </row>
    <row r="428" spans="1:4" x14ac:dyDescent="0.3">
      <c r="A428" t="s">
        <v>8448</v>
      </c>
      <c r="B428">
        <v>25</v>
      </c>
      <c r="C428" t="s">
        <v>8449</v>
      </c>
      <c r="D428">
        <v>9</v>
      </c>
    </row>
    <row r="429" spans="1:4" x14ac:dyDescent="0.3">
      <c r="A429" t="s">
        <v>8448</v>
      </c>
      <c r="B429">
        <v>25</v>
      </c>
    </row>
    <row r="430" spans="1:4" x14ac:dyDescent="0.3">
      <c r="A430" t="s">
        <v>8448</v>
      </c>
      <c r="B430">
        <v>25</v>
      </c>
    </row>
    <row r="431" spans="1:4" x14ac:dyDescent="0.3">
      <c r="A431" t="s">
        <v>8448</v>
      </c>
      <c r="B431">
        <v>25</v>
      </c>
    </row>
    <row r="432" spans="1:4" x14ac:dyDescent="0.3">
      <c r="A432" t="s">
        <v>8448</v>
      </c>
      <c r="B432">
        <v>25</v>
      </c>
    </row>
    <row r="433" spans="1:4" x14ac:dyDescent="0.3">
      <c r="A433" t="s">
        <v>8448</v>
      </c>
      <c r="B433">
        <v>25</v>
      </c>
    </row>
    <row r="434" spans="1:4" x14ac:dyDescent="0.3">
      <c r="A434" t="s">
        <v>8448</v>
      </c>
      <c r="B434">
        <v>25</v>
      </c>
    </row>
    <row r="435" spans="1:4" x14ac:dyDescent="0.3">
      <c r="A435" t="s">
        <v>8448</v>
      </c>
      <c r="B435">
        <v>25</v>
      </c>
    </row>
    <row r="436" spans="1:4" x14ac:dyDescent="0.3">
      <c r="A436" t="s">
        <v>8448</v>
      </c>
      <c r="B436">
        <v>25</v>
      </c>
    </row>
    <row r="437" spans="1:4" x14ac:dyDescent="0.3">
      <c r="A437" t="s">
        <v>8448</v>
      </c>
      <c r="B437">
        <v>25</v>
      </c>
    </row>
    <row r="438" spans="1:4" x14ac:dyDescent="0.3">
      <c r="A438" t="s">
        <v>8448</v>
      </c>
      <c r="B438">
        <v>25</v>
      </c>
    </row>
    <row r="439" spans="1:4" x14ac:dyDescent="0.3">
      <c r="A439" t="s">
        <v>8448</v>
      </c>
      <c r="B439">
        <v>25</v>
      </c>
    </row>
    <row r="440" spans="1:4" x14ac:dyDescent="0.3">
      <c r="A440" t="s">
        <v>8448</v>
      </c>
      <c r="B440">
        <v>26</v>
      </c>
      <c r="C440" t="s">
        <v>8449</v>
      </c>
      <c r="D440">
        <v>2</v>
      </c>
    </row>
    <row r="441" spans="1:4" x14ac:dyDescent="0.3">
      <c r="A441" t="s">
        <v>8448</v>
      </c>
      <c r="B441">
        <v>26</v>
      </c>
      <c r="C441" t="s">
        <v>8449</v>
      </c>
      <c r="D441">
        <v>1</v>
      </c>
    </row>
    <row r="442" spans="1:4" x14ac:dyDescent="0.3">
      <c r="A442" t="s">
        <v>8448</v>
      </c>
      <c r="B442">
        <v>26</v>
      </c>
      <c r="C442" t="s">
        <v>8449</v>
      </c>
      <c r="D442">
        <v>1</v>
      </c>
    </row>
    <row r="443" spans="1:4" x14ac:dyDescent="0.3">
      <c r="A443" t="s">
        <v>8448</v>
      </c>
      <c r="B443">
        <v>26</v>
      </c>
      <c r="C443" t="s">
        <v>8449</v>
      </c>
      <c r="D443">
        <v>7</v>
      </c>
    </row>
    <row r="444" spans="1:4" x14ac:dyDescent="0.3">
      <c r="A444" t="s">
        <v>8448</v>
      </c>
      <c r="B444">
        <v>26</v>
      </c>
      <c r="C444" t="s">
        <v>8449</v>
      </c>
      <c r="D444">
        <v>7</v>
      </c>
    </row>
    <row r="445" spans="1:4" x14ac:dyDescent="0.3">
      <c r="A445" t="s">
        <v>8448</v>
      </c>
      <c r="B445">
        <v>26</v>
      </c>
      <c r="C445" t="s">
        <v>8449</v>
      </c>
      <c r="D445">
        <v>24</v>
      </c>
    </row>
    <row r="446" spans="1:4" x14ac:dyDescent="0.3">
      <c r="A446" t="s">
        <v>8448</v>
      </c>
      <c r="B446">
        <v>26</v>
      </c>
      <c r="C446" t="s">
        <v>8449</v>
      </c>
      <c r="D446">
        <v>6</v>
      </c>
    </row>
    <row r="447" spans="1:4" x14ac:dyDescent="0.3">
      <c r="A447" t="s">
        <v>8448</v>
      </c>
      <c r="B447">
        <v>26</v>
      </c>
      <c r="C447" t="s">
        <v>8449</v>
      </c>
      <c r="D447">
        <v>16</v>
      </c>
    </row>
    <row r="448" spans="1:4" x14ac:dyDescent="0.3">
      <c r="A448" t="s">
        <v>8448</v>
      </c>
      <c r="B448">
        <v>26</v>
      </c>
      <c r="C448" t="s">
        <v>8449</v>
      </c>
      <c r="D448">
        <v>10</v>
      </c>
    </row>
    <row r="449" spans="1:4" x14ac:dyDescent="0.3">
      <c r="A449" t="s">
        <v>8448</v>
      </c>
      <c r="B449">
        <v>26</v>
      </c>
      <c r="C449" t="s">
        <v>8449</v>
      </c>
      <c r="D449">
        <v>5</v>
      </c>
    </row>
    <row r="450" spans="1:4" x14ac:dyDescent="0.3">
      <c r="A450" t="s">
        <v>8448</v>
      </c>
      <c r="B450">
        <v>26</v>
      </c>
      <c r="C450" t="s">
        <v>8449</v>
      </c>
      <c r="D450">
        <v>5</v>
      </c>
    </row>
    <row r="451" spans="1:4" x14ac:dyDescent="0.3">
      <c r="A451" t="s">
        <v>8448</v>
      </c>
      <c r="B451">
        <v>26</v>
      </c>
      <c r="C451" t="s">
        <v>8449</v>
      </c>
      <c r="D451">
        <v>3</v>
      </c>
    </row>
    <row r="452" spans="1:4" x14ac:dyDescent="0.3">
      <c r="A452" t="s">
        <v>8448</v>
      </c>
      <c r="B452">
        <v>26</v>
      </c>
      <c r="C452" t="s">
        <v>8449</v>
      </c>
      <c r="D452">
        <v>0</v>
      </c>
    </row>
    <row r="453" spans="1:4" x14ac:dyDescent="0.3">
      <c r="A453" t="s">
        <v>8448</v>
      </c>
      <c r="B453">
        <v>26</v>
      </c>
      <c r="C453" t="s">
        <v>8449</v>
      </c>
      <c r="D453">
        <v>3</v>
      </c>
    </row>
    <row r="454" spans="1:4" x14ac:dyDescent="0.3">
      <c r="A454" t="s">
        <v>8448</v>
      </c>
      <c r="B454">
        <v>26</v>
      </c>
      <c r="C454" t="s">
        <v>8449</v>
      </c>
      <c r="D454">
        <v>19</v>
      </c>
    </row>
    <row r="455" spans="1:4" x14ac:dyDescent="0.3">
      <c r="A455" t="s">
        <v>8448</v>
      </c>
      <c r="B455">
        <v>26</v>
      </c>
      <c r="C455" t="s">
        <v>8449</v>
      </c>
      <c r="D455">
        <v>10</v>
      </c>
    </row>
    <row r="456" spans="1:4" x14ac:dyDescent="0.3">
      <c r="A456" t="s">
        <v>8448</v>
      </c>
      <c r="B456">
        <v>26</v>
      </c>
      <c r="C456" t="s">
        <v>8449</v>
      </c>
      <c r="D456">
        <v>1</v>
      </c>
    </row>
    <row r="457" spans="1:4" x14ac:dyDescent="0.3">
      <c r="A457" t="s">
        <v>8448</v>
      </c>
      <c r="B457">
        <v>26</v>
      </c>
    </row>
    <row r="458" spans="1:4" x14ac:dyDescent="0.3">
      <c r="A458" t="s">
        <v>8448</v>
      </c>
      <c r="B458">
        <v>26</v>
      </c>
    </row>
    <row r="459" spans="1:4" x14ac:dyDescent="0.3">
      <c r="A459" t="s">
        <v>8448</v>
      </c>
      <c r="B459">
        <v>26</v>
      </c>
    </row>
    <row r="460" spans="1:4" x14ac:dyDescent="0.3">
      <c r="A460" t="s">
        <v>8448</v>
      </c>
      <c r="B460">
        <v>26</v>
      </c>
    </row>
    <row r="461" spans="1:4" x14ac:dyDescent="0.3">
      <c r="A461" t="s">
        <v>8448</v>
      </c>
      <c r="B461">
        <v>26</v>
      </c>
    </row>
    <row r="462" spans="1:4" x14ac:dyDescent="0.3">
      <c r="A462" t="s">
        <v>8448</v>
      </c>
      <c r="B462">
        <v>26</v>
      </c>
    </row>
    <row r="463" spans="1:4" x14ac:dyDescent="0.3">
      <c r="A463" t="s">
        <v>8448</v>
      </c>
      <c r="B463">
        <v>26</v>
      </c>
    </row>
    <row r="464" spans="1:4" x14ac:dyDescent="0.3">
      <c r="A464" t="s">
        <v>8448</v>
      </c>
      <c r="B464">
        <v>26</v>
      </c>
    </row>
    <row r="465" spans="1:4" x14ac:dyDescent="0.3">
      <c r="A465" t="s">
        <v>8448</v>
      </c>
      <c r="B465">
        <v>26</v>
      </c>
    </row>
    <row r="466" spans="1:4" x14ac:dyDescent="0.3">
      <c r="A466" t="s">
        <v>8448</v>
      </c>
      <c r="B466">
        <v>26</v>
      </c>
    </row>
    <row r="467" spans="1:4" x14ac:dyDescent="0.3">
      <c r="A467" t="s">
        <v>8448</v>
      </c>
      <c r="B467">
        <v>26</v>
      </c>
    </row>
    <row r="468" spans="1:4" x14ac:dyDescent="0.3">
      <c r="A468" t="s">
        <v>8448</v>
      </c>
      <c r="B468">
        <v>27</v>
      </c>
      <c r="C468" t="s">
        <v>8449</v>
      </c>
      <c r="D468">
        <v>16</v>
      </c>
    </row>
    <row r="469" spans="1:4" x14ac:dyDescent="0.3">
      <c r="A469" t="s">
        <v>8448</v>
      </c>
      <c r="B469">
        <v>27</v>
      </c>
      <c r="C469" t="s">
        <v>8449</v>
      </c>
      <c r="D469">
        <v>0</v>
      </c>
    </row>
    <row r="470" spans="1:4" x14ac:dyDescent="0.3">
      <c r="A470" t="s">
        <v>8448</v>
      </c>
      <c r="B470">
        <v>27</v>
      </c>
      <c r="C470" t="s">
        <v>8449</v>
      </c>
      <c r="D470">
        <v>11</v>
      </c>
    </row>
    <row r="471" spans="1:4" x14ac:dyDescent="0.3">
      <c r="A471" t="s">
        <v>8448</v>
      </c>
      <c r="B471">
        <v>27</v>
      </c>
      <c r="C471" t="s">
        <v>8449</v>
      </c>
      <c r="D471">
        <v>1</v>
      </c>
    </row>
    <row r="472" spans="1:4" x14ac:dyDescent="0.3">
      <c r="A472" t="s">
        <v>8448</v>
      </c>
      <c r="B472">
        <v>27</v>
      </c>
      <c r="C472" t="s">
        <v>8449</v>
      </c>
      <c r="D472">
        <v>0</v>
      </c>
    </row>
    <row r="473" spans="1:4" x14ac:dyDescent="0.3">
      <c r="A473" t="s">
        <v>8448</v>
      </c>
      <c r="B473">
        <v>27</v>
      </c>
      <c r="C473" t="s">
        <v>8449</v>
      </c>
      <c r="D473">
        <v>24</v>
      </c>
    </row>
    <row r="474" spans="1:4" x14ac:dyDescent="0.3">
      <c r="A474" t="s">
        <v>8448</v>
      </c>
      <c r="B474">
        <v>27</v>
      </c>
      <c r="C474" t="s">
        <v>8449</v>
      </c>
      <c r="D474">
        <v>167</v>
      </c>
    </row>
    <row r="475" spans="1:4" x14ac:dyDescent="0.3">
      <c r="A475" t="s">
        <v>8448</v>
      </c>
      <c r="B475">
        <v>27</v>
      </c>
      <c r="C475" t="s">
        <v>8449</v>
      </c>
      <c r="D475">
        <v>4</v>
      </c>
    </row>
    <row r="476" spans="1:4" x14ac:dyDescent="0.3">
      <c r="A476" t="s">
        <v>8448</v>
      </c>
      <c r="B476">
        <v>27</v>
      </c>
      <c r="C476" t="s">
        <v>8449</v>
      </c>
      <c r="D476">
        <v>0</v>
      </c>
    </row>
    <row r="477" spans="1:4" x14ac:dyDescent="0.3">
      <c r="A477" t="s">
        <v>8448</v>
      </c>
      <c r="B477">
        <v>27</v>
      </c>
      <c r="C477" t="s">
        <v>8449</v>
      </c>
      <c r="D477">
        <v>13</v>
      </c>
    </row>
    <row r="478" spans="1:4" x14ac:dyDescent="0.3">
      <c r="A478" t="s">
        <v>8448</v>
      </c>
      <c r="B478">
        <v>27</v>
      </c>
      <c r="C478" t="s">
        <v>8449</v>
      </c>
      <c r="D478">
        <v>2</v>
      </c>
    </row>
    <row r="479" spans="1:4" x14ac:dyDescent="0.3">
      <c r="A479" t="s">
        <v>8448</v>
      </c>
      <c r="B479">
        <v>27</v>
      </c>
      <c r="C479" t="s">
        <v>8449</v>
      </c>
      <c r="D479">
        <v>4</v>
      </c>
    </row>
    <row r="480" spans="1:4" x14ac:dyDescent="0.3">
      <c r="A480" t="s">
        <v>8448</v>
      </c>
      <c r="B480">
        <v>27</v>
      </c>
      <c r="C480" t="s">
        <v>8449</v>
      </c>
      <c r="D480">
        <v>10</v>
      </c>
    </row>
    <row r="481" spans="1:4" x14ac:dyDescent="0.3">
      <c r="A481" t="s">
        <v>8448</v>
      </c>
      <c r="B481">
        <v>27</v>
      </c>
      <c r="C481" t="s">
        <v>8449</v>
      </c>
      <c r="D481">
        <v>5</v>
      </c>
    </row>
    <row r="482" spans="1:4" x14ac:dyDescent="0.3">
      <c r="A482" t="s">
        <v>8448</v>
      </c>
      <c r="B482">
        <v>27</v>
      </c>
      <c r="C482" t="s">
        <v>8449</v>
      </c>
      <c r="D482">
        <v>4</v>
      </c>
    </row>
    <row r="483" spans="1:4" x14ac:dyDescent="0.3">
      <c r="A483" t="s">
        <v>8448</v>
      </c>
      <c r="B483">
        <v>27</v>
      </c>
      <c r="C483" t="s">
        <v>8449</v>
      </c>
      <c r="D483">
        <v>23</v>
      </c>
    </row>
    <row r="484" spans="1:4" x14ac:dyDescent="0.3">
      <c r="A484" t="s">
        <v>8448</v>
      </c>
      <c r="B484">
        <v>27</v>
      </c>
      <c r="C484" t="s">
        <v>8449</v>
      </c>
      <c r="D484">
        <v>13</v>
      </c>
    </row>
    <row r="485" spans="1:4" x14ac:dyDescent="0.3">
      <c r="A485" t="s">
        <v>8448</v>
      </c>
      <c r="B485">
        <v>27</v>
      </c>
      <c r="C485" t="s">
        <v>8449</v>
      </c>
      <c r="D485">
        <v>8</v>
      </c>
    </row>
    <row r="486" spans="1:4" x14ac:dyDescent="0.3">
      <c r="A486" t="s">
        <v>8448</v>
      </c>
      <c r="B486">
        <v>27</v>
      </c>
    </row>
    <row r="487" spans="1:4" x14ac:dyDescent="0.3">
      <c r="A487" t="s">
        <v>8448</v>
      </c>
      <c r="B487">
        <v>27</v>
      </c>
    </row>
    <row r="488" spans="1:4" x14ac:dyDescent="0.3">
      <c r="A488" t="s">
        <v>8448</v>
      </c>
      <c r="B488">
        <v>27</v>
      </c>
    </row>
    <row r="489" spans="1:4" x14ac:dyDescent="0.3">
      <c r="A489" t="s">
        <v>8448</v>
      </c>
      <c r="B489">
        <v>27</v>
      </c>
    </row>
    <row r="490" spans="1:4" x14ac:dyDescent="0.3">
      <c r="A490" t="s">
        <v>8448</v>
      </c>
      <c r="B490">
        <v>27</v>
      </c>
    </row>
    <row r="491" spans="1:4" x14ac:dyDescent="0.3">
      <c r="A491" t="s">
        <v>8448</v>
      </c>
      <c r="B491">
        <v>27</v>
      </c>
    </row>
    <row r="492" spans="1:4" x14ac:dyDescent="0.3">
      <c r="A492" t="s">
        <v>8448</v>
      </c>
      <c r="B492">
        <v>27</v>
      </c>
    </row>
    <row r="493" spans="1:4" x14ac:dyDescent="0.3">
      <c r="A493" t="s">
        <v>8448</v>
      </c>
      <c r="B493">
        <v>27</v>
      </c>
    </row>
    <row r="494" spans="1:4" x14ac:dyDescent="0.3">
      <c r="A494" t="s">
        <v>8448</v>
      </c>
      <c r="B494">
        <v>27</v>
      </c>
    </row>
    <row r="495" spans="1:4" x14ac:dyDescent="0.3">
      <c r="A495" t="s">
        <v>8448</v>
      </c>
      <c r="B495">
        <v>27</v>
      </c>
    </row>
    <row r="496" spans="1:4" x14ac:dyDescent="0.3">
      <c r="A496" t="s">
        <v>8448</v>
      </c>
      <c r="B496">
        <v>27</v>
      </c>
    </row>
    <row r="497" spans="1:4" x14ac:dyDescent="0.3">
      <c r="A497" t="s">
        <v>8448</v>
      </c>
      <c r="B497">
        <v>27</v>
      </c>
    </row>
    <row r="498" spans="1:4" x14ac:dyDescent="0.3">
      <c r="A498" t="s">
        <v>8448</v>
      </c>
      <c r="B498">
        <v>27</v>
      </c>
    </row>
    <row r="499" spans="1:4" x14ac:dyDescent="0.3">
      <c r="A499" t="s">
        <v>8448</v>
      </c>
      <c r="B499">
        <v>27</v>
      </c>
    </row>
    <row r="500" spans="1:4" x14ac:dyDescent="0.3">
      <c r="A500" t="s">
        <v>8448</v>
      </c>
      <c r="B500">
        <v>27</v>
      </c>
    </row>
    <row r="501" spans="1:4" x14ac:dyDescent="0.3">
      <c r="A501" t="s">
        <v>8448</v>
      </c>
      <c r="B501">
        <v>27</v>
      </c>
    </row>
    <row r="502" spans="1:4" x14ac:dyDescent="0.3">
      <c r="A502" t="s">
        <v>8448</v>
      </c>
      <c r="B502">
        <v>27</v>
      </c>
    </row>
    <row r="503" spans="1:4" x14ac:dyDescent="0.3">
      <c r="A503" t="s">
        <v>8448</v>
      </c>
      <c r="B503">
        <v>27</v>
      </c>
    </row>
    <row r="504" spans="1:4" x14ac:dyDescent="0.3">
      <c r="A504" t="s">
        <v>8448</v>
      </c>
      <c r="B504">
        <v>27</v>
      </c>
    </row>
    <row r="505" spans="1:4" x14ac:dyDescent="0.3">
      <c r="A505" t="s">
        <v>8448</v>
      </c>
      <c r="B505">
        <v>28</v>
      </c>
      <c r="C505" t="s">
        <v>8449</v>
      </c>
      <c r="D505">
        <v>0</v>
      </c>
    </row>
    <row r="506" spans="1:4" x14ac:dyDescent="0.3">
      <c r="A506" t="s">
        <v>8448</v>
      </c>
      <c r="B506">
        <v>28</v>
      </c>
      <c r="C506" t="s">
        <v>8449</v>
      </c>
      <c r="D506">
        <v>6</v>
      </c>
    </row>
    <row r="507" spans="1:4" x14ac:dyDescent="0.3">
      <c r="A507" t="s">
        <v>8448</v>
      </c>
      <c r="B507">
        <v>28</v>
      </c>
      <c r="C507" t="s">
        <v>8449</v>
      </c>
      <c r="D507">
        <v>2</v>
      </c>
    </row>
    <row r="508" spans="1:4" x14ac:dyDescent="0.3">
      <c r="A508" t="s">
        <v>8448</v>
      </c>
      <c r="B508">
        <v>28</v>
      </c>
      <c r="C508" t="s">
        <v>8449</v>
      </c>
      <c r="D508">
        <v>2</v>
      </c>
    </row>
    <row r="509" spans="1:4" x14ac:dyDescent="0.3">
      <c r="A509" t="s">
        <v>8448</v>
      </c>
      <c r="B509">
        <v>28</v>
      </c>
      <c r="C509" t="s">
        <v>8449</v>
      </c>
      <c r="D509">
        <v>73</v>
      </c>
    </row>
    <row r="510" spans="1:4" x14ac:dyDescent="0.3">
      <c r="A510" t="s">
        <v>8448</v>
      </c>
      <c r="B510">
        <v>28</v>
      </c>
      <c r="C510" t="s">
        <v>8449</v>
      </c>
      <c r="D510">
        <v>5</v>
      </c>
    </row>
    <row r="511" spans="1:4" x14ac:dyDescent="0.3">
      <c r="A511" t="s">
        <v>8448</v>
      </c>
      <c r="B511">
        <v>28</v>
      </c>
      <c r="C511" t="s">
        <v>8449</v>
      </c>
      <c r="D511">
        <v>15</v>
      </c>
    </row>
    <row r="512" spans="1:4" x14ac:dyDescent="0.3">
      <c r="A512" t="s">
        <v>8448</v>
      </c>
      <c r="B512">
        <v>28</v>
      </c>
      <c r="C512" t="s">
        <v>8449</v>
      </c>
      <c r="D512">
        <v>0</v>
      </c>
    </row>
    <row r="513" spans="1:4" x14ac:dyDescent="0.3">
      <c r="A513" t="s">
        <v>8448</v>
      </c>
      <c r="B513">
        <v>28</v>
      </c>
      <c r="C513" t="s">
        <v>8449</v>
      </c>
      <c r="D513">
        <v>15</v>
      </c>
    </row>
    <row r="514" spans="1:4" x14ac:dyDescent="0.3">
      <c r="A514" t="s">
        <v>8448</v>
      </c>
      <c r="B514">
        <v>28</v>
      </c>
      <c r="C514" t="s">
        <v>8449</v>
      </c>
      <c r="D514">
        <v>70</v>
      </c>
    </row>
    <row r="515" spans="1:4" x14ac:dyDescent="0.3">
      <c r="A515" t="s">
        <v>8448</v>
      </c>
      <c r="B515">
        <v>28</v>
      </c>
      <c r="C515" t="s">
        <v>8449</v>
      </c>
      <c r="D515">
        <v>1</v>
      </c>
    </row>
    <row r="516" spans="1:4" x14ac:dyDescent="0.3">
      <c r="A516" t="s">
        <v>8448</v>
      </c>
      <c r="B516">
        <v>28</v>
      </c>
      <c r="C516" t="s">
        <v>8449</v>
      </c>
      <c r="D516">
        <v>13</v>
      </c>
    </row>
    <row r="517" spans="1:4" x14ac:dyDescent="0.3">
      <c r="A517" t="s">
        <v>8448</v>
      </c>
      <c r="B517">
        <v>28</v>
      </c>
      <c r="C517" t="s">
        <v>8449</v>
      </c>
      <c r="D517">
        <v>7</v>
      </c>
    </row>
    <row r="518" spans="1:4" x14ac:dyDescent="0.3">
      <c r="A518" t="s">
        <v>8448</v>
      </c>
      <c r="B518">
        <v>28</v>
      </c>
      <c r="C518" t="s">
        <v>8449</v>
      </c>
      <c r="D518">
        <v>0</v>
      </c>
    </row>
    <row r="519" spans="1:4" x14ac:dyDescent="0.3">
      <c r="A519" t="s">
        <v>8448</v>
      </c>
      <c r="B519">
        <v>28</v>
      </c>
      <c r="C519" t="s">
        <v>8449</v>
      </c>
      <c r="D519">
        <v>19</v>
      </c>
    </row>
    <row r="520" spans="1:4" x14ac:dyDescent="0.3">
      <c r="A520" t="s">
        <v>8448</v>
      </c>
      <c r="B520">
        <v>28</v>
      </c>
      <c r="C520" t="s">
        <v>8449</v>
      </c>
      <c r="D520">
        <v>4</v>
      </c>
    </row>
    <row r="521" spans="1:4" x14ac:dyDescent="0.3">
      <c r="A521" t="s">
        <v>8448</v>
      </c>
      <c r="B521">
        <v>28</v>
      </c>
      <c r="C521" t="s">
        <v>8449</v>
      </c>
      <c r="D521">
        <v>1</v>
      </c>
    </row>
    <row r="522" spans="1:4" x14ac:dyDescent="0.3">
      <c r="A522" t="s">
        <v>8448</v>
      </c>
      <c r="B522">
        <v>28</v>
      </c>
    </row>
    <row r="523" spans="1:4" x14ac:dyDescent="0.3">
      <c r="A523" t="s">
        <v>8448</v>
      </c>
      <c r="B523">
        <v>28</v>
      </c>
    </row>
    <row r="524" spans="1:4" x14ac:dyDescent="0.3">
      <c r="A524" t="s">
        <v>8448</v>
      </c>
      <c r="B524">
        <v>28</v>
      </c>
    </row>
    <row r="525" spans="1:4" x14ac:dyDescent="0.3">
      <c r="A525" t="s">
        <v>8448</v>
      </c>
      <c r="B525">
        <v>28</v>
      </c>
    </row>
    <row r="526" spans="1:4" x14ac:dyDescent="0.3">
      <c r="A526" t="s">
        <v>8448</v>
      </c>
      <c r="B526">
        <v>28</v>
      </c>
    </row>
    <row r="527" spans="1:4" x14ac:dyDescent="0.3">
      <c r="A527" t="s">
        <v>8448</v>
      </c>
      <c r="B527">
        <v>28</v>
      </c>
    </row>
    <row r="528" spans="1:4" x14ac:dyDescent="0.3">
      <c r="A528" t="s">
        <v>8448</v>
      </c>
      <c r="B528">
        <v>28</v>
      </c>
    </row>
    <row r="529" spans="1:4" x14ac:dyDescent="0.3">
      <c r="A529" t="s">
        <v>8448</v>
      </c>
      <c r="B529">
        <v>28</v>
      </c>
    </row>
    <row r="530" spans="1:4" x14ac:dyDescent="0.3">
      <c r="A530" t="s">
        <v>8448</v>
      </c>
      <c r="B530">
        <v>28</v>
      </c>
    </row>
    <row r="531" spans="1:4" x14ac:dyDescent="0.3">
      <c r="A531" t="s">
        <v>8448</v>
      </c>
      <c r="B531">
        <v>28</v>
      </c>
    </row>
    <row r="532" spans="1:4" x14ac:dyDescent="0.3">
      <c r="A532" t="s">
        <v>8448</v>
      </c>
      <c r="B532">
        <v>28</v>
      </c>
    </row>
    <row r="533" spans="1:4" x14ac:dyDescent="0.3">
      <c r="A533" t="s">
        <v>8448</v>
      </c>
      <c r="B533">
        <v>28</v>
      </c>
    </row>
    <row r="534" spans="1:4" x14ac:dyDescent="0.3">
      <c r="A534" t="s">
        <v>8448</v>
      </c>
      <c r="B534">
        <v>29</v>
      </c>
      <c r="C534" t="s">
        <v>8449</v>
      </c>
      <c r="D534">
        <v>5</v>
      </c>
    </row>
    <row r="535" spans="1:4" x14ac:dyDescent="0.3">
      <c r="A535" t="s">
        <v>8448</v>
      </c>
      <c r="B535">
        <v>29</v>
      </c>
      <c r="C535" t="s">
        <v>8449</v>
      </c>
      <c r="D535">
        <v>2</v>
      </c>
    </row>
    <row r="536" spans="1:4" x14ac:dyDescent="0.3">
      <c r="A536" t="s">
        <v>8448</v>
      </c>
      <c r="B536">
        <v>29</v>
      </c>
      <c r="C536" t="s">
        <v>8449</v>
      </c>
      <c r="D536">
        <v>0</v>
      </c>
    </row>
    <row r="537" spans="1:4" x14ac:dyDescent="0.3">
      <c r="A537" t="s">
        <v>8448</v>
      </c>
      <c r="B537">
        <v>29</v>
      </c>
      <c r="C537" t="s">
        <v>8449</v>
      </c>
      <c r="D537">
        <v>5</v>
      </c>
    </row>
    <row r="538" spans="1:4" x14ac:dyDescent="0.3">
      <c r="A538" t="s">
        <v>8448</v>
      </c>
      <c r="B538">
        <v>29</v>
      </c>
      <c r="C538" t="s">
        <v>8449</v>
      </c>
      <c r="D538">
        <v>3</v>
      </c>
    </row>
    <row r="539" spans="1:4" x14ac:dyDescent="0.3">
      <c r="A539" t="s">
        <v>8448</v>
      </c>
      <c r="B539">
        <v>29</v>
      </c>
      <c r="C539" t="s">
        <v>8449</v>
      </c>
      <c r="D539">
        <v>27</v>
      </c>
    </row>
    <row r="540" spans="1:4" x14ac:dyDescent="0.3">
      <c r="A540" t="s">
        <v>8448</v>
      </c>
      <c r="B540">
        <v>29</v>
      </c>
      <c r="C540" t="s">
        <v>8449</v>
      </c>
      <c r="D540">
        <v>83</v>
      </c>
    </row>
    <row r="541" spans="1:4" x14ac:dyDescent="0.3">
      <c r="A541" t="s">
        <v>8448</v>
      </c>
      <c r="B541">
        <v>29</v>
      </c>
      <c r="C541" t="s">
        <v>8449</v>
      </c>
      <c r="D541">
        <v>14</v>
      </c>
    </row>
    <row r="542" spans="1:4" x14ac:dyDescent="0.3">
      <c r="A542" t="s">
        <v>8448</v>
      </c>
      <c r="B542">
        <v>29</v>
      </c>
      <c r="C542" t="s">
        <v>8449</v>
      </c>
      <c r="D542">
        <v>9</v>
      </c>
    </row>
    <row r="543" spans="1:4" x14ac:dyDescent="0.3">
      <c r="A543" t="s">
        <v>8448</v>
      </c>
      <c r="B543">
        <v>29</v>
      </c>
    </row>
    <row r="544" spans="1:4" x14ac:dyDescent="0.3">
      <c r="A544" t="s">
        <v>8448</v>
      </c>
      <c r="B544">
        <v>29</v>
      </c>
    </row>
    <row r="545" spans="1:4" x14ac:dyDescent="0.3">
      <c r="A545" t="s">
        <v>8448</v>
      </c>
      <c r="B545">
        <v>29</v>
      </c>
    </row>
    <row r="546" spans="1:4" x14ac:dyDescent="0.3">
      <c r="A546" t="s">
        <v>8448</v>
      </c>
      <c r="B546">
        <v>29</v>
      </c>
    </row>
    <row r="547" spans="1:4" x14ac:dyDescent="0.3">
      <c r="A547" t="s">
        <v>8448</v>
      </c>
      <c r="B547">
        <v>29</v>
      </c>
    </row>
    <row r="548" spans="1:4" x14ac:dyDescent="0.3">
      <c r="A548" t="s">
        <v>8448</v>
      </c>
      <c r="B548">
        <v>29</v>
      </c>
    </row>
    <row r="549" spans="1:4" x14ac:dyDescent="0.3">
      <c r="A549" t="s">
        <v>8448</v>
      </c>
      <c r="B549">
        <v>29</v>
      </c>
    </row>
    <row r="550" spans="1:4" x14ac:dyDescent="0.3">
      <c r="A550" t="s">
        <v>8448</v>
      </c>
      <c r="B550">
        <v>29</v>
      </c>
    </row>
    <row r="551" spans="1:4" x14ac:dyDescent="0.3">
      <c r="A551" t="s">
        <v>8448</v>
      </c>
      <c r="B551">
        <v>29</v>
      </c>
    </row>
    <row r="552" spans="1:4" x14ac:dyDescent="0.3">
      <c r="A552" t="s">
        <v>8448</v>
      </c>
      <c r="B552">
        <v>30</v>
      </c>
      <c r="C552" t="s">
        <v>8449</v>
      </c>
      <c r="D552">
        <v>0</v>
      </c>
    </row>
    <row r="553" spans="1:4" x14ac:dyDescent="0.3">
      <c r="A553" t="s">
        <v>8448</v>
      </c>
      <c r="B553">
        <v>30</v>
      </c>
      <c r="C553" t="s">
        <v>8449</v>
      </c>
      <c r="D553">
        <v>123</v>
      </c>
    </row>
    <row r="554" spans="1:4" x14ac:dyDescent="0.3">
      <c r="A554" t="s">
        <v>8448</v>
      </c>
      <c r="B554">
        <v>30</v>
      </c>
      <c r="C554" t="s">
        <v>8449</v>
      </c>
      <c r="D554">
        <v>1</v>
      </c>
    </row>
    <row r="555" spans="1:4" x14ac:dyDescent="0.3">
      <c r="A555" t="s">
        <v>8448</v>
      </c>
      <c r="B555">
        <v>30</v>
      </c>
      <c r="C555" t="s">
        <v>8449</v>
      </c>
      <c r="D555">
        <v>3</v>
      </c>
    </row>
    <row r="556" spans="1:4" x14ac:dyDescent="0.3">
      <c r="A556" t="s">
        <v>8448</v>
      </c>
      <c r="B556">
        <v>30</v>
      </c>
      <c r="C556" t="s">
        <v>8449</v>
      </c>
      <c r="D556">
        <v>6</v>
      </c>
    </row>
    <row r="557" spans="1:4" x14ac:dyDescent="0.3">
      <c r="A557" t="s">
        <v>8448</v>
      </c>
      <c r="B557">
        <v>30</v>
      </c>
      <c r="C557" t="s">
        <v>8449</v>
      </c>
      <c r="D557">
        <v>5</v>
      </c>
    </row>
    <row r="558" spans="1:4" x14ac:dyDescent="0.3">
      <c r="A558" t="s">
        <v>8448</v>
      </c>
      <c r="B558">
        <v>30</v>
      </c>
      <c r="C558" t="s">
        <v>8449</v>
      </c>
      <c r="D558">
        <v>24</v>
      </c>
    </row>
    <row r="559" spans="1:4" x14ac:dyDescent="0.3">
      <c r="A559" t="s">
        <v>8448</v>
      </c>
      <c r="B559">
        <v>30</v>
      </c>
      <c r="C559" t="s">
        <v>8449</v>
      </c>
      <c r="D559">
        <v>12</v>
      </c>
    </row>
    <row r="560" spans="1:4" x14ac:dyDescent="0.3">
      <c r="A560" t="s">
        <v>8448</v>
      </c>
      <c r="B560">
        <v>30</v>
      </c>
    </row>
    <row r="561" spans="1:4" x14ac:dyDescent="0.3">
      <c r="A561" t="s">
        <v>8448</v>
      </c>
      <c r="B561">
        <v>30</v>
      </c>
    </row>
    <row r="562" spans="1:4" x14ac:dyDescent="0.3">
      <c r="A562" t="s">
        <v>8448</v>
      </c>
      <c r="B562">
        <v>30</v>
      </c>
    </row>
    <row r="563" spans="1:4" x14ac:dyDescent="0.3">
      <c r="A563" t="s">
        <v>8448</v>
      </c>
      <c r="B563">
        <v>30</v>
      </c>
    </row>
    <row r="564" spans="1:4" x14ac:dyDescent="0.3">
      <c r="A564" t="s">
        <v>8448</v>
      </c>
      <c r="B564">
        <v>30</v>
      </c>
    </row>
    <row r="565" spans="1:4" x14ac:dyDescent="0.3">
      <c r="A565" t="s">
        <v>8448</v>
      </c>
      <c r="B565">
        <v>30</v>
      </c>
    </row>
    <row r="566" spans="1:4" x14ac:dyDescent="0.3">
      <c r="A566" t="s">
        <v>8448</v>
      </c>
      <c r="B566">
        <v>30</v>
      </c>
    </row>
    <row r="567" spans="1:4" x14ac:dyDescent="0.3">
      <c r="A567" t="s">
        <v>8448</v>
      </c>
      <c r="B567">
        <v>30</v>
      </c>
    </row>
    <row r="568" spans="1:4" x14ac:dyDescent="0.3">
      <c r="A568" t="s">
        <v>8448</v>
      </c>
      <c r="B568">
        <v>30</v>
      </c>
    </row>
    <row r="569" spans="1:4" x14ac:dyDescent="0.3">
      <c r="A569" t="s">
        <v>8448</v>
      </c>
      <c r="B569">
        <v>30</v>
      </c>
    </row>
    <row r="570" spans="1:4" x14ac:dyDescent="0.3">
      <c r="A570" t="s">
        <v>8448</v>
      </c>
      <c r="B570">
        <v>30</v>
      </c>
    </row>
    <row r="571" spans="1:4" x14ac:dyDescent="0.3">
      <c r="A571" t="s">
        <v>8448</v>
      </c>
      <c r="B571">
        <v>30</v>
      </c>
    </row>
    <row r="572" spans="1:4" x14ac:dyDescent="0.3">
      <c r="A572" t="s">
        <v>8448</v>
      </c>
      <c r="B572">
        <v>30</v>
      </c>
    </row>
    <row r="573" spans="1:4" x14ac:dyDescent="0.3">
      <c r="A573" t="s">
        <v>8448</v>
      </c>
      <c r="B573">
        <v>30</v>
      </c>
    </row>
    <row r="574" spans="1:4" x14ac:dyDescent="0.3">
      <c r="A574" t="s">
        <v>8448</v>
      </c>
      <c r="B574">
        <v>30</v>
      </c>
    </row>
    <row r="575" spans="1:4" x14ac:dyDescent="0.3">
      <c r="A575" t="s">
        <v>8448</v>
      </c>
      <c r="B575">
        <v>30</v>
      </c>
    </row>
    <row r="576" spans="1:4" x14ac:dyDescent="0.3">
      <c r="A576" t="s">
        <v>8448</v>
      </c>
      <c r="B576">
        <v>31</v>
      </c>
      <c r="C576" t="s">
        <v>8449</v>
      </c>
      <c r="D576">
        <v>1</v>
      </c>
    </row>
    <row r="577" spans="1:4" x14ac:dyDescent="0.3">
      <c r="A577" t="s">
        <v>8448</v>
      </c>
      <c r="B577">
        <v>31</v>
      </c>
      <c r="C577" t="s">
        <v>8449</v>
      </c>
      <c r="D577">
        <v>0</v>
      </c>
    </row>
    <row r="578" spans="1:4" x14ac:dyDescent="0.3">
      <c r="A578" t="s">
        <v>8448</v>
      </c>
      <c r="B578">
        <v>31</v>
      </c>
      <c r="C578" t="s">
        <v>8449</v>
      </c>
      <c r="D578">
        <v>1</v>
      </c>
    </row>
    <row r="579" spans="1:4" x14ac:dyDescent="0.3">
      <c r="A579" t="s">
        <v>8448</v>
      </c>
      <c r="B579">
        <v>31</v>
      </c>
      <c r="C579" t="s">
        <v>8449</v>
      </c>
      <c r="D579">
        <v>2</v>
      </c>
    </row>
    <row r="580" spans="1:4" x14ac:dyDescent="0.3">
      <c r="A580" t="s">
        <v>8448</v>
      </c>
      <c r="B580">
        <v>31</v>
      </c>
      <c r="C580" t="s">
        <v>8449</v>
      </c>
      <c r="D580">
        <v>0</v>
      </c>
    </row>
    <row r="581" spans="1:4" x14ac:dyDescent="0.3">
      <c r="A581" t="s">
        <v>8448</v>
      </c>
      <c r="B581">
        <v>31</v>
      </c>
      <c r="C581" t="s">
        <v>8449</v>
      </c>
      <c r="D581">
        <v>0</v>
      </c>
    </row>
    <row r="582" spans="1:4" x14ac:dyDescent="0.3">
      <c r="A582" t="s">
        <v>8448</v>
      </c>
      <c r="B582">
        <v>31</v>
      </c>
      <c r="C582" t="s">
        <v>8449</v>
      </c>
      <c r="D582">
        <v>2</v>
      </c>
    </row>
    <row r="583" spans="1:4" x14ac:dyDescent="0.3">
      <c r="A583" t="s">
        <v>8448</v>
      </c>
      <c r="B583">
        <v>31</v>
      </c>
      <c r="C583" t="s">
        <v>8449</v>
      </c>
      <c r="D583">
        <v>22</v>
      </c>
    </row>
    <row r="584" spans="1:4" x14ac:dyDescent="0.3">
      <c r="A584" t="s">
        <v>8448</v>
      </c>
      <c r="B584">
        <v>31</v>
      </c>
      <c r="C584" t="s">
        <v>8449</v>
      </c>
      <c r="D584">
        <v>2</v>
      </c>
    </row>
    <row r="585" spans="1:4" x14ac:dyDescent="0.3">
      <c r="A585" t="s">
        <v>8448</v>
      </c>
      <c r="B585">
        <v>31</v>
      </c>
      <c r="C585" t="s">
        <v>8449</v>
      </c>
      <c r="D585">
        <v>1</v>
      </c>
    </row>
    <row r="586" spans="1:4" x14ac:dyDescent="0.3">
      <c r="A586" t="s">
        <v>8448</v>
      </c>
      <c r="B586">
        <v>31</v>
      </c>
      <c r="C586" t="s">
        <v>8449</v>
      </c>
      <c r="D586">
        <v>0</v>
      </c>
    </row>
    <row r="587" spans="1:4" x14ac:dyDescent="0.3">
      <c r="A587" t="s">
        <v>8448</v>
      </c>
      <c r="B587">
        <v>31</v>
      </c>
    </row>
    <row r="588" spans="1:4" x14ac:dyDescent="0.3">
      <c r="A588" t="s">
        <v>8448</v>
      </c>
      <c r="B588">
        <v>31</v>
      </c>
    </row>
    <row r="589" spans="1:4" x14ac:dyDescent="0.3">
      <c r="A589" t="s">
        <v>8448</v>
      </c>
      <c r="B589">
        <v>31</v>
      </c>
    </row>
    <row r="590" spans="1:4" x14ac:dyDescent="0.3">
      <c r="A590" t="s">
        <v>8448</v>
      </c>
      <c r="B590">
        <v>31</v>
      </c>
    </row>
    <row r="591" spans="1:4" x14ac:dyDescent="0.3">
      <c r="A591" t="s">
        <v>8448</v>
      </c>
      <c r="B591">
        <v>31</v>
      </c>
    </row>
    <row r="592" spans="1:4" x14ac:dyDescent="0.3">
      <c r="A592" t="s">
        <v>8448</v>
      </c>
      <c r="B592">
        <v>31</v>
      </c>
    </row>
    <row r="593" spans="1:4" x14ac:dyDescent="0.3">
      <c r="A593" t="s">
        <v>8448</v>
      </c>
      <c r="B593">
        <v>31</v>
      </c>
    </row>
    <row r="594" spans="1:4" x14ac:dyDescent="0.3">
      <c r="A594" t="s">
        <v>8448</v>
      </c>
      <c r="B594">
        <v>31</v>
      </c>
    </row>
    <row r="595" spans="1:4" x14ac:dyDescent="0.3">
      <c r="A595" t="s">
        <v>8448</v>
      </c>
      <c r="B595">
        <v>31</v>
      </c>
    </row>
    <row r="596" spans="1:4" x14ac:dyDescent="0.3">
      <c r="A596" t="s">
        <v>8448</v>
      </c>
      <c r="B596">
        <v>32</v>
      </c>
      <c r="C596" t="s">
        <v>8449</v>
      </c>
      <c r="D596">
        <v>0</v>
      </c>
    </row>
    <row r="597" spans="1:4" x14ac:dyDescent="0.3">
      <c r="A597" t="s">
        <v>8448</v>
      </c>
      <c r="B597">
        <v>32</v>
      </c>
      <c r="C597" t="s">
        <v>8449</v>
      </c>
      <c r="D597">
        <v>2</v>
      </c>
    </row>
    <row r="598" spans="1:4" x14ac:dyDescent="0.3">
      <c r="A598" t="s">
        <v>8448</v>
      </c>
      <c r="B598">
        <v>32</v>
      </c>
      <c r="C598" t="s">
        <v>8449</v>
      </c>
      <c r="D598">
        <v>14</v>
      </c>
    </row>
    <row r="599" spans="1:4" x14ac:dyDescent="0.3">
      <c r="A599" t="s">
        <v>8448</v>
      </c>
      <c r="B599">
        <v>32</v>
      </c>
      <c r="C599" t="s">
        <v>8449</v>
      </c>
      <c r="D599">
        <v>7</v>
      </c>
    </row>
    <row r="600" spans="1:4" x14ac:dyDescent="0.3">
      <c r="A600" t="s">
        <v>8448</v>
      </c>
      <c r="B600">
        <v>32</v>
      </c>
      <c r="C600" t="s">
        <v>8449</v>
      </c>
      <c r="D600">
        <v>5</v>
      </c>
    </row>
    <row r="601" spans="1:4" x14ac:dyDescent="0.3">
      <c r="A601" t="s">
        <v>8448</v>
      </c>
      <c r="B601">
        <v>32</v>
      </c>
      <c r="C601" t="s">
        <v>8449</v>
      </c>
      <c r="D601">
        <v>2</v>
      </c>
    </row>
    <row r="602" spans="1:4" x14ac:dyDescent="0.3">
      <c r="A602" t="s">
        <v>8448</v>
      </c>
      <c r="B602">
        <v>32</v>
      </c>
      <c r="C602" t="s">
        <v>8449</v>
      </c>
      <c r="D602">
        <v>92</v>
      </c>
    </row>
    <row r="603" spans="1:4" x14ac:dyDescent="0.3">
      <c r="A603" t="s">
        <v>8448</v>
      </c>
      <c r="B603">
        <v>32</v>
      </c>
      <c r="C603" t="s">
        <v>8449</v>
      </c>
      <c r="D603">
        <v>29</v>
      </c>
    </row>
    <row r="604" spans="1:4" x14ac:dyDescent="0.3">
      <c r="A604" t="s">
        <v>8448</v>
      </c>
      <c r="B604">
        <v>32</v>
      </c>
      <c r="C604" t="s">
        <v>8449</v>
      </c>
      <c r="D604">
        <v>6</v>
      </c>
    </row>
    <row r="605" spans="1:4" x14ac:dyDescent="0.3">
      <c r="A605" t="s">
        <v>8448</v>
      </c>
      <c r="B605">
        <v>32</v>
      </c>
      <c r="C605" t="s">
        <v>8449</v>
      </c>
      <c r="D605">
        <v>3</v>
      </c>
    </row>
    <row r="606" spans="1:4" x14ac:dyDescent="0.3">
      <c r="A606" t="s">
        <v>8448</v>
      </c>
      <c r="B606">
        <v>32</v>
      </c>
      <c r="C606" t="s">
        <v>8449</v>
      </c>
      <c r="D606">
        <v>4</v>
      </c>
    </row>
    <row r="607" spans="1:4" x14ac:dyDescent="0.3">
      <c r="A607" t="s">
        <v>8448</v>
      </c>
      <c r="B607">
        <v>32</v>
      </c>
      <c r="C607" t="s">
        <v>8449</v>
      </c>
      <c r="D607">
        <v>6</v>
      </c>
    </row>
    <row r="608" spans="1:4" x14ac:dyDescent="0.3">
      <c r="A608" t="s">
        <v>8448</v>
      </c>
      <c r="B608">
        <v>32</v>
      </c>
      <c r="C608" t="s">
        <v>8449</v>
      </c>
      <c r="D608">
        <v>9</v>
      </c>
    </row>
    <row r="609" spans="1:4" x14ac:dyDescent="0.3">
      <c r="A609" t="s">
        <v>8448</v>
      </c>
      <c r="B609">
        <v>32</v>
      </c>
      <c r="C609" t="s">
        <v>8449</v>
      </c>
      <c r="D609">
        <v>2</v>
      </c>
    </row>
    <row r="610" spans="1:4" x14ac:dyDescent="0.3">
      <c r="A610" t="s">
        <v>8448</v>
      </c>
      <c r="B610">
        <v>32</v>
      </c>
      <c r="C610" t="s">
        <v>8449</v>
      </c>
      <c r="D610">
        <v>3</v>
      </c>
    </row>
    <row r="611" spans="1:4" x14ac:dyDescent="0.3">
      <c r="A611" t="s">
        <v>8448</v>
      </c>
      <c r="B611">
        <v>32</v>
      </c>
    </row>
    <row r="612" spans="1:4" x14ac:dyDescent="0.3">
      <c r="A612" t="s">
        <v>8448</v>
      </c>
      <c r="B612">
        <v>32</v>
      </c>
    </row>
    <row r="613" spans="1:4" x14ac:dyDescent="0.3">
      <c r="A613" t="s">
        <v>8448</v>
      </c>
      <c r="B613">
        <v>32</v>
      </c>
    </row>
    <row r="614" spans="1:4" x14ac:dyDescent="0.3">
      <c r="A614" t="s">
        <v>8448</v>
      </c>
      <c r="B614">
        <v>32</v>
      </c>
    </row>
    <row r="615" spans="1:4" x14ac:dyDescent="0.3">
      <c r="A615" t="s">
        <v>8448</v>
      </c>
      <c r="B615">
        <v>33</v>
      </c>
      <c r="C615" t="s">
        <v>8449</v>
      </c>
      <c r="D615">
        <v>76</v>
      </c>
    </row>
    <row r="616" spans="1:4" x14ac:dyDescent="0.3">
      <c r="A616" t="s">
        <v>8448</v>
      </c>
      <c r="B616">
        <v>33</v>
      </c>
      <c r="C616" t="s">
        <v>8449</v>
      </c>
      <c r="D616">
        <v>196</v>
      </c>
    </row>
    <row r="617" spans="1:4" x14ac:dyDescent="0.3">
      <c r="A617" t="s">
        <v>8448</v>
      </c>
      <c r="B617">
        <v>33</v>
      </c>
      <c r="C617" t="s">
        <v>8449</v>
      </c>
      <c r="D617">
        <v>9</v>
      </c>
    </row>
    <row r="618" spans="1:4" x14ac:dyDescent="0.3">
      <c r="A618" t="s">
        <v>8448</v>
      </c>
      <c r="B618">
        <v>33</v>
      </c>
      <c r="C618" t="s">
        <v>8449</v>
      </c>
      <c r="D618">
        <v>2</v>
      </c>
    </row>
    <row r="619" spans="1:4" x14ac:dyDescent="0.3">
      <c r="A619" t="s">
        <v>8448</v>
      </c>
      <c r="B619">
        <v>33</v>
      </c>
      <c r="C619" t="s">
        <v>8449</v>
      </c>
      <c r="D619">
        <v>1</v>
      </c>
    </row>
    <row r="620" spans="1:4" x14ac:dyDescent="0.3">
      <c r="A620" t="s">
        <v>8448</v>
      </c>
      <c r="B620">
        <v>33</v>
      </c>
      <c r="C620" t="s">
        <v>8449</v>
      </c>
      <c r="D620">
        <v>4</v>
      </c>
    </row>
    <row r="621" spans="1:4" x14ac:dyDescent="0.3">
      <c r="A621" t="s">
        <v>8448</v>
      </c>
      <c r="B621">
        <v>33</v>
      </c>
      <c r="C621" t="s">
        <v>8449</v>
      </c>
      <c r="D621">
        <v>3</v>
      </c>
    </row>
    <row r="622" spans="1:4" x14ac:dyDescent="0.3">
      <c r="A622" t="s">
        <v>8448</v>
      </c>
      <c r="B622">
        <v>33</v>
      </c>
      <c r="C622" t="s">
        <v>8449</v>
      </c>
      <c r="D622">
        <v>4</v>
      </c>
    </row>
    <row r="623" spans="1:4" x14ac:dyDescent="0.3">
      <c r="A623" t="s">
        <v>8448</v>
      </c>
      <c r="B623">
        <v>33</v>
      </c>
      <c r="C623" t="s">
        <v>8449</v>
      </c>
      <c r="D623">
        <v>5</v>
      </c>
    </row>
    <row r="624" spans="1:4" x14ac:dyDescent="0.3">
      <c r="A624" t="s">
        <v>8448</v>
      </c>
      <c r="B624">
        <v>33</v>
      </c>
      <c r="C624" t="s">
        <v>8449</v>
      </c>
      <c r="D624">
        <v>0</v>
      </c>
    </row>
    <row r="625" spans="1:4" x14ac:dyDescent="0.3">
      <c r="A625" t="s">
        <v>8448</v>
      </c>
      <c r="B625">
        <v>33</v>
      </c>
      <c r="C625" t="s">
        <v>8449</v>
      </c>
      <c r="D625">
        <v>2</v>
      </c>
    </row>
    <row r="626" spans="1:4" x14ac:dyDescent="0.3">
      <c r="A626" t="s">
        <v>8448</v>
      </c>
      <c r="B626">
        <v>33</v>
      </c>
      <c r="C626" t="s">
        <v>8449</v>
      </c>
      <c r="D626">
        <v>8</v>
      </c>
    </row>
    <row r="627" spans="1:4" x14ac:dyDescent="0.3">
      <c r="A627" t="s">
        <v>8448</v>
      </c>
      <c r="B627">
        <v>33</v>
      </c>
      <c r="C627" t="s">
        <v>8449</v>
      </c>
      <c r="D627">
        <v>2</v>
      </c>
    </row>
    <row r="628" spans="1:4" x14ac:dyDescent="0.3">
      <c r="A628" t="s">
        <v>8448</v>
      </c>
      <c r="B628">
        <v>33</v>
      </c>
      <c r="C628" t="s">
        <v>8449</v>
      </c>
      <c r="D628">
        <v>6</v>
      </c>
    </row>
    <row r="629" spans="1:4" x14ac:dyDescent="0.3">
      <c r="A629" t="s">
        <v>8448</v>
      </c>
      <c r="B629">
        <v>33</v>
      </c>
      <c r="C629" t="s">
        <v>8449</v>
      </c>
      <c r="D629">
        <v>6</v>
      </c>
    </row>
    <row r="630" spans="1:4" x14ac:dyDescent="0.3">
      <c r="A630" t="s">
        <v>8448</v>
      </c>
      <c r="B630">
        <v>33</v>
      </c>
    </row>
    <row r="631" spans="1:4" x14ac:dyDescent="0.3">
      <c r="A631" t="s">
        <v>8448</v>
      </c>
      <c r="B631">
        <v>33</v>
      </c>
    </row>
    <row r="632" spans="1:4" x14ac:dyDescent="0.3">
      <c r="A632" t="s">
        <v>8448</v>
      </c>
      <c r="B632">
        <v>33</v>
      </c>
    </row>
    <row r="633" spans="1:4" x14ac:dyDescent="0.3">
      <c r="A633" t="s">
        <v>8448</v>
      </c>
      <c r="B633">
        <v>33</v>
      </c>
    </row>
    <row r="634" spans="1:4" x14ac:dyDescent="0.3">
      <c r="A634" t="s">
        <v>8448</v>
      </c>
      <c r="B634">
        <v>33</v>
      </c>
    </row>
    <row r="635" spans="1:4" x14ac:dyDescent="0.3">
      <c r="A635" t="s">
        <v>8448</v>
      </c>
      <c r="B635">
        <v>33</v>
      </c>
    </row>
    <row r="636" spans="1:4" x14ac:dyDescent="0.3">
      <c r="A636" t="s">
        <v>8448</v>
      </c>
      <c r="B636">
        <v>33</v>
      </c>
    </row>
    <row r="637" spans="1:4" x14ac:dyDescent="0.3">
      <c r="A637" t="s">
        <v>8448</v>
      </c>
      <c r="B637">
        <v>33</v>
      </c>
    </row>
    <row r="638" spans="1:4" x14ac:dyDescent="0.3">
      <c r="A638" t="s">
        <v>8448</v>
      </c>
      <c r="B638">
        <v>33</v>
      </c>
    </row>
    <row r="639" spans="1:4" x14ac:dyDescent="0.3">
      <c r="A639" t="s">
        <v>8448</v>
      </c>
      <c r="B639">
        <v>34</v>
      </c>
      <c r="C639" t="s">
        <v>8449</v>
      </c>
      <c r="D639">
        <v>0</v>
      </c>
    </row>
    <row r="640" spans="1:4" x14ac:dyDescent="0.3">
      <c r="A640" t="s">
        <v>8448</v>
      </c>
      <c r="B640">
        <v>34</v>
      </c>
      <c r="C640" t="s">
        <v>8449</v>
      </c>
      <c r="D640">
        <v>0</v>
      </c>
    </row>
    <row r="641" spans="1:4" x14ac:dyDescent="0.3">
      <c r="A641" t="s">
        <v>8448</v>
      </c>
      <c r="B641">
        <v>34</v>
      </c>
      <c r="C641" t="s">
        <v>8449</v>
      </c>
      <c r="D641">
        <v>0</v>
      </c>
    </row>
    <row r="642" spans="1:4" x14ac:dyDescent="0.3">
      <c r="A642" t="s">
        <v>8448</v>
      </c>
      <c r="B642">
        <v>34</v>
      </c>
      <c r="C642" t="s">
        <v>8449</v>
      </c>
      <c r="D642">
        <v>28</v>
      </c>
    </row>
    <row r="643" spans="1:4" x14ac:dyDescent="0.3">
      <c r="A643" t="s">
        <v>8448</v>
      </c>
      <c r="B643">
        <v>34</v>
      </c>
      <c r="C643" t="s">
        <v>8449</v>
      </c>
      <c r="D643">
        <v>0</v>
      </c>
    </row>
    <row r="644" spans="1:4" x14ac:dyDescent="0.3">
      <c r="A644" t="s">
        <v>8448</v>
      </c>
      <c r="B644">
        <v>34</v>
      </c>
      <c r="C644" t="s">
        <v>8449</v>
      </c>
      <c r="D644">
        <v>0</v>
      </c>
    </row>
    <row r="645" spans="1:4" x14ac:dyDescent="0.3">
      <c r="A645" t="s">
        <v>8448</v>
      </c>
      <c r="B645">
        <v>34</v>
      </c>
      <c r="C645" t="s">
        <v>8449</v>
      </c>
      <c r="D645">
        <v>19</v>
      </c>
    </row>
    <row r="646" spans="1:4" x14ac:dyDescent="0.3">
      <c r="A646" t="s">
        <v>8448</v>
      </c>
      <c r="B646">
        <v>34</v>
      </c>
      <c r="C646" t="s">
        <v>8449</v>
      </c>
      <c r="D646">
        <v>15</v>
      </c>
    </row>
    <row r="647" spans="1:4" x14ac:dyDescent="0.3">
      <c r="A647" t="s">
        <v>8448</v>
      </c>
      <c r="B647">
        <v>34</v>
      </c>
      <c r="C647" t="s">
        <v>8449</v>
      </c>
      <c r="D647">
        <v>26</v>
      </c>
    </row>
    <row r="648" spans="1:4" x14ac:dyDescent="0.3">
      <c r="A648" t="s">
        <v>8448</v>
      </c>
      <c r="B648">
        <v>34</v>
      </c>
      <c r="C648" t="s">
        <v>8449</v>
      </c>
      <c r="D648">
        <v>0</v>
      </c>
    </row>
    <row r="649" spans="1:4" x14ac:dyDescent="0.3">
      <c r="A649" t="s">
        <v>8448</v>
      </c>
      <c r="B649">
        <v>34</v>
      </c>
      <c r="C649" t="s">
        <v>8449</v>
      </c>
      <c r="D649">
        <v>55</v>
      </c>
    </row>
    <row r="650" spans="1:4" x14ac:dyDescent="0.3">
      <c r="A650" t="s">
        <v>8448</v>
      </c>
      <c r="B650">
        <v>34</v>
      </c>
      <c r="C650" t="s">
        <v>8449</v>
      </c>
      <c r="D650">
        <v>17</v>
      </c>
    </row>
    <row r="651" spans="1:4" x14ac:dyDescent="0.3">
      <c r="A651" t="s">
        <v>8448</v>
      </c>
      <c r="B651">
        <v>34</v>
      </c>
      <c r="C651" t="s">
        <v>8449</v>
      </c>
      <c r="D651">
        <v>12</v>
      </c>
    </row>
    <row r="652" spans="1:4" x14ac:dyDescent="0.3">
      <c r="A652" t="s">
        <v>8448</v>
      </c>
      <c r="B652">
        <v>34</v>
      </c>
      <c r="C652" t="s">
        <v>8449</v>
      </c>
      <c r="D652">
        <v>4</v>
      </c>
    </row>
    <row r="653" spans="1:4" x14ac:dyDescent="0.3">
      <c r="A653" t="s">
        <v>8448</v>
      </c>
      <c r="B653">
        <v>34</v>
      </c>
      <c r="C653" t="s">
        <v>8449</v>
      </c>
      <c r="D653">
        <v>5</v>
      </c>
    </row>
    <row r="654" spans="1:4" x14ac:dyDescent="0.3">
      <c r="A654" t="s">
        <v>8448</v>
      </c>
      <c r="B654">
        <v>34</v>
      </c>
    </row>
    <row r="655" spans="1:4" x14ac:dyDescent="0.3">
      <c r="A655" t="s">
        <v>8448</v>
      </c>
      <c r="B655">
        <v>34</v>
      </c>
    </row>
    <row r="656" spans="1:4" x14ac:dyDescent="0.3">
      <c r="A656" t="s">
        <v>8448</v>
      </c>
      <c r="B656">
        <v>34</v>
      </c>
    </row>
    <row r="657" spans="1:4" x14ac:dyDescent="0.3">
      <c r="A657" t="s">
        <v>8448</v>
      </c>
      <c r="B657">
        <v>34</v>
      </c>
    </row>
    <row r="658" spans="1:4" x14ac:dyDescent="0.3">
      <c r="A658" t="s">
        <v>8448</v>
      </c>
      <c r="B658">
        <v>34</v>
      </c>
    </row>
    <row r="659" spans="1:4" x14ac:dyDescent="0.3">
      <c r="A659" t="s">
        <v>8448</v>
      </c>
      <c r="B659">
        <v>34</v>
      </c>
    </row>
    <row r="660" spans="1:4" x14ac:dyDescent="0.3">
      <c r="A660" t="s">
        <v>8448</v>
      </c>
      <c r="B660">
        <v>34</v>
      </c>
    </row>
    <row r="661" spans="1:4" x14ac:dyDescent="0.3">
      <c r="A661" t="s">
        <v>8448</v>
      </c>
      <c r="B661">
        <v>34</v>
      </c>
    </row>
    <row r="662" spans="1:4" x14ac:dyDescent="0.3">
      <c r="A662" t="s">
        <v>8448</v>
      </c>
      <c r="B662">
        <v>34</v>
      </c>
    </row>
    <row r="663" spans="1:4" x14ac:dyDescent="0.3">
      <c r="A663" t="s">
        <v>8448</v>
      </c>
      <c r="B663">
        <v>34</v>
      </c>
    </row>
    <row r="664" spans="1:4" x14ac:dyDescent="0.3">
      <c r="A664" t="s">
        <v>8448</v>
      </c>
      <c r="B664">
        <v>34</v>
      </c>
    </row>
    <row r="665" spans="1:4" x14ac:dyDescent="0.3">
      <c r="A665" t="s">
        <v>8448</v>
      </c>
      <c r="B665">
        <v>35</v>
      </c>
      <c r="C665" t="s">
        <v>8449</v>
      </c>
      <c r="D665">
        <v>10</v>
      </c>
    </row>
    <row r="666" spans="1:4" x14ac:dyDescent="0.3">
      <c r="A666" t="s">
        <v>8448</v>
      </c>
      <c r="B666">
        <v>35</v>
      </c>
      <c r="C666" t="s">
        <v>8449</v>
      </c>
      <c r="D666">
        <v>0</v>
      </c>
    </row>
    <row r="667" spans="1:4" x14ac:dyDescent="0.3">
      <c r="A667" t="s">
        <v>8448</v>
      </c>
      <c r="B667">
        <v>35</v>
      </c>
      <c r="C667" t="s">
        <v>8449</v>
      </c>
      <c r="D667">
        <v>0</v>
      </c>
    </row>
    <row r="668" spans="1:4" x14ac:dyDescent="0.3">
      <c r="A668" t="s">
        <v>8448</v>
      </c>
      <c r="B668">
        <v>35</v>
      </c>
      <c r="C668" t="s">
        <v>8449</v>
      </c>
      <c r="D668">
        <v>5</v>
      </c>
    </row>
    <row r="669" spans="1:4" x14ac:dyDescent="0.3">
      <c r="A669" t="s">
        <v>8448</v>
      </c>
      <c r="B669">
        <v>35</v>
      </c>
      <c r="C669" t="s">
        <v>8449</v>
      </c>
      <c r="D669">
        <v>0</v>
      </c>
    </row>
    <row r="670" spans="1:4" x14ac:dyDescent="0.3">
      <c r="A670" t="s">
        <v>8448</v>
      </c>
      <c r="B670">
        <v>35</v>
      </c>
      <c r="C670" t="s">
        <v>8449</v>
      </c>
      <c r="D670">
        <v>7</v>
      </c>
    </row>
    <row r="671" spans="1:4" x14ac:dyDescent="0.3">
      <c r="A671" t="s">
        <v>8448</v>
      </c>
      <c r="B671">
        <v>35</v>
      </c>
      <c r="C671" t="s">
        <v>8449</v>
      </c>
      <c r="D671">
        <v>6</v>
      </c>
    </row>
    <row r="672" spans="1:4" x14ac:dyDescent="0.3">
      <c r="A672" t="s">
        <v>8448</v>
      </c>
      <c r="B672">
        <v>35</v>
      </c>
      <c r="C672" t="s">
        <v>8449</v>
      </c>
      <c r="D672">
        <v>0</v>
      </c>
    </row>
    <row r="673" spans="1:4" x14ac:dyDescent="0.3">
      <c r="A673" t="s">
        <v>8448</v>
      </c>
      <c r="B673">
        <v>35</v>
      </c>
      <c r="C673" t="s">
        <v>8449</v>
      </c>
      <c r="D673">
        <v>0</v>
      </c>
    </row>
    <row r="674" spans="1:4" x14ac:dyDescent="0.3">
      <c r="A674" t="s">
        <v>8448</v>
      </c>
      <c r="B674">
        <v>35</v>
      </c>
      <c r="C674" t="s">
        <v>8449</v>
      </c>
      <c r="D674">
        <v>14</v>
      </c>
    </row>
    <row r="675" spans="1:4" x14ac:dyDescent="0.3">
      <c r="A675" t="s">
        <v>8448</v>
      </c>
      <c r="B675">
        <v>35</v>
      </c>
      <c r="C675" t="s">
        <v>8449</v>
      </c>
      <c r="D675">
        <v>0</v>
      </c>
    </row>
    <row r="676" spans="1:4" x14ac:dyDescent="0.3">
      <c r="A676" t="s">
        <v>8448</v>
      </c>
      <c r="B676">
        <v>35</v>
      </c>
      <c r="C676" t="s">
        <v>8449</v>
      </c>
      <c r="D676">
        <v>1</v>
      </c>
    </row>
    <row r="677" spans="1:4" x14ac:dyDescent="0.3">
      <c r="A677" t="s">
        <v>8448</v>
      </c>
      <c r="B677">
        <v>35</v>
      </c>
      <c r="C677" t="s">
        <v>8449</v>
      </c>
      <c r="D677">
        <v>4</v>
      </c>
    </row>
    <row r="678" spans="1:4" x14ac:dyDescent="0.3">
      <c r="A678" t="s">
        <v>8448</v>
      </c>
      <c r="B678">
        <v>35</v>
      </c>
      <c r="C678" t="s">
        <v>8449</v>
      </c>
      <c r="D678">
        <v>2</v>
      </c>
    </row>
    <row r="679" spans="1:4" x14ac:dyDescent="0.3">
      <c r="A679" t="s">
        <v>8448</v>
      </c>
      <c r="B679">
        <v>35</v>
      </c>
    </row>
    <row r="680" spans="1:4" x14ac:dyDescent="0.3">
      <c r="A680" t="s">
        <v>8448</v>
      </c>
      <c r="B680">
        <v>35</v>
      </c>
    </row>
    <row r="681" spans="1:4" x14ac:dyDescent="0.3">
      <c r="A681" t="s">
        <v>8448</v>
      </c>
      <c r="B681">
        <v>35</v>
      </c>
    </row>
    <row r="682" spans="1:4" x14ac:dyDescent="0.3">
      <c r="A682" t="s">
        <v>8448</v>
      </c>
      <c r="B682">
        <v>35</v>
      </c>
    </row>
    <row r="683" spans="1:4" x14ac:dyDescent="0.3">
      <c r="A683" t="s">
        <v>8448</v>
      </c>
      <c r="B683">
        <v>35</v>
      </c>
    </row>
    <row r="684" spans="1:4" x14ac:dyDescent="0.3">
      <c r="A684" t="s">
        <v>8448</v>
      </c>
      <c r="B684">
        <v>35</v>
      </c>
    </row>
    <row r="685" spans="1:4" x14ac:dyDescent="0.3">
      <c r="A685" t="s">
        <v>8448</v>
      </c>
      <c r="B685">
        <v>35</v>
      </c>
    </row>
    <row r="686" spans="1:4" x14ac:dyDescent="0.3">
      <c r="A686" t="s">
        <v>8448</v>
      </c>
      <c r="B686">
        <v>35</v>
      </c>
    </row>
    <row r="687" spans="1:4" x14ac:dyDescent="0.3">
      <c r="A687" t="s">
        <v>8448</v>
      </c>
      <c r="B687">
        <v>35</v>
      </c>
    </row>
    <row r="688" spans="1:4" x14ac:dyDescent="0.3">
      <c r="A688" t="s">
        <v>8448</v>
      </c>
      <c r="B688">
        <v>36</v>
      </c>
      <c r="C688" t="s">
        <v>8449</v>
      </c>
      <c r="D688">
        <v>7</v>
      </c>
    </row>
    <row r="689" spans="1:4" x14ac:dyDescent="0.3">
      <c r="A689" t="s">
        <v>8448</v>
      </c>
      <c r="B689">
        <v>36</v>
      </c>
      <c r="C689" t="s">
        <v>8449</v>
      </c>
      <c r="D689">
        <v>0</v>
      </c>
    </row>
    <row r="690" spans="1:4" x14ac:dyDescent="0.3">
      <c r="A690" t="s">
        <v>8448</v>
      </c>
      <c r="B690">
        <v>36</v>
      </c>
      <c r="C690" t="s">
        <v>8449</v>
      </c>
      <c r="D690">
        <v>1</v>
      </c>
    </row>
    <row r="691" spans="1:4" x14ac:dyDescent="0.3">
      <c r="A691" t="s">
        <v>8448</v>
      </c>
      <c r="B691">
        <v>36</v>
      </c>
      <c r="C691" t="s">
        <v>8449</v>
      </c>
      <c r="D691">
        <v>4</v>
      </c>
    </row>
    <row r="692" spans="1:4" x14ac:dyDescent="0.3">
      <c r="A692" t="s">
        <v>8448</v>
      </c>
      <c r="B692">
        <v>36</v>
      </c>
      <c r="C692" t="s">
        <v>8449</v>
      </c>
      <c r="D692">
        <v>86</v>
      </c>
    </row>
    <row r="693" spans="1:4" x14ac:dyDescent="0.3">
      <c r="A693" t="s">
        <v>8448</v>
      </c>
      <c r="B693">
        <v>36</v>
      </c>
      <c r="C693" t="s">
        <v>8449</v>
      </c>
      <c r="D693">
        <v>1</v>
      </c>
    </row>
    <row r="694" spans="1:4" x14ac:dyDescent="0.3">
      <c r="A694" t="s">
        <v>8448</v>
      </c>
      <c r="B694">
        <v>36</v>
      </c>
      <c r="C694" t="s">
        <v>8449</v>
      </c>
      <c r="D694">
        <v>4</v>
      </c>
    </row>
    <row r="695" spans="1:4" x14ac:dyDescent="0.3">
      <c r="A695" t="s">
        <v>8448</v>
      </c>
      <c r="B695">
        <v>36</v>
      </c>
      <c r="C695" t="s">
        <v>8449</v>
      </c>
      <c r="D695">
        <v>10</v>
      </c>
    </row>
    <row r="696" spans="1:4" x14ac:dyDescent="0.3">
      <c r="A696" t="s">
        <v>8448</v>
      </c>
      <c r="B696">
        <v>36</v>
      </c>
    </row>
    <row r="697" spans="1:4" x14ac:dyDescent="0.3">
      <c r="A697" t="s">
        <v>8448</v>
      </c>
      <c r="B697">
        <v>36</v>
      </c>
    </row>
    <row r="698" spans="1:4" x14ac:dyDescent="0.3">
      <c r="A698" t="s">
        <v>8448</v>
      </c>
      <c r="B698">
        <v>36</v>
      </c>
    </row>
    <row r="699" spans="1:4" x14ac:dyDescent="0.3">
      <c r="A699" t="s">
        <v>8448</v>
      </c>
      <c r="B699">
        <v>36</v>
      </c>
    </row>
    <row r="700" spans="1:4" x14ac:dyDescent="0.3">
      <c r="A700" t="s">
        <v>8448</v>
      </c>
      <c r="B700">
        <v>36</v>
      </c>
    </row>
    <row r="701" spans="1:4" x14ac:dyDescent="0.3">
      <c r="A701" t="s">
        <v>8448</v>
      </c>
      <c r="B701">
        <v>36</v>
      </c>
    </row>
    <row r="702" spans="1:4" x14ac:dyDescent="0.3">
      <c r="A702" t="s">
        <v>8448</v>
      </c>
      <c r="B702">
        <v>36</v>
      </c>
    </row>
    <row r="703" spans="1:4" x14ac:dyDescent="0.3">
      <c r="A703" t="s">
        <v>8448</v>
      </c>
      <c r="B703">
        <v>37</v>
      </c>
      <c r="C703" t="s">
        <v>8449</v>
      </c>
      <c r="D703">
        <v>1</v>
      </c>
    </row>
    <row r="704" spans="1:4" x14ac:dyDescent="0.3">
      <c r="A704" t="s">
        <v>8448</v>
      </c>
      <c r="B704">
        <v>37</v>
      </c>
      <c r="C704" t="s">
        <v>8449</v>
      </c>
      <c r="D704">
        <v>1</v>
      </c>
    </row>
    <row r="705" spans="1:4" x14ac:dyDescent="0.3">
      <c r="A705" t="s">
        <v>8448</v>
      </c>
      <c r="B705">
        <v>37</v>
      </c>
      <c r="C705" t="s">
        <v>8449</v>
      </c>
      <c r="D705">
        <v>25</v>
      </c>
    </row>
    <row r="706" spans="1:4" x14ac:dyDescent="0.3">
      <c r="A706" t="s">
        <v>8448</v>
      </c>
      <c r="B706">
        <v>37</v>
      </c>
      <c r="C706" t="s">
        <v>8449</v>
      </c>
      <c r="D706">
        <v>38</v>
      </c>
    </row>
    <row r="707" spans="1:4" x14ac:dyDescent="0.3">
      <c r="A707" t="s">
        <v>8448</v>
      </c>
      <c r="B707">
        <v>37</v>
      </c>
      <c r="C707" t="s">
        <v>8449</v>
      </c>
      <c r="D707">
        <v>33</v>
      </c>
    </row>
    <row r="708" spans="1:4" x14ac:dyDescent="0.3">
      <c r="A708" t="s">
        <v>8448</v>
      </c>
      <c r="B708">
        <v>37</v>
      </c>
      <c r="C708" t="s">
        <v>8449</v>
      </c>
      <c r="D708">
        <v>14</v>
      </c>
    </row>
    <row r="709" spans="1:4" x14ac:dyDescent="0.3">
      <c r="A709" t="s">
        <v>8448</v>
      </c>
      <c r="B709">
        <v>37</v>
      </c>
      <c r="C709" t="s">
        <v>8449</v>
      </c>
      <c r="D709">
        <v>9</v>
      </c>
    </row>
    <row r="710" spans="1:4" x14ac:dyDescent="0.3">
      <c r="A710" t="s">
        <v>8448</v>
      </c>
      <c r="B710">
        <v>37</v>
      </c>
      <c r="C710" t="s">
        <v>8449</v>
      </c>
      <c r="D710">
        <v>0</v>
      </c>
    </row>
    <row r="711" spans="1:4" x14ac:dyDescent="0.3">
      <c r="A711" t="s">
        <v>8448</v>
      </c>
      <c r="B711">
        <v>37</v>
      </c>
      <c r="C711" t="s">
        <v>8449</v>
      </c>
      <c r="D711">
        <v>4</v>
      </c>
    </row>
    <row r="712" spans="1:4" x14ac:dyDescent="0.3">
      <c r="A712" t="s">
        <v>8448</v>
      </c>
      <c r="B712">
        <v>37</v>
      </c>
    </row>
    <row r="713" spans="1:4" x14ac:dyDescent="0.3">
      <c r="A713" t="s">
        <v>8448</v>
      </c>
      <c r="B713">
        <v>37</v>
      </c>
    </row>
    <row r="714" spans="1:4" x14ac:dyDescent="0.3">
      <c r="A714" t="s">
        <v>8448</v>
      </c>
      <c r="B714">
        <v>37</v>
      </c>
    </row>
    <row r="715" spans="1:4" x14ac:dyDescent="0.3">
      <c r="A715" t="s">
        <v>8448</v>
      </c>
      <c r="B715">
        <v>37</v>
      </c>
    </row>
    <row r="716" spans="1:4" x14ac:dyDescent="0.3">
      <c r="A716" t="s">
        <v>8448</v>
      </c>
      <c r="B716">
        <v>37</v>
      </c>
    </row>
    <row r="717" spans="1:4" x14ac:dyDescent="0.3">
      <c r="A717" t="s">
        <v>8448</v>
      </c>
      <c r="B717">
        <v>37</v>
      </c>
    </row>
    <row r="718" spans="1:4" x14ac:dyDescent="0.3">
      <c r="A718" t="s">
        <v>8448</v>
      </c>
      <c r="B718">
        <v>37</v>
      </c>
    </row>
    <row r="719" spans="1:4" x14ac:dyDescent="0.3">
      <c r="A719" t="s">
        <v>8448</v>
      </c>
      <c r="B719">
        <v>37</v>
      </c>
    </row>
    <row r="720" spans="1:4" x14ac:dyDescent="0.3">
      <c r="A720" t="s">
        <v>8448</v>
      </c>
      <c r="B720">
        <v>38</v>
      </c>
      <c r="C720" t="s">
        <v>8449</v>
      </c>
      <c r="D720">
        <v>0</v>
      </c>
    </row>
    <row r="721" spans="1:4" x14ac:dyDescent="0.3">
      <c r="A721" t="s">
        <v>8448</v>
      </c>
      <c r="B721">
        <v>38</v>
      </c>
      <c r="C721" t="s">
        <v>8449</v>
      </c>
      <c r="D721">
        <v>369</v>
      </c>
    </row>
    <row r="722" spans="1:4" x14ac:dyDescent="0.3">
      <c r="A722" t="s">
        <v>8448</v>
      </c>
      <c r="B722">
        <v>38</v>
      </c>
      <c r="C722" t="s">
        <v>8449</v>
      </c>
      <c r="D722">
        <v>12</v>
      </c>
    </row>
    <row r="723" spans="1:4" x14ac:dyDescent="0.3">
      <c r="A723" t="s">
        <v>8448</v>
      </c>
      <c r="B723">
        <v>38</v>
      </c>
      <c r="C723" t="s">
        <v>8449</v>
      </c>
      <c r="D723">
        <v>188</v>
      </c>
    </row>
    <row r="724" spans="1:4" x14ac:dyDescent="0.3">
      <c r="A724" t="s">
        <v>8448</v>
      </c>
      <c r="B724">
        <v>38</v>
      </c>
      <c r="C724" t="s">
        <v>8449</v>
      </c>
      <c r="D724">
        <v>4</v>
      </c>
    </row>
    <row r="725" spans="1:4" x14ac:dyDescent="0.3">
      <c r="A725" t="s">
        <v>8448</v>
      </c>
      <c r="B725">
        <v>38</v>
      </c>
      <c r="C725" t="s">
        <v>8449</v>
      </c>
      <c r="D725">
        <v>0</v>
      </c>
    </row>
    <row r="726" spans="1:4" x14ac:dyDescent="0.3">
      <c r="A726" t="s">
        <v>8448</v>
      </c>
      <c r="B726">
        <v>38</v>
      </c>
      <c r="C726" t="s">
        <v>8449</v>
      </c>
      <c r="D726">
        <v>4</v>
      </c>
    </row>
    <row r="727" spans="1:4" x14ac:dyDescent="0.3">
      <c r="A727" t="s">
        <v>8448</v>
      </c>
      <c r="B727">
        <v>38</v>
      </c>
      <c r="C727" t="s">
        <v>8449</v>
      </c>
      <c r="D727">
        <v>1</v>
      </c>
    </row>
    <row r="728" spans="1:4" x14ac:dyDescent="0.3">
      <c r="A728" t="s">
        <v>8448</v>
      </c>
      <c r="B728">
        <v>38</v>
      </c>
      <c r="C728" t="s">
        <v>8449</v>
      </c>
      <c r="D728">
        <v>3</v>
      </c>
    </row>
    <row r="729" spans="1:4" x14ac:dyDescent="0.3">
      <c r="A729" t="s">
        <v>8448</v>
      </c>
      <c r="B729">
        <v>38</v>
      </c>
      <c r="C729" t="s">
        <v>8449</v>
      </c>
      <c r="D729">
        <v>11</v>
      </c>
    </row>
    <row r="730" spans="1:4" x14ac:dyDescent="0.3">
      <c r="A730" t="s">
        <v>8448</v>
      </c>
      <c r="B730">
        <v>38</v>
      </c>
      <c r="C730" t="s">
        <v>8449</v>
      </c>
      <c r="D730">
        <v>4</v>
      </c>
    </row>
    <row r="731" spans="1:4" x14ac:dyDescent="0.3">
      <c r="A731" t="s">
        <v>8448</v>
      </c>
      <c r="B731">
        <v>38</v>
      </c>
      <c r="C731" t="s">
        <v>8449</v>
      </c>
      <c r="D731">
        <v>3</v>
      </c>
    </row>
    <row r="732" spans="1:4" x14ac:dyDescent="0.3">
      <c r="A732" t="s">
        <v>8448</v>
      </c>
      <c r="B732">
        <v>38</v>
      </c>
      <c r="C732" t="s">
        <v>8449</v>
      </c>
      <c r="D732">
        <v>34</v>
      </c>
    </row>
    <row r="733" spans="1:4" x14ac:dyDescent="0.3">
      <c r="A733" t="s">
        <v>8448</v>
      </c>
      <c r="B733">
        <v>38</v>
      </c>
      <c r="C733" t="s">
        <v>8449</v>
      </c>
      <c r="D733">
        <v>36</v>
      </c>
    </row>
    <row r="734" spans="1:4" x14ac:dyDescent="0.3">
      <c r="A734" t="s">
        <v>8448</v>
      </c>
      <c r="B734">
        <v>38</v>
      </c>
      <c r="C734" t="s">
        <v>8449</v>
      </c>
      <c r="D734">
        <v>1</v>
      </c>
    </row>
    <row r="735" spans="1:4" x14ac:dyDescent="0.3">
      <c r="A735" t="s">
        <v>8448</v>
      </c>
      <c r="B735">
        <v>38</v>
      </c>
      <c r="C735" t="s">
        <v>8449</v>
      </c>
      <c r="D735">
        <v>0</v>
      </c>
    </row>
    <row r="736" spans="1:4" x14ac:dyDescent="0.3">
      <c r="A736" t="s">
        <v>8448</v>
      </c>
      <c r="B736">
        <v>38</v>
      </c>
      <c r="C736" t="s">
        <v>8449</v>
      </c>
      <c r="D736">
        <v>1</v>
      </c>
    </row>
    <row r="737" spans="1:4" x14ac:dyDescent="0.3">
      <c r="A737" t="s">
        <v>8448</v>
      </c>
      <c r="B737">
        <v>38</v>
      </c>
      <c r="C737" t="s">
        <v>8449</v>
      </c>
      <c r="D737">
        <v>1</v>
      </c>
    </row>
    <row r="738" spans="1:4" x14ac:dyDescent="0.3">
      <c r="A738" t="s">
        <v>8448</v>
      </c>
      <c r="B738">
        <v>38</v>
      </c>
      <c r="C738" t="s">
        <v>8449</v>
      </c>
      <c r="D738">
        <v>9</v>
      </c>
    </row>
    <row r="739" spans="1:4" x14ac:dyDescent="0.3">
      <c r="A739" t="s">
        <v>8448</v>
      </c>
      <c r="B739">
        <v>38</v>
      </c>
    </row>
    <row r="740" spans="1:4" x14ac:dyDescent="0.3">
      <c r="A740" t="s">
        <v>8448</v>
      </c>
      <c r="B740">
        <v>38</v>
      </c>
    </row>
    <row r="741" spans="1:4" x14ac:dyDescent="0.3">
      <c r="A741" t="s">
        <v>8448</v>
      </c>
      <c r="B741">
        <v>38</v>
      </c>
    </row>
    <row r="742" spans="1:4" x14ac:dyDescent="0.3">
      <c r="A742" t="s">
        <v>8448</v>
      </c>
      <c r="B742">
        <v>38</v>
      </c>
    </row>
    <row r="743" spans="1:4" x14ac:dyDescent="0.3">
      <c r="A743" t="s">
        <v>8448</v>
      </c>
      <c r="B743">
        <v>38</v>
      </c>
    </row>
    <row r="744" spans="1:4" x14ac:dyDescent="0.3">
      <c r="A744" t="s">
        <v>8448</v>
      </c>
      <c r="B744">
        <v>38</v>
      </c>
    </row>
    <row r="745" spans="1:4" x14ac:dyDescent="0.3">
      <c r="A745" t="s">
        <v>8448</v>
      </c>
      <c r="B745">
        <v>38</v>
      </c>
    </row>
    <row r="746" spans="1:4" x14ac:dyDescent="0.3">
      <c r="A746" t="s">
        <v>8448</v>
      </c>
      <c r="B746">
        <v>38</v>
      </c>
    </row>
    <row r="747" spans="1:4" x14ac:dyDescent="0.3">
      <c r="A747" t="s">
        <v>8448</v>
      </c>
      <c r="B747">
        <v>38</v>
      </c>
    </row>
    <row r="748" spans="1:4" x14ac:dyDescent="0.3">
      <c r="A748" t="s">
        <v>8448</v>
      </c>
      <c r="B748">
        <v>38</v>
      </c>
    </row>
    <row r="749" spans="1:4" x14ac:dyDescent="0.3">
      <c r="A749" t="s">
        <v>8448</v>
      </c>
      <c r="B749">
        <v>39</v>
      </c>
      <c r="C749" t="s">
        <v>8449</v>
      </c>
      <c r="D749">
        <v>0</v>
      </c>
    </row>
    <row r="750" spans="1:4" x14ac:dyDescent="0.3">
      <c r="A750" t="s">
        <v>8448</v>
      </c>
      <c r="B750">
        <v>39</v>
      </c>
      <c r="C750" t="s">
        <v>8449</v>
      </c>
      <c r="D750">
        <v>49</v>
      </c>
    </row>
    <row r="751" spans="1:4" x14ac:dyDescent="0.3">
      <c r="A751" t="s">
        <v>8448</v>
      </c>
      <c r="B751">
        <v>39</v>
      </c>
      <c r="C751" t="s">
        <v>8449</v>
      </c>
      <c r="D751">
        <v>57</v>
      </c>
    </row>
    <row r="752" spans="1:4" x14ac:dyDescent="0.3">
      <c r="A752" t="s">
        <v>8448</v>
      </c>
      <c r="B752">
        <v>39</v>
      </c>
      <c r="C752" t="s">
        <v>8449</v>
      </c>
      <c r="D752">
        <v>3</v>
      </c>
    </row>
    <row r="753" spans="1:4" x14ac:dyDescent="0.3">
      <c r="A753" t="s">
        <v>8448</v>
      </c>
      <c r="B753">
        <v>39</v>
      </c>
      <c r="C753" t="s">
        <v>8449</v>
      </c>
      <c r="D753">
        <v>1</v>
      </c>
    </row>
    <row r="754" spans="1:4" x14ac:dyDescent="0.3">
      <c r="A754" t="s">
        <v>8448</v>
      </c>
      <c r="B754">
        <v>39</v>
      </c>
      <c r="C754" t="s">
        <v>8449</v>
      </c>
      <c r="D754">
        <v>9</v>
      </c>
    </row>
    <row r="755" spans="1:4" x14ac:dyDescent="0.3">
      <c r="A755" t="s">
        <v>8448</v>
      </c>
      <c r="B755">
        <v>39</v>
      </c>
      <c r="C755" t="s">
        <v>8449</v>
      </c>
      <c r="D755">
        <v>7</v>
      </c>
    </row>
    <row r="756" spans="1:4" x14ac:dyDescent="0.3">
      <c r="A756" t="s">
        <v>8448</v>
      </c>
      <c r="B756">
        <v>39</v>
      </c>
      <c r="C756" t="s">
        <v>8449</v>
      </c>
      <c r="D756">
        <v>13</v>
      </c>
    </row>
    <row r="757" spans="1:4" x14ac:dyDescent="0.3">
      <c r="A757" t="s">
        <v>8448</v>
      </c>
      <c r="B757">
        <v>39</v>
      </c>
    </row>
    <row r="758" spans="1:4" x14ac:dyDescent="0.3">
      <c r="A758" t="s">
        <v>8448</v>
      </c>
      <c r="B758">
        <v>39</v>
      </c>
    </row>
    <row r="759" spans="1:4" x14ac:dyDescent="0.3">
      <c r="A759" t="s">
        <v>8448</v>
      </c>
      <c r="B759">
        <v>39</v>
      </c>
    </row>
    <row r="760" spans="1:4" x14ac:dyDescent="0.3">
      <c r="A760" t="s">
        <v>8448</v>
      </c>
      <c r="B760">
        <v>39</v>
      </c>
    </row>
    <row r="761" spans="1:4" x14ac:dyDescent="0.3">
      <c r="A761" t="s">
        <v>8448</v>
      </c>
      <c r="B761">
        <v>39</v>
      </c>
    </row>
    <row r="762" spans="1:4" x14ac:dyDescent="0.3">
      <c r="A762" t="s">
        <v>8448</v>
      </c>
      <c r="B762">
        <v>39</v>
      </c>
    </row>
    <row r="763" spans="1:4" x14ac:dyDescent="0.3">
      <c r="A763" t="s">
        <v>8448</v>
      </c>
      <c r="B763">
        <v>39</v>
      </c>
    </row>
    <row r="764" spans="1:4" x14ac:dyDescent="0.3">
      <c r="A764" t="s">
        <v>8448</v>
      </c>
      <c r="B764">
        <v>39</v>
      </c>
    </row>
    <row r="765" spans="1:4" x14ac:dyDescent="0.3">
      <c r="A765" t="s">
        <v>8448</v>
      </c>
      <c r="B765">
        <v>39</v>
      </c>
    </row>
    <row r="766" spans="1:4" x14ac:dyDescent="0.3">
      <c r="A766" t="s">
        <v>8448</v>
      </c>
      <c r="B766">
        <v>40</v>
      </c>
      <c r="C766" t="s">
        <v>8449</v>
      </c>
      <c r="D766">
        <v>24</v>
      </c>
    </row>
    <row r="767" spans="1:4" x14ac:dyDescent="0.3">
      <c r="A767" t="s">
        <v>8448</v>
      </c>
      <c r="B767">
        <v>40</v>
      </c>
      <c r="C767" t="s">
        <v>8449</v>
      </c>
      <c r="D767">
        <v>41</v>
      </c>
    </row>
    <row r="768" spans="1:4" x14ac:dyDescent="0.3">
      <c r="A768" t="s">
        <v>8448</v>
      </c>
      <c r="B768">
        <v>40</v>
      </c>
      <c r="C768" t="s">
        <v>8449</v>
      </c>
      <c r="D768">
        <v>105</v>
      </c>
    </row>
    <row r="769" spans="1:4" x14ac:dyDescent="0.3">
      <c r="A769" t="s">
        <v>8448</v>
      </c>
      <c r="B769">
        <v>40</v>
      </c>
      <c r="C769" t="s">
        <v>8449</v>
      </c>
      <c r="D769">
        <v>2</v>
      </c>
    </row>
    <row r="770" spans="1:4" x14ac:dyDescent="0.3">
      <c r="A770" t="s">
        <v>8448</v>
      </c>
      <c r="B770">
        <v>40</v>
      </c>
    </row>
    <row r="771" spans="1:4" x14ac:dyDescent="0.3">
      <c r="A771" t="s">
        <v>8448</v>
      </c>
      <c r="B771">
        <v>40</v>
      </c>
    </row>
    <row r="772" spans="1:4" x14ac:dyDescent="0.3">
      <c r="A772" t="s">
        <v>8448</v>
      </c>
      <c r="B772">
        <v>40</v>
      </c>
    </row>
    <row r="773" spans="1:4" x14ac:dyDescent="0.3">
      <c r="A773" t="s">
        <v>8448</v>
      </c>
      <c r="B773">
        <v>40</v>
      </c>
    </row>
    <row r="774" spans="1:4" x14ac:dyDescent="0.3">
      <c r="A774" t="s">
        <v>8448</v>
      </c>
      <c r="B774">
        <v>40</v>
      </c>
    </row>
    <row r="775" spans="1:4" x14ac:dyDescent="0.3">
      <c r="A775" t="s">
        <v>8448</v>
      </c>
      <c r="B775">
        <v>40</v>
      </c>
    </row>
    <row r="776" spans="1:4" x14ac:dyDescent="0.3">
      <c r="A776" t="s">
        <v>8448</v>
      </c>
      <c r="B776">
        <v>40</v>
      </c>
    </row>
    <row r="777" spans="1:4" x14ac:dyDescent="0.3">
      <c r="A777" t="s">
        <v>8448</v>
      </c>
      <c r="B777">
        <v>41</v>
      </c>
      <c r="C777" t="s">
        <v>8449</v>
      </c>
      <c r="D777">
        <v>0</v>
      </c>
    </row>
    <row r="778" spans="1:4" x14ac:dyDescent="0.3">
      <c r="A778" t="s">
        <v>8448</v>
      </c>
      <c r="B778">
        <v>41</v>
      </c>
      <c r="C778" t="s">
        <v>8449</v>
      </c>
      <c r="D778">
        <v>7</v>
      </c>
    </row>
    <row r="779" spans="1:4" x14ac:dyDescent="0.3">
      <c r="A779" t="s">
        <v>8448</v>
      </c>
      <c r="B779">
        <v>41</v>
      </c>
      <c r="C779" t="s">
        <v>8449</v>
      </c>
      <c r="D779">
        <v>5</v>
      </c>
    </row>
    <row r="780" spans="1:4" x14ac:dyDescent="0.3">
      <c r="A780" t="s">
        <v>8448</v>
      </c>
      <c r="B780">
        <v>41</v>
      </c>
      <c r="C780" t="s">
        <v>8449</v>
      </c>
      <c r="D780">
        <v>8</v>
      </c>
    </row>
    <row r="781" spans="1:4" x14ac:dyDescent="0.3">
      <c r="A781" t="s">
        <v>8448</v>
      </c>
      <c r="B781">
        <v>41</v>
      </c>
      <c r="C781" t="s">
        <v>8449</v>
      </c>
      <c r="D781">
        <v>2</v>
      </c>
    </row>
    <row r="782" spans="1:4" x14ac:dyDescent="0.3">
      <c r="A782" t="s">
        <v>8448</v>
      </c>
      <c r="B782">
        <v>41</v>
      </c>
      <c r="C782" t="s">
        <v>8449</v>
      </c>
      <c r="D782">
        <v>8</v>
      </c>
    </row>
    <row r="783" spans="1:4" x14ac:dyDescent="0.3">
      <c r="A783" t="s">
        <v>8448</v>
      </c>
      <c r="B783">
        <v>41</v>
      </c>
      <c r="C783" t="s">
        <v>8449</v>
      </c>
      <c r="D783">
        <v>8</v>
      </c>
    </row>
    <row r="784" spans="1:4" x14ac:dyDescent="0.3">
      <c r="A784" t="s">
        <v>8448</v>
      </c>
      <c r="B784">
        <v>41</v>
      </c>
      <c r="C784" t="s">
        <v>8449</v>
      </c>
      <c r="D784">
        <v>0</v>
      </c>
    </row>
    <row r="785" spans="1:4" x14ac:dyDescent="0.3">
      <c r="A785" t="s">
        <v>8448</v>
      </c>
      <c r="B785">
        <v>41</v>
      </c>
      <c r="C785" t="s">
        <v>8449</v>
      </c>
      <c r="D785">
        <v>0</v>
      </c>
    </row>
    <row r="786" spans="1:4" x14ac:dyDescent="0.3">
      <c r="A786" t="s">
        <v>8448</v>
      </c>
      <c r="B786">
        <v>41</v>
      </c>
      <c r="C786" t="s">
        <v>8449</v>
      </c>
      <c r="D786">
        <v>2</v>
      </c>
    </row>
    <row r="787" spans="1:4" x14ac:dyDescent="0.3">
      <c r="A787" t="s">
        <v>8448</v>
      </c>
      <c r="B787">
        <v>41</v>
      </c>
    </row>
    <row r="788" spans="1:4" x14ac:dyDescent="0.3">
      <c r="A788" t="s">
        <v>8448</v>
      </c>
      <c r="B788">
        <v>41</v>
      </c>
    </row>
    <row r="789" spans="1:4" x14ac:dyDescent="0.3">
      <c r="A789" t="s">
        <v>8448</v>
      </c>
      <c r="B789">
        <v>41</v>
      </c>
    </row>
    <row r="790" spans="1:4" x14ac:dyDescent="0.3">
      <c r="A790" t="s">
        <v>8448</v>
      </c>
      <c r="B790">
        <v>41</v>
      </c>
    </row>
    <row r="791" spans="1:4" x14ac:dyDescent="0.3">
      <c r="A791" t="s">
        <v>8448</v>
      </c>
      <c r="B791">
        <v>41</v>
      </c>
    </row>
    <row r="792" spans="1:4" x14ac:dyDescent="0.3">
      <c r="A792" t="s">
        <v>8448</v>
      </c>
      <c r="B792">
        <v>41</v>
      </c>
    </row>
    <row r="793" spans="1:4" x14ac:dyDescent="0.3">
      <c r="A793" t="s">
        <v>8448</v>
      </c>
      <c r="B793">
        <v>41</v>
      </c>
    </row>
    <row r="794" spans="1:4" x14ac:dyDescent="0.3">
      <c r="A794" t="s">
        <v>8448</v>
      </c>
      <c r="B794">
        <v>41</v>
      </c>
    </row>
    <row r="795" spans="1:4" x14ac:dyDescent="0.3">
      <c r="A795" t="s">
        <v>8448</v>
      </c>
      <c r="B795">
        <v>41</v>
      </c>
    </row>
    <row r="796" spans="1:4" x14ac:dyDescent="0.3">
      <c r="A796" t="s">
        <v>8448</v>
      </c>
      <c r="B796">
        <v>42</v>
      </c>
      <c r="C796" t="s">
        <v>8449</v>
      </c>
      <c r="D796">
        <v>1</v>
      </c>
    </row>
    <row r="797" spans="1:4" x14ac:dyDescent="0.3">
      <c r="A797" t="s">
        <v>8448</v>
      </c>
      <c r="B797">
        <v>42</v>
      </c>
      <c r="C797" t="s">
        <v>8449</v>
      </c>
      <c r="D797">
        <v>1</v>
      </c>
    </row>
    <row r="798" spans="1:4" x14ac:dyDescent="0.3">
      <c r="A798" t="s">
        <v>8448</v>
      </c>
      <c r="B798">
        <v>42</v>
      </c>
      <c r="C798" t="s">
        <v>8449</v>
      </c>
      <c r="D798">
        <v>23</v>
      </c>
    </row>
    <row r="799" spans="1:4" x14ac:dyDescent="0.3">
      <c r="A799" t="s">
        <v>8448</v>
      </c>
      <c r="B799">
        <v>42</v>
      </c>
      <c r="C799" t="s">
        <v>8449</v>
      </c>
      <c r="D799">
        <v>0</v>
      </c>
    </row>
    <row r="800" spans="1:4" x14ac:dyDescent="0.3">
      <c r="A800" t="s">
        <v>8448</v>
      </c>
      <c r="B800">
        <v>42</v>
      </c>
      <c r="C800" t="s">
        <v>8449</v>
      </c>
      <c r="D800">
        <v>12</v>
      </c>
    </row>
    <row r="801" spans="1:4" x14ac:dyDescent="0.3">
      <c r="A801" t="s">
        <v>8448</v>
      </c>
      <c r="B801">
        <v>42</v>
      </c>
      <c r="C801" t="s">
        <v>8449</v>
      </c>
      <c r="D801">
        <v>0</v>
      </c>
    </row>
    <row r="802" spans="1:4" x14ac:dyDescent="0.3">
      <c r="A802" t="s">
        <v>8448</v>
      </c>
      <c r="B802">
        <v>42</v>
      </c>
      <c r="C802" t="s">
        <v>8449</v>
      </c>
      <c r="D802">
        <v>1</v>
      </c>
    </row>
    <row r="803" spans="1:4" x14ac:dyDescent="0.3">
      <c r="A803" t="s">
        <v>8448</v>
      </c>
      <c r="B803">
        <v>42</v>
      </c>
    </row>
    <row r="804" spans="1:4" x14ac:dyDescent="0.3">
      <c r="A804" t="s">
        <v>8448</v>
      </c>
      <c r="B804">
        <v>42</v>
      </c>
    </row>
    <row r="805" spans="1:4" x14ac:dyDescent="0.3">
      <c r="A805" t="s">
        <v>8448</v>
      </c>
      <c r="B805">
        <v>42</v>
      </c>
    </row>
    <row r="806" spans="1:4" x14ac:dyDescent="0.3">
      <c r="A806" t="s">
        <v>8448</v>
      </c>
      <c r="B806">
        <v>42</v>
      </c>
    </row>
    <row r="807" spans="1:4" x14ac:dyDescent="0.3">
      <c r="A807" t="s">
        <v>8448</v>
      </c>
      <c r="B807">
        <v>42</v>
      </c>
    </row>
    <row r="808" spans="1:4" x14ac:dyDescent="0.3">
      <c r="A808" t="s">
        <v>8448</v>
      </c>
      <c r="B808">
        <v>42</v>
      </c>
    </row>
    <row r="809" spans="1:4" x14ac:dyDescent="0.3">
      <c r="A809" t="s">
        <v>8448</v>
      </c>
      <c r="B809">
        <v>42</v>
      </c>
    </row>
    <row r="810" spans="1:4" x14ac:dyDescent="0.3">
      <c r="A810" t="s">
        <v>8448</v>
      </c>
      <c r="B810">
        <v>43</v>
      </c>
      <c r="C810" t="s">
        <v>8449</v>
      </c>
      <c r="D810">
        <v>8</v>
      </c>
    </row>
    <row r="811" spans="1:4" x14ac:dyDescent="0.3">
      <c r="A811" t="s">
        <v>8448</v>
      </c>
      <c r="B811">
        <v>43</v>
      </c>
      <c r="C811" t="s">
        <v>8449</v>
      </c>
      <c r="D811">
        <v>310</v>
      </c>
    </row>
    <row r="812" spans="1:4" x14ac:dyDescent="0.3">
      <c r="A812" t="s">
        <v>8448</v>
      </c>
      <c r="B812">
        <v>43</v>
      </c>
      <c r="C812" t="s">
        <v>8449</v>
      </c>
      <c r="D812">
        <v>37</v>
      </c>
    </row>
    <row r="813" spans="1:4" x14ac:dyDescent="0.3">
      <c r="A813" t="s">
        <v>8448</v>
      </c>
      <c r="B813">
        <v>43</v>
      </c>
      <c r="C813" t="s">
        <v>8449</v>
      </c>
      <c r="D813">
        <v>8</v>
      </c>
    </row>
    <row r="814" spans="1:4" x14ac:dyDescent="0.3">
      <c r="A814" t="s">
        <v>8448</v>
      </c>
      <c r="B814">
        <v>43</v>
      </c>
      <c r="C814" t="s">
        <v>8449</v>
      </c>
      <c r="D814">
        <v>93</v>
      </c>
    </row>
    <row r="815" spans="1:4" x14ac:dyDescent="0.3">
      <c r="A815" t="s">
        <v>8448</v>
      </c>
      <c r="B815">
        <v>43</v>
      </c>
      <c r="C815" t="s">
        <v>8449</v>
      </c>
      <c r="D815">
        <v>1</v>
      </c>
    </row>
    <row r="816" spans="1:4" x14ac:dyDescent="0.3">
      <c r="A816" t="s">
        <v>8448</v>
      </c>
      <c r="B816">
        <v>43</v>
      </c>
      <c r="C816" t="s">
        <v>8449</v>
      </c>
      <c r="D816">
        <v>42</v>
      </c>
    </row>
    <row r="817" spans="1:4" x14ac:dyDescent="0.3">
      <c r="A817" t="s">
        <v>8448</v>
      </c>
      <c r="B817">
        <v>43</v>
      </c>
      <c r="C817" t="s">
        <v>8449</v>
      </c>
      <c r="D817">
        <v>12</v>
      </c>
    </row>
    <row r="818" spans="1:4" x14ac:dyDescent="0.3">
      <c r="A818" t="s">
        <v>8448</v>
      </c>
      <c r="B818">
        <v>43</v>
      </c>
      <c r="C818" t="s">
        <v>8449</v>
      </c>
      <c r="D818">
        <v>7</v>
      </c>
    </row>
    <row r="819" spans="1:4" x14ac:dyDescent="0.3">
      <c r="A819" t="s">
        <v>8448</v>
      </c>
      <c r="B819">
        <v>43</v>
      </c>
      <c r="C819" t="s">
        <v>8449</v>
      </c>
      <c r="D819">
        <v>50</v>
      </c>
    </row>
    <row r="820" spans="1:4" x14ac:dyDescent="0.3">
      <c r="A820" t="s">
        <v>8448</v>
      </c>
      <c r="B820">
        <v>43</v>
      </c>
      <c r="C820" t="s">
        <v>8449</v>
      </c>
      <c r="D820">
        <v>13</v>
      </c>
    </row>
    <row r="821" spans="1:4" x14ac:dyDescent="0.3">
      <c r="A821" t="s">
        <v>8448</v>
      </c>
      <c r="B821">
        <v>43</v>
      </c>
    </row>
    <row r="822" spans="1:4" x14ac:dyDescent="0.3">
      <c r="A822" t="s">
        <v>8448</v>
      </c>
      <c r="B822">
        <v>43</v>
      </c>
    </row>
    <row r="823" spans="1:4" x14ac:dyDescent="0.3">
      <c r="A823" t="s">
        <v>8448</v>
      </c>
      <c r="B823">
        <v>44</v>
      </c>
      <c r="C823" t="s">
        <v>8449</v>
      </c>
      <c r="D823">
        <v>19</v>
      </c>
    </row>
    <row r="824" spans="1:4" x14ac:dyDescent="0.3">
      <c r="A824" t="s">
        <v>8448</v>
      </c>
      <c r="B824">
        <v>44</v>
      </c>
      <c r="C824" t="s">
        <v>8449</v>
      </c>
      <c r="D824">
        <v>0</v>
      </c>
    </row>
    <row r="825" spans="1:4" x14ac:dyDescent="0.3">
      <c r="A825" t="s">
        <v>8448</v>
      </c>
      <c r="B825">
        <v>44</v>
      </c>
      <c r="C825" t="s">
        <v>8449</v>
      </c>
      <c r="D825">
        <v>0</v>
      </c>
    </row>
    <row r="826" spans="1:4" x14ac:dyDescent="0.3">
      <c r="A826" t="s">
        <v>8448</v>
      </c>
      <c r="B826">
        <v>44</v>
      </c>
      <c r="C826" t="s">
        <v>8449</v>
      </c>
      <c r="D826">
        <v>2</v>
      </c>
    </row>
    <row r="827" spans="1:4" x14ac:dyDescent="0.3">
      <c r="A827" t="s">
        <v>8448</v>
      </c>
      <c r="B827">
        <v>44</v>
      </c>
      <c r="C827" t="s">
        <v>8449</v>
      </c>
      <c r="D827">
        <v>1</v>
      </c>
    </row>
    <row r="828" spans="1:4" x14ac:dyDescent="0.3">
      <c r="A828" t="s">
        <v>8448</v>
      </c>
      <c r="B828">
        <v>44</v>
      </c>
      <c r="C828" t="s">
        <v>8449</v>
      </c>
      <c r="D828">
        <v>3</v>
      </c>
    </row>
    <row r="829" spans="1:4" x14ac:dyDescent="0.3">
      <c r="A829" t="s">
        <v>8448</v>
      </c>
      <c r="B829">
        <v>44</v>
      </c>
      <c r="C829" t="s">
        <v>8449</v>
      </c>
      <c r="D829">
        <v>0</v>
      </c>
    </row>
    <row r="830" spans="1:4" x14ac:dyDescent="0.3">
      <c r="A830" t="s">
        <v>8448</v>
      </c>
      <c r="B830">
        <v>44</v>
      </c>
      <c r="C830" t="s">
        <v>8449</v>
      </c>
      <c r="D830">
        <v>1</v>
      </c>
    </row>
    <row r="831" spans="1:4" x14ac:dyDescent="0.3">
      <c r="A831" t="s">
        <v>8448</v>
      </c>
      <c r="B831">
        <v>44</v>
      </c>
    </row>
    <row r="832" spans="1:4" x14ac:dyDescent="0.3">
      <c r="A832" t="s">
        <v>8448</v>
      </c>
      <c r="B832">
        <v>44</v>
      </c>
    </row>
    <row r="833" spans="1:4" x14ac:dyDescent="0.3">
      <c r="A833" t="s">
        <v>8448</v>
      </c>
      <c r="B833">
        <v>44</v>
      </c>
    </row>
    <row r="834" spans="1:4" x14ac:dyDescent="0.3">
      <c r="A834" t="s">
        <v>8448</v>
      </c>
      <c r="B834">
        <v>44</v>
      </c>
    </row>
    <row r="835" spans="1:4" x14ac:dyDescent="0.3">
      <c r="A835" t="s">
        <v>8448</v>
      </c>
      <c r="B835">
        <v>44</v>
      </c>
    </row>
    <row r="836" spans="1:4" x14ac:dyDescent="0.3">
      <c r="A836" t="s">
        <v>8448</v>
      </c>
      <c r="B836">
        <v>44</v>
      </c>
    </row>
    <row r="837" spans="1:4" x14ac:dyDescent="0.3">
      <c r="A837" t="s">
        <v>8448</v>
      </c>
      <c r="B837">
        <v>44</v>
      </c>
    </row>
    <row r="838" spans="1:4" x14ac:dyDescent="0.3">
      <c r="A838" t="s">
        <v>8448</v>
      </c>
      <c r="B838">
        <v>45</v>
      </c>
      <c r="C838" t="s">
        <v>8449</v>
      </c>
      <c r="D838">
        <v>0</v>
      </c>
    </row>
    <row r="839" spans="1:4" x14ac:dyDescent="0.3">
      <c r="A839" t="s">
        <v>8448</v>
      </c>
      <c r="B839">
        <v>45</v>
      </c>
      <c r="C839" t="s">
        <v>8449</v>
      </c>
      <c r="D839">
        <v>7</v>
      </c>
    </row>
    <row r="840" spans="1:4" x14ac:dyDescent="0.3">
      <c r="A840" t="s">
        <v>8448</v>
      </c>
      <c r="B840">
        <v>45</v>
      </c>
      <c r="C840" t="s">
        <v>8449</v>
      </c>
      <c r="D840">
        <v>81</v>
      </c>
    </row>
    <row r="841" spans="1:4" x14ac:dyDescent="0.3">
      <c r="A841" t="s">
        <v>8448</v>
      </c>
      <c r="B841">
        <v>45</v>
      </c>
      <c r="C841" t="s">
        <v>8449</v>
      </c>
      <c r="D841">
        <v>9</v>
      </c>
    </row>
    <row r="842" spans="1:4" x14ac:dyDescent="0.3">
      <c r="A842" t="s">
        <v>8448</v>
      </c>
      <c r="B842">
        <v>45</v>
      </c>
      <c r="C842" t="s">
        <v>8449</v>
      </c>
      <c r="D842">
        <v>99</v>
      </c>
    </row>
    <row r="843" spans="1:4" x14ac:dyDescent="0.3">
      <c r="A843" t="s">
        <v>8448</v>
      </c>
      <c r="B843">
        <v>45</v>
      </c>
      <c r="C843" t="s">
        <v>8449</v>
      </c>
      <c r="D843">
        <v>2</v>
      </c>
    </row>
    <row r="844" spans="1:4" x14ac:dyDescent="0.3">
      <c r="A844" t="s">
        <v>8448</v>
      </c>
      <c r="B844">
        <v>45</v>
      </c>
    </row>
    <row r="845" spans="1:4" x14ac:dyDescent="0.3">
      <c r="A845" t="s">
        <v>8448</v>
      </c>
      <c r="B845">
        <v>45</v>
      </c>
    </row>
    <row r="846" spans="1:4" x14ac:dyDescent="0.3">
      <c r="A846" t="s">
        <v>8448</v>
      </c>
      <c r="B846">
        <v>45</v>
      </c>
    </row>
    <row r="847" spans="1:4" x14ac:dyDescent="0.3">
      <c r="A847" t="s">
        <v>8448</v>
      </c>
      <c r="B847">
        <v>45</v>
      </c>
    </row>
    <row r="848" spans="1:4" x14ac:dyDescent="0.3">
      <c r="A848" t="s">
        <v>8448</v>
      </c>
      <c r="B848">
        <v>45</v>
      </c>
    </row>
    <row r="849" spans="1:4" x14ac:dyDescent="0.3">
      <c r="A849" t="s">
        <v>8448</v>
      </c>
      <c r="B849">
        <v>45</v>
      </c>
    </row>
    <row r="850" spans="1:4" x14ac:dyDescent="0.3">
      <c r="A850" t="s">
        <v>8448</v>
      </c>
      <c r="B850">
        <v>45</v>
      </c>
    </row>
    <row r="851" spans="1:4" x14ac:dyDescent="0.3">
      <c r="A851" t="s">
        <v>8448</v>
      </c>
      <c r="B851">
        <v>45</v>
      </c>
    </row>
    <row r="852" spans="1:4" x14ac:dyDescent="0.3">
      <c r="A852" t="s">
        <v>8448</v>
      </c>
      <c r="B852">
        <v>45</v>
      </c>
    </row>
    <row r="853" spans="1:4" x14ac:dyDescent="0.3">
      <c r="A853" t="s">
        <v>8448</v>
      </c>
      <c r="B853">
        <v>46</v>
      </c>
      <c r="C853" t="s">
        <v>8449</v>
      </c>
      <c r="D853">
        <v>8</v>
      </c>
    </row>
    <row r="854" spans="1:4" x14ac:dyDescent="0.3">
      <c r="A854" t="s">
        <v>8448</v>
      </c>
      <c r="B854">
        <v>46</v>
      </c>
      <c r="C854" t="s">
        <v>8449</v>
      </c>
      <c r="D854">
        <v>18</v>
      </c>
    </row>
    <row r="855" spans="1:4" x14ac:dyDescent="0.3">
      <c r="A855" t="s">
        <v>8448</v>
      </c>
      <c r="B855">
        <v>46</v>
      </c>
      <c r="C855" t="s">
        <v>8449</v>
      </c>
      <c r="D855">
        <v>3</v>
      </c>
    </row>
    <row r="856" spans="1:4" x14ac:dyDescent="0.3">
      <c r="A856" t="s">
        <v>8448</v>
      </c>
      <c r="B856">
        <v>46</v>
      </c>
      <c r="C856" t="s">
        <v>8449</v>
      </c>
      <c r="D856">
        <v>2</v>
      </c>
    </row>
    <row r="857" spans="1:4" x14ac:dyDescent="0.3">
      <c r="A857" t="s">
        <v>8448</v>
      </c>
      <c r="B857">
        <v>46</v>
      </c>
      <c r="C857" t="s">
        <v>8449</v>
      </c>
      <c r="D857">
        <v>185</v>
      </c>
    </row>
    <row r="858" spans="1:4" x14ac:dyDescent="0.3">
      <c r="A858" t="s">
        <v>8448</v>
      </c>
      <c r="B858">
        <v>46</v>
      </c>
      <c r="C858" t="s">
        <v>8449</v>
      </c>
      <c r="D858">
        <v>0</v>
      </c>
    </row>
    <row r="859" spans="1:4" x14ac:dyDescent="0.3">
      <c r="A859" t="s">
        <v>8448</v>
      </c>
      <c r="B859">
        <v>46</v>
      </c>
      <c r="C859" t="s">
        <v>8449</v>
      </c>
      <c r="D859">
        <v>27</v>
      </c>
    </row>
    <row r="860" spans="1:4" x14ac:dyDescent="0.3">
      <c r="A860" t="s">
        <v>8448</v>
      </c>
      <c r="B860">
        <v>46</v>
      </c>
      <c r="C860" t="s">
        <v>8449</v>
      </c>
      <c r="D860">
        <v>1</v>
      </c>
    </row>
    <row r="861" spans="1:4" x14ac:dyDescent="0.3">
      <c r="A861" t="s">
        <v>8448</v>
      </c>
      <c r="B861">
        <v>46</v>
      </c>
      <c r="C861" t="s">
        <v>8449</v>
      </c>
      <c r="D861">
        <v>6</v>
      </c>
    </row>
    <row r="862" spans="1:4" x14ac:dyDescent="0.3">
      <c r="A862" t="s">
        <v>8448</v>
      </c>
      <c r="B862">
        <v>46</v>
      </c>
    </row>
    <row r="863" spans="1:4" x14ac:dyDescent="0.3">
      <c r="A863" t="s">
        <v>8448</v>
      </c>
      <c r="B863">
        <v>46</v>
      </c>
    </row>
    <row r="864" spans="1:4" x14ac:dyDescent="0.3">
      <c r="A864" t="s">
        <v>8448</v>
      </c>
      <c r="B864">
        <v>46</v>
      </c>
    </row>
    <row r="865" spans="1:4" x14ac:dyDescent="0.3">
      <c r="A865" t="s">
        <v>8448</v>
      </c>
      <c r="B865">
        <v>46</v>
      </c>
    </row>
    <row r="866" spans="1:4" x14ac:dyDescent="0.3">
      <c r="A866" t="s">
        <v>8448</v>
      </c>
      <c r="B866">
        <v>46</v>
      </c>
    </row>
    <row r="867" spans="1:4" x14ac:dyDescent="0.3">
      <c r="A867" t="s">
        <v>8448</v>
      </c>
      <c r="B867">
        <v>46</v>
      </c>
    </row>
    <row r="868" spans="1:4" x14ac:dyDescent="0.3">
      <c r="A868" t="s">
        <v>8448</v>
      </c>
      <c r="B868">
        <v>46</v>
      </c>
    </row>
    <row r="869" spans="1:4" x14ac:dyDescent="0.3">
      <c r="A869" t="s">
        <v>8448</v>
      </c>
      <c r="B869">
        <v>46</v>
      </c>
    </row>
    <row r="870" spans="1:4" x14ac:dyDescent="0.3">
      <c r="A870" t="s">
        <v>8448</v>
      </c>
      <c r="B870">
        <v>46</v>
      </c>
    </row>
    <row r="871" spans="1:4" x14ac:dyDescent="0.3">
      <c r="A871" t="s">
        <v>8448</v>
      </c>
      <c r="B871">
        <v>46</v>
      </c>
    </row>
    <row r="872" spans="1:4" x14ac:dyDescent="0.3">
      <c r="A872" t="s">
        <v>8448</v>
      </c>
      <c r="B872">
        <v>46</v>
      </c>
    </row>
    <row r="873" spans="1:4" x14ac:dyDescent="0.3">
      <c r="A873" t="s">
        <v>8448</v>
      </c>
      <c r="B873">
        <v>46</v>
      </c>
    </row>
    <row r="874" spans="1:4" x14ac:dyDescent="0.3">
      <c r="A874" t="s">
        <v>8448</v>
      </c>
      <c r="B874">
        <v>47</v>
      </c>
      <c r="C874" t="s">
        <v>8449</v>
      </c>
      <c r="D874">
        <v>0</v>
      </c>
    </row>
    <row r="875" spans="1:4" x14ac:dyDescent="0.3">
      <c r="A875" t="s">
        <v>8448</v>
      </c>
      <c r="B875">
        <v>47</v>
      </c>
      <c r="C875" t="s">
        <v>8449</v>
      </c>
      <c r="D875">
        <v>0</v>
      </c>
    </row>
    <row r="876" spans="1:4" x14ac:dyDescent="0.3">
      <c r="A876" t="s">
        <v>8448</v>
      </c>
      <c r="B876">
        <v>47</v>
      </c>
      <c r="C876" t="s">
        <v>8449</v>
      </c>
      <c r="D876">
        <v>3</v>
      </c>
    </row>
    <row r="877" spans="1:4" x14ac:dyDescent="0.3">
      <c r="A877" t="s">
        <v>8448</v>
      </c>
      <c r="B877">
        <v>47</v>
      </c>
      <c r="C877" t="s">
        <v>8449</v>
      </c>
      <c r="D877">
        <v>4</v>
      </c>
    </row>
    <row r="878" spans="1:4" x14ac:dyDescent="0.3">
      <c r="A878" t="s">
        <v>8448</v>
      </c>
      <c r="B878">
        <v>47</v>
      </c>
      <c r="C878" t="s">
        <v>8449</v>
      </c>
      <c r="D878">
        <v>5</v>
      </c>
    </row>
    <row r="879" spans="1:4" x14ac:dyDescent="0.3">
      <c r="A879" t="s">
        <v>8448</v>
      </c>
      <c r="B879">
        <v>47</v>
      </c>
      <c r="C879" t="s">
        <v>8449</v>
      </c>
      <c r="D879">
        <v>23</v>
      </c>
    </row>
    <row r="880" spans="1:4" x14ac:dyDescent="0.3">
      <c r="A880" t="s">
        <v>8448</v>
      </c>
      <c r="B880">
        <v>47</v>
      </c>
      <c r="C880" t="s">
        <v>8449</v>
      </c>
      <c r="D880">
        <v>9</v>
      </c>
    </row>
    <row r="881" spans="1:4" x14ac:dyDescent="0.3">
      <c r="A881" t="s">
        <v>8448</v>
      </c>
      <c r="B881">
        <v>47</v>
      </c>
      <c r="C881" t="s">
        <v>8449</v>
      </c>
      <c r="D881">
        <v>11</v>
      </c>
    </row>
    <row r="882" spans="1:4" x14ac:dyDescent="0.3">
      <c r="A882" t="s">
        <v>8448</v>
      </c>
      <c r="B882">
        <v>47</v>
      </c>
      <c r="C882" t="s">
        <v>8449</v>
      </c>
      <c r="D882">
        <v>15</v>
      </c>
    </row>
    <row r="883" spans="1:4" x14ac:dyDescent="0.3">
      <c r="A883" t="s">
        <v>8448</v>
      </c>
      <c r="B883">
        <v>47</v>
      </c>
      <c r="C883" t="s">
        <v>8449</v>
      </c>
      <c r="D883">
        <v>3</v>
      </c>
    </row>
    <row r="884" spans="1:4" x14ac:dyDescent="0.3">
      <c r="A884" t="s">
        <v>8448</v>
      </c>
      <c r="B884">
        <v>47</v>
      </c>
      <c r="C884" t="s">
        <v>8449</v>
      </c>
      <c r="D884">
        <v>15</v>
      </c>
    </row>
    <row r="885" spans="1:4" x14ac:dyDescent="0.3">
      <c r="A885" t="s">
        <v>8448</v>
      </c>
      <c r="B885">
        <v>47</v>
      </c>
      <c r="C885" t="s">
        <v>8449</v>
      </c>
      <c r="D885">
        <v>1</v>
      </c>
    </row>
    <row r="886" spans="1:4" x14ac:dyDescent="0.3">
      <c r="A886" t="s">
        <v>8448</v>
      </c>
      <c r="B886">
        <v>47</v>
      </c>
      <c r="C886" t="s">
        <v>8449</v>
      </c>
      <c r="D886">
        <v>14</v>
      </c>
    </row>
    <row r="887" spans="1:4" x14ac:dyDescent="0.3">
      <c r="A887" t="s">
        <v>8448</v>
      </c>
      <c r="B887">
        <v>47</v>
      </c>
      <c r="C887" t="s">
        <v>8449</v>
      </c>
      <c r="D887">
        <v>2</v>
      </c>
    </row>
    <row r="888" spans="1:4" x14ac:dyDescent="0.3">
      <c r="A888" t="s">
        <v>8448</v>
      </c>
      <c r="B888">
        <v>47</v>
      </c>
    </row>
    <row r="889" spans="1:4" x14ac:dyDescent="0.3">
      <c r="A889" t="s">
        <v>8448</v>
      </c>
      <c r="B889">
        <v>47</v>
      </c>
    </row>
    <row r="890" spans="1:4" x14ac:dyDescent="0.3">
      <c r="A890" t="s">
        <v>8448</v>
      </c>
      <c r="B890">
        <v>47</v>
      </c>
    </row>
    <row r="891" spans="1:4" x14ac:dyDescent="0.3">
      <c r="A891" t="s">
        <v>8448</v>
      </c>
      <c r="B891">
        <v>47</v>
      </c>
    </row>
    <row r="892" spans="1:4" x14ac:dyDescent="0.3">
      <c r="A892" t="s">
        <v>8448</v>
      </c>
      <c r="B892">
        <v>47</v>
      </c>
    </row>
    <row r="893" spans="1:4" x14ac:dyDescent="0.3">
      <c r="A893" t="s">
        <v>8448</v>
      </c>
      <c r="B893">
        <v>47</v>
      </c>
    </row>
    <row r="894" spans="1:4" x14ac:dyDescent="0.3">
      <c r="A894" t="s">
        <v>8448</v>
      </c>
      <c r="B894">
        <v>47</v>
      </c>
    </row>
    <row r="895" spans="1:4" x14ac:dyDescent="0.3">
      <c r="A895" t="s">
        <v>8448</v>
      </c>
      <c r="B895">
        <v>48</v>
      </c>
      <c r="C895" t="s">
        <v>8449</v>
      </c>
      <c r="D895">
        <v>2</v>
      </c>
    </row>
    <row r="896" spans="1:4" x14ac:dyDescent="0.3">
      <c r="A896" t="s">
        <v>8448</v>
      </c>
      <c r="B896">
        <v>48</v>
      </c>
      <c r="C896" t="s">
        <v>8449</v>
      </c>
      <c r="D896">
        <v>24</v>
      </c>
    </row>
    <row r="897" spans="1:4" x14ac:dyDescent="0.3">
      <c r="A897" t="s">
        <v>8448</v>
      </c>
      <c r="B897">
        <v>48</v>
      </c>
      <c r="C897" t="s">
        <v>8449</v>
      </c>
      <c r="D897">
        <v>3</v>
      </c>
    </row>
    <row r="898" spans="1:4" x14ac:dyDescent="0.3">
      <c r="A898" t="s">
        <v>8448</v>
      </c>
      <c r="B898">
        <v>48</v>
      </c>
      <c r="C898" t="s">
        <v>8449</v>
      </c>
      <c r="D898">
        <v>9</v>
      </c>
    </row>
    <row r="899" spans="1:4" x14ac:dyDescent="0.3">
      <c r="A899" t="s">
        <v>8448</v>
      </c>
      <c r="B899">
        <v>48</v>
      </c>
      <c r="C899" t="s">
        <v>8449</v>
      </c>
      <c r="D899">
        <v>5</v>
      </c>
    </row>
    <row r="900" spans="1:4" x14ac:dyDescent="0.3">
      <c r="A900" t="s">
        <v>8448</v>
      </c>
      <c r="B900">
        <v>48</v>
      </c>
      <c r="C900" t="s">
        <v>8449</v>
      </c>
      <c r="D900">
        <v>4</v>
      </c>
    </row>
    <row r="901" spans="1:4" x14ac:dyDescent="0.3">
      <c r="A901" t="s">
        <v>8448</v>
      </c>
      <c r="B901">
        <v>48</v>
      </c>
      <c r="C901" t="s">
        <v>8449</v>
      </c>
      <c r="D901">
        <v>139</v>
      </c>
    </row>
    <row r="902" spans="1:4" x14ac:dyDescent="0.3">
      <c r="A902" t="s">
        <v>8448</v>
      </c>
      <c r="B902">
        <v>48</v>
      </c>
      <c r="C902" t="s">
        <v>8449</v>
      </c>
      <c r="D902">
        <v>4</v>
      </c>
    </row>
    <row r="903" spans="1:4" x14ac:dyDescent="0.3">
      <c r="A903" t="s">
        <v>8448</v>
      </c>
      <c r="B903">
        <v>48</v>
      </c>
      <c r="C903" t="s">
        <v>8449</v>
      </c>
      <c r="D903">
        <v>22</v>
      </c>
    </row>
    <row r="904" spans="1:4" x14ac:dyDescent="0.3">
      <c r="A904" t="s">
        <v>8448</v>
      </c>
      <c r="B904">
        <v>48</v>
      </c>
      <c r="C904" t="s">
        <v>8449</v>
      </c>
      <c r="D904">
        <v>45</v>
      </c>
    </row>
    <row r="905" spans="1:4" x14ac:dyDescent="0.3">
      <c r="A905" t="s">
        <v>8448</v>
      </c>
      <c r="B905">
        <v>48</v>
      </c>
      <c r="C905" t="s">
        <v>8449</v>
      </c>
      <c r="D905">
        <v>4</v>
      </c>
    </row>
    <row r="906" spans="1:4" x14ac:dyDescent="0.3">
      <c r="A906" t="s">
        <v>8448</v>
      </c>
      <c r="B906">
        <v>48</v>
      </c>
      <c r="C906" t="s">
        <v>8449</v>
      </c>
      <c r="D906">
        <v>4</v>
      </c>
    </row>
    <row r="907" spans="1:4" x14ac:dyDescent="0.3">
      <c r="A907" t="s">
        <v>8448</v>
      </c>
      <c r="B907">
        <v>48</v>
      </c>
    </row>
    <row r="908" spans="1:4" x14ac:dyDescent="0.3">
      <c r="A908" t="s">
        <v>8448</v>
      </c>
      <c r="B908">
        <v>48</v>
      </c>
    </row>
    <row r="909" spans="1:4" x14ac:dyDescent="0.3">
      <c r="A909" t="s">
        <v>8448</v>
      </c>
      <c r="B909">
        <v>49</v>
      </c>
      <c r="C909" t="s">
        <v>8449</v>
      </c>
      <c r="D909">
        <v>2</v>
      </c>
    </row>
    <row r="910" spans="1:4" x14ac:dyDescent="0.3">
      <c r="A910" t="s">
        <v>8448</v>
      </c>
      <c r="B910">
        <v>49</v>
      </c>
      <c r="C910" t="s">
        <v>8449</v>
      </c>
      <c r="D910">
        <v>129</v>
      </c>
    </row>
    <row r="911" spans="1:4" x14ac:dyDescent="0.3">
      <c r="A911" t="s">
        <v>8448</v>
      </c>
      <c r="B911">
        <v>49</v>
      </c>
      <c r="C911" t="s">
        <v>8449</v>
      </c>
      <c r="D911">
        <v>0</v>
      </c>
    </row>
    <row r="912" spans="1:4" x14ac:dyDescent="0.3">
      <c r="A912" t="s">
        <v>8448</v>
      </c>
      <c r="B912">
        <v>49</v>
      </c>
      <c r="C912" t="s">
        <v>8449</v>
      </c>
      <c r="D912">
        <v>30</v>
      </c>
    </row>
    <row r="913" spans="1:4" x14ac:dyDescent="0.3">
      <c r="A913" t="s">
        <v>8448</v>
      </c>
      <c r="B913">
        <v>49</v>
      </c>
      <c r="C913" t="s">
        <v>8449</v>
      </c>
      <c r="D913">
        <v>1</v>
      </c>
    </row>
    <row r="914" spans="1:4" x14ac:dyDescent="0.3">
      <c r="A914" t="s">
        <v>8448</v>
      </c>
      <c r="B914">
        <v>49</v>
      </c>
      <c r="C914" t="s">
        <v>8449</v>
      </c>
      <c r="D914">
        <v>96</v>
      </c>
    </row>
    <row r="915" spans="1:4" x14ac:dyDescent="0.3">
      <c r="A915" t="s">
        <v>8448</v>
      </c>
      <c r="B915">
        <v>49</v>
      </c>
      <c r="C915" t="s">
        <v>8449</v>
      </c>
      <c r="D915">
        <v>140</v>
      </c>
    </row>
    <row r="916" spans="1:4" x14ac:dyDescent="0.3">
      <c r="A916" t="s">
        <v>8448</v>
      </c>
      <c r="B916">
        <v>49</v>
      </c>
      <c r="C916" t="s">
        <v>8449</v>
      </c>
      <c r="D916">
        <v>3</v>
      </c>
    </row>
    <row r="917" spans="1:4" x14ac:dyDescent="0.3">
      <c r="A917" t="s">
        <v>8448</v>
      </c>
      <c r="B917">
        <v>49</v>
      </c>
      <c r="C917" t="s">
        <v>8449</v>
      </c>
      <c r="D917">
        <v>1</v>
      </c>
    </row>
    <row r="918" spans="1:4" x14ac:dyDescent="0.3">
      <c r="A918" t="s">
        <v>8448</v>
      </c>
      <c r="B918">
        <v>49</v>
      </c>
      <c r="C918" t="s">
        <v>8449</v>
      </c>
      <c r="D918">
        <v>1</v>
      </c>
    </row>
    <row r="919" spans="1:4" x14ac:dyDescent="0.3">
      <c r="A919" t="s">
        <v>8448</v>
      </c>
      <c r="B919">
        <v>49</v>
      </c>
    </row>
    <row r="920" spans="1:4" x14ac:dyDescent="0.3">
      <c r="A920" t="s">
        <v>8448</v>
      </c>
      <c r="B920">
        <v>49</v>
      </c>
    </row>
    <row r="921" spans="1:4" x14ac:dyDescent="0.3">
      <c r="A921" t="s">
        <v>8448</v>
      </c>
      <c r="B921">
        <v>49</v>
      </c>
    </row>
    <row r="922" spans="1:4" x14ac:dyDescent="0.3">
      <c r="A922" t="s">
        <v>8448</v>
      </c>
      <c r="B922">
        <v>49</v>
      </c>
    </row>
    <row r="923" spans="1:4" x14ac:dyDescent="0.3">
      <c r="A923" t="s">
        <v>8448</v>
      </c>
      <c r="B923">
        <v>49</v>
      </c>
    </row>
    <row r="924" spans="1:4" x14ac:dyDescent="0.3">
      <c r="A924" t="s">
        <v>8448</v>
      </c>
      <c r="B924">
        <v>49</v>
      </c>
    </row>
    <row r="925" spans="1:4" x14ac:dyDescent="0.3">
      <c r="A925" t="s">
        <v>8448</v>
      </c>
      <c r="B925">
        <v>49</v>
      </c>
    </row>
    <row r="926" spans="1:4" x14ac:dyDescent="0.3">
      <c r="A926" t="s">
        <v>8448</v>
      </c>
      <c r="B926">
        <v>50</v>
      </c>
      <c r="C926" t="s">
        <v>8449</v>
      </c>
      <c r="D926">
        <v>3</v>
      </c>
    </row>
    <row r="927" spans="1:4" x14ac:dyDescent="0.3">
      <c r="A927" t="s">
        <v>8448</v>
      </c>
      <c r="B927">
        <v>50</v>
      </c>
      <c r="C927" t="s">
        <v>8449</v>
      </c>
      <c r="D927">
        <v>7</v>
      </c>
    </row>
    <row r="928" spans="1:4" x14ac:dyDescent="0.3">
      <c r="A928" t="s">
        <v>8448</v>
      </c>
      <c r="B928">
        <v>50</v>
      </c>
      <c r="C928" t="s">
        <v>8449</v>
      </c>
      <c r="D928">
        <v>23</v>
      </c>
    </row>
    <row r="929" spans="1:4" x14ac:dyDescent="0.3">
      <c r="A929" t="s">
        <v>8448</v>
      </c>
      <c r="B929">
        <v>50</v>
      </c>
      <c r="C929" t="s">
        <v>8449</v>
      </c>
      <c r="D929">
        <v>12</v>
      </c>
    </row>
    <row r="930" spans="1:4" x14ac:dyDescent="0.3">
      <c r="A930" t="s">
        <v>8448</v>
      </c>
      <c r="B930">
        <v>50</v>
      </c>
      <c r="C930" t="s">
        <v>8449</v>
      </c>
      <c r="D930">
        <v>4</v>
      </c>
    </row>
    <row r="931" spans="1:4" x14ac:dyDescent="0.3">
      <c r="A931" t="s">
        <v>8448</v>
      </c>
      <c r="B931">
        <v>50</v>
      </c>
      <c r="C931" t="s">
        <v>8449</v>
      </c>
      <c r="D931">
        <v>2</v>
      </c>
    </row>
    <row r="932" spans="1:4" x14ac:dyDescent="0.3">
      <c r="A932" t="s">
        <v>8448</v>
      </c>
      <c r="B932">
        <v>50</v>
      </c>
      <c r="C932" t="s">
        <v>8449</v>
      </c>
      <c r="D932">
        <v>4</v>
      </c>
    </row>
    <row r="933" spans="1:4" x14ac:dyDescent="0.3">
      <c r="A933" t="s">
        <v>8448</v>
      </c>
      <c r="B933">
        <v>50</v>
      </c>
      <c r="C933" t="s">
        <v>8449</v>
      </c>
      <c r="D933">
        <v>2</v>
      </c>
    </row>
    <row r="934" spans="1:4" x14ac:dyDescent="0.3">
      <c r="A934" t="s">
        <v>8448</v>
      </c>
      <c r="B934">
        <v>50</v>
      </c>
      <c r="C934" t="s">
        <v>8449</v>
      </c>
      <c r="D934">
        <v>19</v>
      </c>
    </row>
    <row r="935" spans="1:4" x14ac:dyDescent="0.3">
      <c r="A935" t="s">
        <v>8448</v>
      </c>
      <c r="B935">
        <v>50</v>
      </c>
      <c r="C935" t="s">
        <v>8449</v>
      </c>
      <c r="D935">
        <v>14</v>
      </c>
    </row>
    <row r="936" spans="1:4" x14ac:dyDescent="0.3">
      <c r="A936" t="s">
        <v>8448</v>
      </c>
      <c r="B936">
        <v>50</v>
      </c>
      <c r="C936" t="s">
        <v>8449</v>
      </c>
      <c r="D936">
        <v>67</v>
      </c>
    </row>
    <row r="937" spans="1:4" x14ac:dyDescent="0.3">
      <c r="A937" t="s">
        <v>8448</v>
      </c>
      <c r="B937">
        <v>50</v>
      </c>
      <c r="C937" t="s">
        <v>8449</v>
      </c>
      <c r="D937">
        <v>10</v>
      </c>
    </row>
    <row r="938" spans="1:4" x14ac:dyDescent="0.3">
      <c r="A938" t="s">
        <v>8448</v>
      </c>
      <c r="B938">
        <v>50</v>
      </c>
      <c r="C938" t="s">
        <v>8449</v>
      </c>
      <c r="D938">
        <v>0</v>
      </c>
    </row>
    <row r="939" spans="1:4" x14ac:dyDescent="0.3">
      <c r="A939" t="s">
        <v>8448</v>
      </c>
      <c r="B939">
        <v>50</v>
      </c>
      <c r="C939" t="s">
        <v>8449</v>
      </c>
      <c r="D939">
        <v>1</v>
      </c>
    </row>
    <row r="940" spans="1:4" x14ac:dyDescent="0.3">
      <c r="A940" t="s">
        <v>8448</v>
      </c>
      <c r="B940">
        <v>50</v>
      </c>
      <c r="C940" t="s">
        <v>8449</v>
      </c>
      <c r="D940">
        <v>0</v>
      </c>
    </row>
    <row r="941" spans="1:4" x14ac:dyDescent="0.3">
      <c r="A941" t="s">
        <v>8448</v>
      </c>
      <c r="B941">
        <v>50</v>
      </c>
      <c r="C941" t="s">
        <v>8449</v>
      </c>
      <c r="D941">
        <v>1</v>
      </c>
    </row>
    <row r="942" spans="1:4" x14ac:dyDescent="0.3">
      <c r="A942" t="s">
        <v>8448</v>
      </c>
      <c r="B942">
        <v>50</v>
      </c>
    </row>
    <row r="943" spans="1:4" x14ac:dyDescent="0.3">
      <c r="A943" t="s">
        <v>8448</v>
      </c>
      <c r="B943">
        <v>50</v>
      </c>
    </row>
    <row r="944" spans="1:4" x14ac:dyDescent="0.3">
      <c r="A944" t="s">
        <v>8448</v>
      </c>
      <c r="B944">
        <v>50</v>
      </c>
    </row>
    <row r="945" spans="1:4" x14ac:dyDescent="0.3">
      <c r="A945" t="s">
        <v>8448</v>
      </c>
      <c r="B945">
        <v>51</v>
      </c>
      <c r="C945" t="s">
        <v>8449</v>
      </c>
      <c r="D945">
        <v>0</v>
      </c>
    </row>
    <row r="946" spans="1:4" x14ac:dyDescent="0.3">
      <c r="A946" t="s">
        <v>8448</v>
      </c>
      <c r="B946">
        <v>51</v>
      </c>
      <c r="C946" t="s">
        <v>8449</v>
      </c>
      <c r="D946">
        <v>1</v>
      </c>
    </row>
    <row r="947" spans="1:4" x14ac:dyDescent="0.3">
      <c r="A947" t="s">
        <v>8448</v>
      </c>
      <c r="B947">
        <v>51</v>
      </c>
      <c r="C947" t="s">
        <v>8449</v>
      </c>
      <c r="D947">
        <v>31</v>
      </c>
    </row>
    <row r="948" spans="1:4" x14ac:dyDescent="0.3">
      <c r="A948" t="s">
        <v>8448</v>
      </c>
      <c r="B948">
        <v>51</v>
      </c>
      <c r="C948" t="s">
        <v>8449</v>
      </c>
      <c r="D948">
        <v>0</v>
      </c>
    </row>
    <row r="949" spans="1:4" x14ac:dyDescent="0.3">
      <c r="A949" t="s">
        <v>8448</v>
      </c>
      <c r="B949">
        <v>51</v>
      </c>
    </row>
    <row r="950" spans="1:4" x14ac:dyDescent="0.3">
      <c r="A950" t="s">
        <v>8448</v>
      </c>
      <c r="B950">
        <v>51</v>
      </c>
    </row>
    <row r="951" spans="1:4" x14ac:dyDescent="0.3">
      <c r="A951" t="s">
        <v>8448</v>
      </c>
      <c r="B951">
        <v>51</v>
      </c>
    </row>
    <row r="952" spans="1:4" x14ac:dyDescent="0.3">
      <c r="A952" t="s">
        <v>8448</v>
      </c>
      <c r="B952">
        <v>51</v>
      </c>
    </row>
    <row r="953" spans="1:4" x14ac:dyDescent="0.3">
      <c r="A953" t="s">
        <v>8448</v>
      </c>
      <c r="B953">
        <v>51</v>
      </c>
    </row>
    <row r="954" spans="1:4" x14ac:dyDescent="0.3">
      <c r="A954" t="s">
        <v>8448</v>
      </c>
      <c r="B954">
        <v>51</v>
      </c>
    </row>
    <row r="955" spans="1:4" x14ac:dyDescent="0.3">
      <c r="A955" t="s">
        <v>8448</v>
      </c>
      <c r="B955">
        <v>52</v>
      </c>
      <c r="C955" t="s">
        <v>8449</v>
      </c>
      <c r="D955">
        <v>1</v>
      </c>
    </row>
    <row r="956" spans="1:4" x14ac:dyDescent="0.3">
      <c r="A956" t="s">
        <v>8448</v>
      </c>
      <c r="B956">
        <v>52</v>
      </c>
      <c r="C956" t="s">
        <v>8449</v>
      </c>
      <c r="D956">
        <v>1</v>
      </c>
    </row>
    <row r="957" spans="1:4" x14ac:dyDescent="0.3">
      <c r="A957" t="s">
        <v>8448</v>
      </c>
      <c r="B957">
        <v>52</v>
      </c>
      <c r="C957" t="s">
        <v>8449</v>
      </c>
      <c r="D957">
        <v>4</v>
      </c>
    </row>
    <row r="958" spans="1:4" x14ac:dyDescent="0.3">
      <c r="A958" t="s">
        <v>8448</v>
      </c>
      <c r="B958">
        <v>52</v>
      </c>
      <c r="C958" t="s">
        <v>8449</v>
      </c>
      <c r="D958">
        <v>7</v>
      </c>
    </row>
    <row r="959" spans="1:4" x14ac:dyDescent="0.3">
      <c r="A959" t="s">
        <v>8448</v>
      </c>
      <c r="B959">
        <v>52</v>
      </c>
      <c r="C959" t="s">
        <v>8449</v>
      </c>
      <c r="D959">
        <v>0</v>
      </c>
    </row>
    <row r="960" spans="1:4" x14ac:dyDescent="0.3">
      <c r="A960" t="s">
        <v>8448</v>
      </c>
      <c r="B960">
        <v>52</v>
      </c>
      <c r="C960" t="s">
        <v>8449</v>
      </c>
      <c r="D960">
        <v>3</v>
      </c>
    </row>
    <row r="961" spans="1:4" x14ac:dyDescent="0.3">
      <c r="A961" t="s">
        <v>8448</v>
      </c>
      <c r="B961">
        <v>52</v>
      </c>
      <c r="C961" t="s">
        <v>8449</v>
      </c>
      <c r="D961">
        <v>0</v>
      </c>
    </row>
    <row r="962" spans="1:4" x14ac:dyDescent="0.3">
      <c r="A962" t="s">
        <v>8448</v>
      </c>
      <c r="B962">
        <v>52</v>
      </c>
      <c r="C962" t="s">
        <v>8449</v>
      </c>
      <c r="D962">
        <v>10</v>
      </c>
    </row>
    <row r="963" spans="1:4" x14ac:dyDescent="0.3">
      <c r="A963" t="s">
        <v>8448</v>
      </c>
      <c r="B963">
        <v>52</v>
      </c>
      <c r="C963" t="s">
        <v>8449</v>
      </c>
      <c r="D963">
        <v>2</v>
      </c>
    </row>
    <row r="964" spans="1:4" x14ac:dyDescent="0.3">
      <c r="A964" t="s">
        <v>8448</v>
      </c>
      <c r="B964">
        <v>52</v>
      </c>
      <c r="C964" t="s">
        <v>8449</v>
      </c>
      <c r="D964">
        <v>122</v>
      </c>
    </row>
    <row r="965" spans="1:4" x14ac:dyDescent="0.3">
      <c r="A965" t="s">
        <v>8448</v>
      </c>
      <c r="B965">
        <v>52</v>
      </c>
      <c r="C965" t="s">
        <v>8449</v>
      </c>
      <c r="D965">
        <v>100</v>
      </c>
    </row>
    <row r="966" spans="1:4" x14ac:dyDescent="0.3">
      <c r="A966" t="s">
        <v>8448</v>
      </c>
      <c r="B966">
        <v>52</v>
      </c>
      <c r="C966" t="s">
        <v>8449</v>
      </c>
      <c r="D966">
        <v>24</v>
      </c>
    </row>
    <row r="967" spans="1:4" x14ac:dyDescent="0.3">
      <c r="A967" t="s">
        <v>8448</v>
      </c>
      <c r="B967">
        <v>52</v>
      </c>
      <c r="C967" t="s">
        <v>8449</v>
      </c>
      <c r="D967">
        <v>0</v>
      </c>
    </row>
    <row r="968" spans="1:4" x14ac:dyDescent="0.3">
      <c r="A968" t="s">
        <v>8448</v>
      </c>
      <c r="B968">
        <v>52</v>
      </c>
      <c r="C968" t="s">
        <v>8449</v>
      </c>
      <c r="D968">
        <v>3</v>
      </c>
    </row>
    <row r="969" spans="1:4" x14ac:dyDescent="0.3">
      <c r="A969" t="s">
        <v>8448</v>
      </c>
      <c r="B969">
        <v>52</v>
      </c>
      <c r="C969" t="s">
        <v>8449</v>
      </c>
      <c r="D969">
        <v>25</v>
      </c>
    </row>
    <row r="970" spans="1:4" x14ac:dyDescent="0.3">
      <c r="A970" t="s">
        <v>8448</v>
      </c>
      <c r="B970">
        <v>52</v>
      </c>
    </row>
    <row r="971" spans="1:4" x14ac:dyDescent="0.3">
      <c r="A971" t="s">
        <v>8448</v>
      </c>
      <c r="B971">
        <v>52</v>
      </c>
    </row>
    <row r="972" spans="1:4" x14ac:dyDescent="0.3">
      <c r="A972" t="s">
        <v>8448</v>
      </c>
      <c r="B972">
        <v>52</v>
      </c>
    </row>
    <row r="973" spans="1:4" x14ac:dyDescent="0.3">
      <c r="A973" t="s">
        <v>8448</v>
      </c>
      <c r="B973">
        <v>52</v>
      </c>
    </row>
    <row r="974" spans="1:4" x14ac:dyDescent="0.3">
      <c r="A974" t="s">
        <v>8448</v>
      </c>
      <c r="B974">
        <v>53</v>
      </c>
      <c r="C974" t="s">
        <v>8449</v>
      </c>
      <c r="D974">
        <v>1</v>
      </c>
    </row>
    <row r="975" spans="1:4" x14ac:dyDescent="0.3">
      <c r="A975" t="s">
        <v>8448</v>
      </c>
      <c r="B975">
        <v>53</v>
      </c>
      <c r="C975" t="s">
        <v>8449</v>
      </c>
      <c r="D975">
        <v>0</v>
      </c>
    </row>
    <row r="976" spans="1:4" x14ac:dyDescent="0.3">
      <c r="A976" t="s">
        <v>8448</v>
      </c>
      <c r="B976">
        <v>53</v>
      </c>
      <c r="C976" t="s">
        <v>8449</v>
      </c>
      <c r="D976">
        <v>30</v>
      </c>
    </row>
    <row r="977" spans="1:4" x14ac:dyDescent="0.3">
      <c r="A977" t="s">
        <v>8448</v>
      </c>
      <c r="B977">
        <v>53</v>
      </c>
      <c r="C977" t="s">
        <v>8449</v>
      </c>
      <c r="D977">
        <v>10</v>
      </c>
    </row>
    <row r="978" spans="1:4" x14ac:dyDescent="0.3">
      <c r="A978" t="s">
        <v>8448</v>
      </c>
      <c r="B978">
        <v>53</v>
      </c>
      <c r="C978" t="s">
        <v>8449</v>
      </c>
      <c r="D978">
        <v>3</v>
      </c>
    </row>
    <row r="979" spans="1:4" x14ac:dyDescent="0.3">
      <c r="A979" t="s">
        <v>8448</v>
      </c>
      <c r="B979">
        <v>53</v>
      </c>
    </row>
    <row r="980" spans="1:4" x14ac:dyDescent="0.3">
      <c r="A980" t="s">
        <v>8448</v>
      </c>
      <c r="B980">
        <v>53</v>
      </c>
    </row>
    <row r="981" spans="1:4" x14ac:dyDescent="0.3">
      <c r="A981" t="s">
        <v>8448</v>
      </c>
      <c r="B981">
        <v>54</v>
      </c>
      <c r="C981" t="s">
        <v>8449</v>
      </c>
      <c r="D981">
        <v>16</v>
      </c>
    </row>
    <row r="982" spans="1:4" x14ac:dyDescent="0.3">
      <c r="A982" t="s">
        <v>8448</v>
      </c>
      <c r="B982">
        <v>54</v>
      </c>
      <c r="C982" t="s">
        <v>8449</v>
      </c>
      <c r="D982">
        <v>29</v>
      </c>
    </row>
    <row r="983" spans="1:4" x14ac:dyDescent="0.3">
      <c r="A983" t="s">
        <v>8448</v>
      </c>
      <c r="B983">
        <v>54</v>
      </c>
      <c r="C983" t="s">
        <v>8449</v>
      </c>
      <c r="D983">
        <v>1</v>
      </c>
    </row>
    <row r="984" spans="1:4" x14ac:dyDescent="0.3">
      <c r="A984" t="s">
        <v>8448</v>
      </c>
      <c r="B984">
        <v>54</v>
      </c>
      <c r="C984" t="s">
        <v>8449</v>
      </c>
      <c r="D984">
        <v>56</v>
      </c>
    </row>
    <row r="985" spans="1:4" x14ac:dyDescent="0.3">
      <c r="A985" t="s">
        <v>8448</v>
      </c>
      <c r="B985">
        <v>54</v>
      </c>
      <c r="C985" t="s">
        <v>8449</v>
      </c>
      <c r="D985">
        <v>3</v>
      </c>
    </row>
    <row r="986" spans="1:4" x14ac:dyDescent="0.3">
      <c r="A986" t="s">
        <v>8448</v>
      </c>
      <c r="B986">
        <v>54</v>
      </c>
      <c r="C986" t="s">
        <v>8449</v>
      </c>
      <c r="D986">
        <v>6</v>
      </c>
    </row>
    <row r="987" spans="1:4" x14ac:dyDescent="0.3">
      <c r="A987" t="s">
        <v>8448</v>
      </c>
      <c r="B987">
        <v>54</v>
      </c>
    </row>
    <row r="988" spans="1:4" x14ac:dyDescent="0.3">
      <c r="A988" t="s">
        <v>8448</v>
      </c>
      <c r="B988">
        <v>54</v>
      </c>
    </row>
    <row r="989" spans="1:4" x14ac:dyDescent="0.3">
      <c r="A989" t="s">
        <v>8448</v>
      </c>
      <c r="B989">
        <v>54</v>
      </c>
    </row>
    <row r="990" spans="1:4" x14ac:dyDescent="0.3">
      <c r="A990" t="s">
        <v>8448</v>
      </c>
      <c r="B990">
        <v>54</v>
      </c>
    </row>
    <row r="991" spans="1:4" x14ac:dyDescent="0.3">
      <c r="A991" t="s">
        <v>8448</v>
      </c>
      <c r="B991">
        <v>54</v>
      </c>
    </row>
    <row r="992" spans="1:4" x14ac:dyDescent="0.3">
      <c r="A992" t="s">
        <v>8448</v>
      </c>
      <c r="B992">
        <v>54</v>
      </c>
    </row>
    <row r="993" spans="1:4" x14ac:dyDescent="0.3">
      <c r="A993" t="s">
        <v>8448</v>
      </c>
      <c r="B993">
        <v>55</v>
      </c>
      <c r="C993" t="s">
        <v>8449</v>
      </c>
      <c r="D993">
        <v>0</v>
      </c>
    </row>
    <row r="994" spans="1:4" x14ac:dyDescent="0.3">
      <c r="A994" t="s">
        <v>8448</v>
      </c>
      <c r="B994">
        <v>55</v>
      </c>
      <c r="C994" t="s">
        <v>8449</v>
      </c>
      <c r="D994">
        <v>5</v>
      </c>
    </row>
    <row r="995" spans="1:4" x14ac:dyDescent="0.3">
      <c r="A995" t="s">
        <v>8448</v>
      </c>
      <c r="B995">
        <v>55</v>
      </c>
      <c r="C995" t="s">
        <v>8449</v>
      </c>
      <c r="D995">
        <v>4</v>
      </c>
    </row>
    <row r="996" spans="1:4" x14ac:dyDescent="0.3">
      <c r="A996" t="s">
        <v>8448</v>
      </c>
      <c r="B996">
        <v>55</v>
      </c>
      <c r="C996" t="s">
        <v>8449</v>
      </c>
      <c r="D996">
        <v>0</v>
      </c>
    </row>
    <row r="997" spans="1:4" x14ac:dyDescent="0.3">
      <c r="A997" t="s">
        <v>8448</v>
      </c>
      <c r="B997">
        <v>55</v>
      </c>
      <c r="C997" t="s">
        <v>8449</v>
      </c>
      <c r="D997">
        <v>4</v>
      </c>
    </row>
    <row r="998" spans="1:4" x14ac:dyDescent="0.3">
      <c r="A998" t="s">
        <v>8448</v>
      </c>
      <c r="B998">
        <v>55</v>
      </c>
      <c r="C998" t="s">
        <v>8449</v>
      </c>
      <c r="D998">
        <v>4</v>
      </c>
    </row>
    <row r="999" spans="1:4" x14ac:dyDescent="0.3">
      <c r="A999" t="s">
        <v>8448</v>
      </c>
      <c r="B999">
        <v>55</v>
      </c>
      <c r="C999" t="s">
        <v>8449</v>
      </c>
      <c r="D999">
        <v>6</v>
      </c>
    </row>
    <row r="1000" spans="1:4" x14ac:dyDescent="0.3">
      <c r="A1000" t="s">
        <v>8448</v>
      </c>
      <c r="B1000">
        <v>55</v>
      </c>
      <c r="C1000" t="s">
        <v>8449</v>
      </c>
      <c r="D1000">
        <v>0</v>
      </c>
    </row>
    <row r="1001" spans="1:4" x14ac:dyDescent="0.3">
      <c r="A1001" t="s">
        <v>8448</v>
      </c>
      <c r="B1001">
        <v>55</v>
      </c>
      <c r="C1001" t="s">
        <v>8449</v>
      </c>
      <c r="D1001">
        <v>0</v>
      </c>
    </row>
    <row r="1002" spans="1:4" x14ac:dyDescent="0.3">
      <c r="A1002" t="s">
        <v>8448</v>
      </c>
      <c r="B1002">
        <v>55</v>
      </c>
    </row>
    <row r="1003" spans="1:4" x14ac:dyDescent="0.3">
      <c r="A1003" t="s">
        <v>8448</v>
      </c>
      <c r="B1003">
        <v>55</v>
      </c>
    </row>
    <row r="1004" spans="1:4" x14ac:dyDescent="0.3">
      <c r="A1004" t="s">
        <v>8448</v>
      </c>
      <c r="B1004">
        <v>55</v>
      </c>
    </row>
    <row r="1005" spans="1:4" x14ac:dyDescent="0.3">
      <c r="A1005" t="s">
        <v>8448</v>
      </c>
      <c r="B1005">
        <v>55</v>
      </c>
    </row>
    <row r="1006" spans="1:4" x14ac:dyDescent="0.3">
      <c r="A1006" t="s">
        <v>8448</v>
      </c>
      <c r="B1006">
        <v>55</v>
      </c>
    </row>
    <row r="1007" spans="1:4" x14ac:dyDescent="0.3">
      <c r="A1007" t="s">
        <v>8448</v>
      </c>
      <c r="B1007">
        <v>56</v>
      </c>
      <c r="C1007" t="s">
        <v>8449</v>
      </c>
      <c r="D1007">
        <v>0</v>
      </c>
    </row>
    <row r="1008" spans="1:4" x14ac:dyDescent="0.3">
      <c r="A1008" t="s">
        <v>8448</v>
      </c>
      <c r="B1008">
        <v>56</v>
      </c>
      <c r="C1008" t="s">
        <v>8449</v>
      </c>
      <c r="D1008">
        <v>6</v>
      </c>
    </row>
    <row r="1009" spans="1:4" x14ac:dyDescent="0.3">
      <c r="A1009" t="s">
        <v>8448</v>
      </c>
      <c r="B1009">
        <v>56</v>
      </c>
      <c r="C1009" t="s">
        <v>8449</v>
      </c>
      <c r="D1009">
        <v>14</v>
      </c>
    </row>
    <row r="1010" spans="1:4" x14ac:dyDescent="0.3">
      <c r="A1010" t="s">
        <v>8448</v>
      </c>
      <c r="B1010">
        <v>56</v>
      </c>
      <c r="C1010" t="s">
        <v>8449</v>
      </c>
      <c r="D1010">
        <v>17</v>
      </c>
    </row>
    <row r="1011" spans="1:4" x14ac:dyDescent="0.3">
      <c r="A1011" t="s">
        <v>8448</v>
      </c>
      <c r="B1011">
        <v>56</v>
      </c>
      <c r="C1011" t="s">
        <v>8449</v>
      </c>
      <c r="D1011">
        <v>0</v>
      </c>
    </row>
    <row r="1012" spans="1:4" x14ac:dyDescent="0.3">
      <c r="A1012" t="s">
        <v>8448</v>
      </c>
      <c r="B1012">
        <v>56</v>
      </c>
      <c r="C1012" t="s">
        <v>8449</v>
      </c>
      <c r="D1012">
        <v>3</v>
      </c>
    </row>
    <row r="1013" spans="1:4" x14ac:dyDescent="0.3">
      <c r="A1013" t="s">
        <v>8448</v>
      </c>
      <c r="B1013">
        <v>56</v>
      </c>
      <c r="C1013" t="s">
        <v>8449</v>
      </c>
      <c r="D1013">
        <v>0</v>
      </c>
    </row>
    <row r="1014" spans="1:4" x14ac:dyDescent="0.3">
      <c r="A1014" t="s">
        <v>8448</v>
      </c>
      <c r="B1014">
        <v>56</v>
      </c>
      <c r="C1014" t="s">
        <v>8449</v>
      </c>
      <c r="D1014">
        <v>7</v>
      </c>
    </row>
    <row r="1015" spans="1:4" x14ac:dyDescent="0.3">
      <c r="A1015" t="s">
        <v>8448</v>
      </c>
      <c r="B1015">
        <v>56</v>
      </c>
      <c r="C1015" t="s">
        <v>8449</v>
      </c>
      <c r="D1015">
        <v>13</v>
      </c>
    </row>
    <row r="1016" spans="1:4" x14ac:dyDescent="0.3">
      <c r="A1016" t="s">
        <v>8448</v>
      </c>
      <c r="B1016">
        <v>56</v>
      </c>
      <c r="C1016" t="s">
        <v>8449</v>
      </c>
      <c r="D1016">
        <v>3</v>
      </c>
    </row>
    <row r="1017" spans="1:4" x14ac:dyDescent="0.3">
      <c r="A1017" t="s">
        <v>8448</v>
      </c>
      <c r="B1017">
        <v>56</v>
      </c>
    </row>
    <row r="1018" spans="1:4" x14ac:dyDescent="0.3">
      <c r="A1018" t="s">
        <v>8448</v>
      </c>
      <c r="B1018">
        <v>56</v>
      </c>
    </row>
    <row r="1019" spans="1:4" x14ac:dyDescent="0.3">
      <c r="A1019" t="s">
        <v>8448</v>
      </c>
      <c r="B1019">
        <v>56</v>
      </c>
    </row>
    <row r="1020" spans="1:4" x14ac:dyDescent="0.3">
      <c r="A1020" t="s">
        <v>8448</v>
      </c>
      <c r="B1020">
        <v>56</v>
      </c>
    </row>
    <row r="1021" spans="1:4" x14ac:dyDescent="0.3">
      <c r="A1021" t="s">
        <v>8448</v>
      </c>
      <c r="B1021">
        <v>56</v>
      </c>
    </row>
    <row r="1022" spans="1:4" x14ac:dyDescent="0.3">
      <c r="A1022" t="s">
        <v>8448</v>
      </c>
      <c r="B1022">
        <v>57</v>
      </c>
      <c r="C1022" t="s">
        <v>8449</v>
      </c>
      <c r="D1022">
        <v>2</v>
      </c>
    </row>
    <row r="1023" spans="1:4" x14ac:dyDescent="0.3">
      <c r="A1023" t="s">
        <v>8448</v>
      </c>
      <c r="B1023">
        <v>57</v>
      </c>
      <c r="C1023" t="s">
        <v>8449</v>
      </c>
      <c r="D1023">
        <v>0</v>
      </c>
    </row>
    <row r="1024" spans="1:4" x14ac:dyDescent="0.3">
      <c r="A1024" t="s">
        <v>8448</v>
      </c>
      <c r="B1024">
        <v>57</v>
      </c>
      <c r="C1024" t="s">
        <v>8449</v>
      </c>
      <c r="D1024">
        <v>3</v>
      </c>
    </row>
    <row r="1025" spans="1:4" x14ac:dyDescent="0.3">
      <c r="A1025" t="s">
        <v>8448</v>
      </c>
      <c r="B1025">
        <v>57</v>
      </c>
      <c r="C1025" t="s">
        <v>8449</v>
      </c>
      <c r="D1025">
        <v>53</v>
      </c>
    </row>
    <row r="1026" spans="1:4" x14ac:dyDescent="0.3">
      <c r="A1026" t="s">
        <v>8448</v>
      </c>
      <c r="B1026">
        <v>57</v>
      </c>
      <c r="C1026" t="s">
        <v>8449</v>
      </c>
      <c r="D1026">
        <v>0</v>
      </c>
    </row>
    <row r="1027" spans="1:4" x14ac:dyDescent="0.3">
      <c r="A1027" t="s">
        <v>8448</v>
      </c>
      <c r="B1027">
        <v>57</v>
      </c>
      <c r="C1027" t="s">
        <v>8449</v>
      </c>
      <c r="D1027">
        <v>37</v>
      </c>
    </row>
    <row r="1028" spans="1:4" x14ac:dyDescent="0.3">
      <c r="A1028" t="s">
        <v>8448</v>
      </c>
      <c r="B1028">
        <v>57</v>
      </c>
      <c r="C1028" t="s">
        <v>8449</v>
      </c>
      <c r="D1028">
        <v>24</v>
      </c>
    </row>
    <row r="1029" spans="1:4" x14ac:dyDescent="0.3">
      <c r="A1029" t="s">
        <v>8448</v>
      </c>
      <c r="B1029">
        <v>57</v>
      </c>
      <c r="C1029" t="s">
        <v>8449</v>
      </c>
      <c r="D1029">
        <v>2</v>
      </c>
    </row>
    <row r="1030" spans="1:4" x14ac:dyDescent="0.3">
      <c r="A1030" t="s">
        <v>8448</v>
      </c>
      <c r="B1030">
        <v>57</v>
      </c>
      <c r="C1030" t="s">
        <v>8449</v>
      </c>
      <c r="D1030">
        <v>3</v>
      </c>
    </row>
    <row r="1031" spans="1:4" x14ac:dyDescent="0.3">
      <c r="A1031" t="s">
        <v>8448</v>
      </c>
      <c r="B1031">
        <v>57</v>
      </c>
      <c r="C1031" t="s">
        <v>8449</v>
      </c>
      <c r="D1031">
        <v>0</v>
      </c>
    </row>
    <row r="1032" spans="1:4" x14ac:dyDescent="0.3">
      <c r="A1032" t="s">
        <v>8448</v>
      </c>
      <c r="B1032">
        <v>57</v>
      </c>
    </row>
    <row r="1033" spans="1:4" x14ac:dyDescent="0.3">
      <c r="A1033" t="s">
        <v>8448</v>
      </c>
      <c r="B1033">
        <v>57</v>
      </c>
    </row>
    <row r="1034" spans="1:4" x14ac:dyDescent="0.3">
      <c r="A1034" t="s">
        <v>8448</v>
      </c>
      <c r="B1034">
        <v>57</v>
      </c>
    </row>
    <row r="1035" spans="1:4" x14ac:dyDescent="0.3">
      <c r="A1035" t="s">
        <v>8448</v>
      </c>
      <c r="B1035">
        <v>57</v>
      </c>
    </row>
    <row r="1036" spans="1:4" x14ac:dyDescent="0.3">
      <c r="A1036" t="s">
        <v>8448</v>
      </c>
      <c r="B1036">
        <v>57</v>
      </c>
    </row>
    <row r="1037" spans="1:4" x14ac:dyDescent="0.3">
      <c r="A1037" t="s">
        <v>8448</v>
      </c>
      <c r="B1037">
        <v>57</v>
      </c>
    </row>
    <row r="1038" spans="1:4" x14ac:dyDescent="0.3">
      <c r="A1038" t="s">
        <v>8448</v>
      </c>
      <c r="B1038">
        <v>57</v>
      </c>
    </row>
    <row r="1039" spans="1:4" x14ac:dyDescent="0.3">
      <c r="A1039" t="s">
        <v>8448</v>
      </c>
      <c r="B1039">
        <v>57</v>
      </c>
    </row>
    <row r="1040" spans="1:4" x14ac:dyDescent="0.3">
      <c r="A1040" t="s">
        <v>8448</v>
      </c>
      <c r="B1040">
        <v>57</v>
      </c>
    </row>
    <row r="1041" spans="1:4" x14ac:dyDescent="0.3">
      <c r="A1041" t="s">
        <v>8448</v>
      </c>
      <c r="B1041">
        <v>57</v>
      </c>
    </row>
    <row r="1042" spans="1:4" x14ac:dyDescent="0.3">
      <c r="A1042" t="s">
        <v>8448</v>
      </c>
      <c r="B1042">
        <v>57</v>
      </c>
    </row>
    <row r="1043" spans="1:4" x14ac:dyDescent="0.3">
      <c r="A1043" t="s">
        <v>8448</v>
      </c>
      <c r="B1043">
        <v>58</v>
      </c>
      <c r="C1043" t="s">
        <v>8449</v>
      </c>
      <c r="D1043">
        <v>1</v>
      </c>
    </row>
    <row r="1044" spans="1:4" x14ac:dyDescent="0.3">
      <c r="A1044" t="s">
        <v>8448</v>
      </c>
      <c r="B1044">
        <v>58</v>
      </c>
      <c r="C1044" t="s">
        <v>8449</v>
      </c>
      <c r="D1044">
        <v>125</v>
      </c>
    </row>
    <row r="1045" spans="1:4" x14ac:dyDescent="0.3">
      <c r="A1045" t="s">
        <v>8448</v>
      </c>
      <c r="B1045">
        <v>58</v>
      </c>
      <c r="C1045" t="s">
        <v>8449</v>
      </c>
      <c r="D1045">
        <v>2</v>
      </c>
    </row>
    <row r="1046" spans="1:4" x14ac:dyDescent="0.3">
      <c r="A1046" t="s">
        <v>8448</v>
      </c>
      <c r="B1046">
        <v>58</v>
      </c>
      <c r="C1046" t="s">
        <v>8449</v>
      </c>
      <c r="D1046">
        <v>22</v>
      </c>
    </row>
    <row r="1047" spans="1:4" x14ac:dyDescent="0.3">
      <c r="A1047" t="s">
        <v>8448</v>
      </c>
      <c r="B1047">
        <v>58</v>
      </c>
      <c r="C1047" t="s">
        <v>8449</v>
      </c>
      <c r="D1047">
        <v>1</v>
      </c>
    </row>
    <row r="1048" spans="1:4" x14ac:dyDescent="0.3">
      <c r="A1048" t="s">
        <v>8448</v>
      </c>
      <c r="B1048">
        <v>58</v>
      </c>
      <c r="C1048" t="s">
        <v>8449</v>
      </c>
      <c r="D1048">
        <v>3</v>
      </c>
    </row>
    <row r="1049" spans="1:4" x14ac:dyDescent="0.3">
      <c r="A1049" t="s">
        <v>8448</v>
      </c>
      <c r="B1049">
        <v>58</v>
      </c>
      <c r="C1049" t="s">
        <v>8449</v>
      </c>
      <c r="D1049">
        <v>2</v>
      </c>
    </row>
    <row r="1050" spans="1:4" x14ac:dyDescent="0.3">
      <c r="A1050" t="s">
        <v>8448</v>
      </c>
      <c r="B1050">
        <v>58</v>
      </c>
      <c r="C1050" t="s">
        <v>8449</v>
      </c>
      <c r="D1050">
        <v>7</v>
      </c>
    </row>
    <row r="1051" spans="1:4" x14ac:dyDescent="0.3">
      <c r="A1051" t="s">
        <v>8448</v>
      </c>
      <c r="B1051">
        <v>58</v>
      </c>
    </row>
    <row r="1052" spans="1:4" x14ac:dyDescent="0.3">
      <c r="A1052" t="s">
        <v>8448</v>
      </c>
      <c r="B1052">
        <v>58</v>
      </c>
    </row>
    <row r="1053" spans="1:4" x14ac:dyDescent="0.3">
      <c r="A1053" t="s">
        <v>8448</v>
      </c>
      <c r="B1053">
        <v>58</v>
      </c>
    </row>
    <row r="1054" spans="1:4" x14ac:dyDescent="0.3">
      <c r="A1054" t="s">
        <v>8448</v>
      </c>
      <c r="B1054">
        <v>58</v>
      </c>
    </row>
    <row r="1055" spans="1:4" x14ac:dyDescent="0.3">
      <c r="A1055" t="s">
        <v>8448</v>
      </c>
      <c r="B1055">
        <v>59</v>
      </c>
      <c r="C1055" t="s">
        <v>8449</v>
      </c>
      <c r="D1055">
        <v>5</v>
      </c>
    </row>
    <row r="1056" spans="1:4" x14ac:dyDescent="0.3">
      <c r="A1056" t="s">
        <v>8448</v>
      </c>
      <c r="B1056">
        <v>59</v>
      </c>
      <c r="C1056" t="s">
        <v>8449</v>
      </c>
      <c r="D1056">
        <v>3</v>
      </c>
    </row>
    <row r="1057" spans="1:4" x14ac:dyDescent="0.3">
      <c r="A1057" t="s">
        <v>8448</v>
      </c>
      <c r="B1057">
        <v>59</v>
      </c>
      <c r="C1057" t="s">
        <v>8449</v>
      </c>
      <c r="D1057">
        <v>5</v>
      </c>
    </row>
    <row r="1058" spans="1:4" x14ac:dyDescent="0.3">
      <c r="A1058" t="s">
        <v>8448</v>
      </c>
      <c r="B1058">
        <v>59</v>
      </c>
      <c r="C1058" t="s">
        <v>8449</v>
      </c>
      <c r="D1058">
        <v>1</v>
      </c>
    </row>
    <row r="1059" spans="1:4" x14ac:dyDescent="0.3">
      <c r="A1059" t="s">
        <v>8448</v>
      </c>
      <c r="B1059">
        <v>59</v>
      </c>
      <c r="C1059" t="s">
        <v>8449</v>
      </c>
      <c r="D1059">
        <v>9</v>
      </c>
    </row>
    <row r="1060" spans="1:4" x14ac:dyDescent="0.3">
      <c r="A1060" t="s">
        <v>8448</v>
      </c>
      <c r="B1060">
        <v>59</v>
      </c>
      <c r="C1060" t="s">
        <v>8449</v>
      </c>
      <c r="D1060">
        <v>9</v>
      </c>
    </row>
    <row r="1061" spans="1:4" x14ac:dyDescent="0.3">
      <c r="A1061" t="s">
        <v>8448</v>
      </c>
      <c r="B1061">
        <v>59</v>
      </c>
      <c r="C1061" t="s">
        <v>8449</v>
      </c>
      <c r="D1061">
        <v>1</v>
      </c>
    </row>
    <row r="1062" spans="1:4" x14ac:dyDescent="0.3">
      <c r="A1062" t="s">
        <v>8448</v>
      </c>
      <c r="B1062">
        <v>59</v>
      </c>
      <c r="C1062" t="s">
        <v>8449</v>
      </c>
      <c r="D1062">
        <v>5</v>
      </c>
    </row>
    <row r="1063" spans="1:4" x14ac:dyDescent="0.3">
      <c r="A1063" t="s">
        <v>8448</v>
      </c>
      <c r="B1063">
        <v>59</v>
      </c>
      <c r="C1063" t="s">
        <v>8449</v>
      </c>
      <c r="D1063">
        <v>0</v>
      </c>
    </row>
    <row r="1064" spans="1:4" x14ac:dyDescent="0.3">
      <c r="A1064" t="s">
        <v>8448</v>
      </c>
      <c r="B1064">
        <v>59</v>
      </c>
    </row>
    <row r="1065" spans="1:4" x14ac:dyDescent="0.3">
      <c r="A1065" t="s">
        <v>8448</v>
      </c>
      <c r="B1065">
        <v>59</v>
      </c>
    </row>
    <row r="1066" spans="1:4" x14ac:dyDescent="0.3">
      <c r="A1066" t="s">
        <v>8448</v>
      </c>
      <c r="B1066">
        <v>60</v>
      </c>
      <c r="C1066" t="s">
        <v>8449</v>
      </c>
      <c r="D1066">
        <v>13</v>
      </c>
    </row>
    <row r="1067" spans="1:4" x14ac:dyDescent="0.3">
      <c r="A1067" t="s">
        <v>8448</v>
      </c>
      <c r="B1067">
        <v>60</v>
      </c>
      <c r="C1067" t="s">
        <v>8449</v>
      </c>
      <c r="D1067">
        <v>11</v>
      </c>
    </row>
    <row r="1068" spans="1:4" x14ac:dyDescent="0.3">
      <c r="A1068" t="s">
        <v>8448</v>
      </c>
      <c r="B1068">
        <v>60</v>
      </c>
      <c r="C1068" t="s">
        <v>8449</v>
      </c>
      <c r="D1068">
        <v>2</v>
      </c>
    </row>
    <row r="1069" spans="1:4" x14ac:dyDescent="0.3">
      <c r="A1069" t="s">
        <v>8448</v>
      </c>
      <c r="B1069">
        <v>60</v>
      </c>
      <c r="C1069" t="s">
        <v>8449</v>
      </c>
      <c r="D1069">
        <v>1</v>
      </c>
    </row>
    <row r="1070" spans="1:4" x14ac:dyDescent="0.3">
      <c r="A1070" t="s">
        <v>8448</v>
      </c>
      <c r="B1070">
        <v>60</v>
      </c>
      <c r="C1070" t="s">
        <v>8449</v>
      </c>
      <c r="D1070">
        <v>30</v>
      </c>
    </row>
    <row r="1071" spans="1:4" x14ac:dyDescent="0.3">
      <c r="A1071" t="s">
        <v>8448</v>
      </c>
      <c r="B1071">
        <v>60</v>
      </c>
      <c r="C1071" t="s">
        <v>8449</v>
      </c>
      <c r="D1071">
        <v>7</v>
      </c>
    </row>
    <row r="1072" spans="1:4" x14ac:dyDescent="0.3">
      <c r="A1072" t="s">
        <v>8448</v>
      </c>
      <c r="B1072">
        <v>60</v>
      </c>
      <c r="C1072" t="s">
        <v>8449</v>
      </c>
      <c r="D1072">
        <v>2</v>
      </c>
    </row>
    <row r="1073" spans="1:4" x14ac:dyDescent="0.3">
      <c r="A1073" t="s">
        <v>8448</v>
      </c>
      <c r="B1073">
        <v>60</v>
      </c>
      <c r="C1073" t="s">
        <v>8449</v>
      </c>
      <c r="D1073">
        <v>84</v>
      </c>
    </row>
    <row r="1074" spans="1:4" x14ac:dyDescent="0.3">
      <c r="A1074" t="s">
        <v>8448</v>
      </c>
      <c r="B1074">
        <v>60</v>
      </c>
      <c r="C1074" t="s">
        <v>8449</v>
      </c>
      <c r="D1074">
        <v>2</v>
      </c>
    </row>
    <row r="1075" spans="1:4" x14ac:dyDescent="0.3">
      <c r="A1075" t="s">
        <v>8448</v>
      </c>
      <c r="B1075">
        <v>60</v>
      </c>
    </row>
    <row r="1076" spans="1:4" x14ac:dyDescent="0.3">
      <c r="A1076" t="s">
        <v>8448</v>
      </c>
      <c r="B1076">
        <v>60</v>
      </c>
    </row>
    <row r="1077" spans="1:4" x14ac:dyDescent="0.3">
      <c r="A1077" t="s">
        <v>8448</v>
      </c>
      <c r="B1077">
        <v>60</v>
      </c>
    </row>
    <row r="1078" spans="1:4" x14ac:dyDescent="0.3">
      <c r="A1078" t="s">
        <v>8448</v>
      </c>
      <c r="B1078">
        <v>61</v>
      </c>
      <c r="C1078" t="s">
        <v>8449</v>
      </c>
      <c r="D1078">
        <v>17</v>
      </c>
    </row>
    <row r="1079" spans="1:4" x14ac:dyDescent="0.3">
      <c r="A1079" t="s">
        <v>8448</v>
      </c>
      <c r="B1079">
        <v>61</v>
      </c>
      <c r="C1079" t="s">
        <v>8449</v>
      </c>
      <c r="D1079">
        <v>0</v>
      </c>
    </row>
    <row r="1080" spans="1:4" x14ac:dyDescent="0.3">
      <c r="A1080" t="s">
        <v>8448</v>
      </c>
      <c r="B1080">
        <v>61</v>
      </c>
      <c r="C1080" t="s">
        <v>8449</v>
      </c>
      <c r="D1080">
        <v>123</v>
      </c>
    </row>
    <row r="1081" spans="1:4" x14ac:dyDescent="0.3">
      <c r="A1081" t="s">
        <v>8448</v>
      </c>
      <c r="B1081">
        <v>61</v>
      </c>
      <c r="C1081" t="s">
        <v>8449</v>
      </c>
      <c r="D1081">
        <v>4</v>
      </c>
    </row>
    <row r="1082" spans="1:4" x14ac:dyDescent="0.3">
      <c r="A1082" t="s">
        <v>8448</v>
      </c>
      <c r="B1082">
        <v>61</v>
      </c>
      <c r="C1082" t="s">
        <v>8449</v>
      </c>
      <c r="D1082">
        <v>3</v>
      </c>
    </row>
    <row r="1083" spans="1:4" x14ac:dyDescent="0.3">
      <c r="A1083" t="s">
        <v>8448</v>
      </c>
      <c r="B1083">
        <v>61</v>
      </c>
      <c r="C1083" t="s">
        <v>8449</v>
      </c>
      <c r="D1083">
        <v>3</v>
      </c>
    </row>
    <row r="1084" spans="1:4" x14ac:dyDescent="0.3">
      <c r="A1084" t="s">
        <v>8448</v>
      </c>
      <c r="B1084">
        <v>61</v>
      </c>
      <c r="C1084" t="s">
        <v>8449</v>
      </c>
      <c r="D1084">
        <v>1</v>
      </c>
    </row>
    <row r="1085" spans="1:4" x14ac:dyDescent="0.3">
      <c r="A1085" t="s">
        <v>8448</v>
      </c>
      <c r="B1085">
        <v>61</v>
      </c>
      <c r="C1085" t="s">
        <v>8449</v>
      </c>
      <c r="D1085">
        <v>59</v>
      </c>
    </row>
    <row r="1086" spans="1:4" x14ac:dyDescent="0.3">
      <c r="A1086" t="s">
        <v>8448</v>
      </c>
      <c r="B1086">
        <v>61</v>
      </c>
      <c r="C1086" t="s">
        <v>8449</v>
      </c>
      <c r="D1086">
        <v>24</v>
      </c>
    </row>
    <row r="1087" spans="1:4" x14ac:dyDescent="0.3">
      <c r="A1087" t="s">
        <v>8448</v>
      </c>
      <c r="B1087">
        <v>61</v>
      </c>
      <c r="C1087" t="s">
        <v>8449</v>
      </c>
      <c r="D1087">
        <v>14</v>
      </c>
    </row>
    <row r="1088" spans="1:4" x14ac:dyDescent="0.3">
      <c r="A1088" t="s">
        <v>8448</v>
      </c>
      <c r="B1088">
        <v>61</v>
      </c>
      <c r="C1088" t="s">
        <v>8449</v>
      </c>
      <c r="D1088">
        <v>13</v>
      </c>
    </row>
    <row r="1089" spans="1:4" x14ac:dyDescent="0.3">
      <c r="A1089" t="s">
        <v>8448</v>
      </c>
      <c r="B1089">
        <v>61</v>
      </c>
    </row>
    <row r="1090" spans="1:4" x14ac:dyDescent="0.3">
      <c r="A1090" t="s">
        <v>8448</v>
      </c>
      <c r="B1090">
        <v>61</v>
      </c>
    </row>
    <row r="1091" spans="1:4" x14ac:dyDescent="0.3">
      <c r="A1091" t="s">
        <v>8448</v>
      </c>
      <c r="B1091">
        <v>61</v>
      </c>
    </row>
    <row r="1092" spans="1:4" x14ac:dyDescent="0.3">
      <c r="A1092" t="s">
        <v>8448</v>
      </c>
      <c r="B1092">
        <v>62</v>
      </c>
      <c r="C1092" t="s">
        <v>8449</v>
      </c>
      <c r="D1092">
        <v>39</v>
      </c>
    </row>
    <row r="1093" spans="1:4" x14ac:dyDescent="0.3">
      <c r="A1093" t="s">
        <v>8448</v>
      </c>
      <c r="B1093">
        <v>62</v>
      </c>
      <c r="C1093" t="s">
        <v>8449</v>
      </c>
      <c r="D1093">
        <v>1</v>
      </c>
    </row>
    <row r="1094" spans="1:4" x14ac:dyDescent="0.3">
      <c r="A1094" t="s">
        <v>8448</v>
      </c>
      <c r="B1094">
        <v>62</v>
      </c>
      <c r="C1094" t="s">
        <v>8449</v>
      </c>
      <c r="D1094">
        <v>31</v>
      </c>
    </row>
    <row r="1095" spans="1:4" x14ac:dyDescent="0.3">
      <c r="A1095" t="s">
        <v>8448</v>
      </c>
      <c r="B1095">
        <v>62</v>
      </c>
      <c r="C1095" t="s">
        <v>8449</v>
      </c>
      <c r="D1095">
        <v>3</v>
      </c>
    </row>
    <row r="1096" spans="1:4" x14ac:dyDescent="0.3">
      <c r="A1096" t="s">
        <v>8448</v>
      </c>
      <c r="B1096">
        <v>62</v>
      </c>
      <c r="C1096" t="s">
        <v>8449</v>
      </c>
      <c r="D1096">
        <v>0</v>
      </c>
    </row>
    <row r="1097" spans="1:4" x14ac:dyDescent="0.3">
      <c r="A1097" t="s">
        <v>8448</v>
      </c>
      <c r="B1097">
        <v>62</v>
      </c>
      <c r="C1097" t="s">
        <v>8449</v>
      </c>
      <c r="D1097">
        <v>12</v>
      </c>
    </row>
    <row r="1098" spans="1:4" x14ac:dyDescent="0.3">
      <c r="A1098" t="s">
        <v>8448</v>
      </c>
      <c r="B1098">
        <v>62</v>
      </c>
      <c r="C1098" t="s">
        <v>8449</v>
      </c>
      <c r="D1098">
        <v>4</v>
      </c>
    </row>
    <row r="1099" spans="1:4" x14ac:dyDescent="0.3">
      <c r="A1099" t="s">
        <v>8448</v>
      </c>
      <c r="B1099">
        <v>62</v>
      </c>
      <c r="C1099" t="s">
        <v>8449</v>
      </c>
      <c r="D1099">
        <v>20</v>
      </c>
    </row>
    <row r="1100" spans="1:4" x14ac:dyDescent="0.3">
      <c r="A1100" t="s">
        <v>8448</v>
      </c>
      <c r="B1100">
        <v>62</v>
      </c>
      <c r="C1100" t="s">
        <v>8449</v>
      </c>
      <c r="D1100">
        <v>37</v>
      </c>
    </row>
    <row r="1101" spans="1:4" x14ac:dyDescent="0.3">
      <c r="A1101" t="s">
        <v>8448</v>
      </c>
      <c r="B1101">
        <v>62</v>
      </c>
      <c r="C1101" t="s">
        <v>8449</v>
      </c>
      <c r="D1101">
        <v>15</v>
      </c>
    </row>
    <row r="1102" spans="1:4" x14ac:dyDescent="0.3">
      <c r="A1102" t="s">
        <v>8448</v>
      </c>
      <c r="B1102">
        <v>62</v>
      </c>
      <c r="C1102" t="s">
        <v>8449</v>
      </c>
      <c r="D1102">
        <v>17</v>
      </c>
    </row>
    <row r="1103" spans="1:4" x14ac:dyDescent="0.3">
      <c r="A1103" t="s">
        <v>8448</v>
      </c>
      <c r="B1103">
        <v>62</v>
      </c>
      <c r="C1103" t="s">
        <v>8449</v>
      </c>
      <c r="D1103">
        <v>0</v>
      </c>
    </row>
    <row r="1104" spans="1:4" x14ac:dyDescent="0.3">
      <c r="A1104" t="s">
        <v>8448</v>
      </c>
      <c r="B1104">
        <v>62</v>
      </c>
    </row>
    <row r="1105" spans="1:4" x14ac:dyDescent="0.3">
      <c r="A1105" t="s">
        <v>8448</v>
      </c>
      <c r="B1105">
        <v>62</v>
      </c>
    </row>
    <row r="1106" spans="1:4" x14ac:dyDescent="0.3">
      <c r="A1106" t="s">
        <v>8448</v>
      </c>
      <c r="B1106">
        <v>62</v>
      </c>
    </row>
    <row r="1107" spans="1:4" x14ac:dyDescent="0.3">
      <c r="A1107" t="s">
        <v>8448</v>
      </c>
      <c r="B1107">
        <v>62</v>
      </c>
    </row>
    <row r="1108" spans="1:4" x14ac:dyDescent="0.3">
      <c r="A1108" t="s">
        <v>8448</v>
      </c>
      <c r="B1108">
        <v>62</v>
      </c>
    </row>
    <row r="1109" spans="1:4" x14ac:dyDescent="0.3">
      <c r="A1109" t="s">
        <v>8448</v>
      </c>
      <c r="B1109">
        <v>62</v>
      </c>
    </row>
    <row r="1110" spans="1:4" x14ac:dyDescent="0.3">
      <c r="A1110" t="s">
        <v>8448</v>
      </c>
      <c r="B1110">
        <v>63</v>
      </c>
      <c r="C1110" t="s">
        <v>8449</v>
      </c>
      <c r="D1110">
        <v>25</v>
      </c>
    </row>
    <row r="1111" spans="1:4" x14ac:dyDescent="0.3">
      <c r="A1111" t="s">
        <v>8448</v>
      </c>
      <c r="B1111">
        <v>63</v>
      </c>
      <c r="C1111" t="s">
        <v>8449</v>
      </c>
      <c r="D1111">
        <v>0</v>
      </c>
    </row>
    <row r="1112" spans="1:4" x14ac:dyDescent="0.3">
      <c r="A1112" t="s">
        <v>8448</v>
      </c>
      <c r="B1112">
        <v>63</v>
      </c>
      <c r="C1112" t="s">
        <v>8449</v>
      </c>
      <c r="D1112">
        <v>0</v>
      </c>
    </row>
    <row r="1113" spans="1:4" x14ac:dyDescent="0.3">
      <c r="A1113" t="s">
        <v>8448</v>
      </c>
      <c r="B1113">
        <v>63</v>
      </c>
      <c r="C1113" t="s">
        <v>8449</v>
      </c>
      <c r="D1113">
        <v>9</v>
      </c>
    </row>
    <row r="1114" spans="1:4" x14ac:dyDescent="0.3">
      <c r="A1114" t="s">
        <v>8448</v>
      </c>
      <c r="B1114">
        <v>63</v>
      </c>
      <c r="C1114" t="s">
        <v>8449</v>
      </c>
      <c r="D1114">
        <v>1</v>
      </c>
    </row>
    <row r="1115" spans="1:4" x14ac:dyDescent="0.3">
      <c r="A1115" t="s">
        <v>8448</v>
      </c>
      <c r="B1115">
        <v>63</v>
      </c>
    </row>
    <row r="1116" spans="1:4" x14ac:dyDescent="0.3">
      <c r="A1116" t="s">
        <v>8448</v>
      </c>
      <c r="B1116">
        <v>63</v>
      </c>
    </row>
    <row r="1117" spans="1:4" x14ac:dyDescent="0.3">
      <c r="A1117" t="s">
        <v>8448</v>
      </c>
      <c r="B1117">
        <v>63</v>
      </c>
    </row>
    <row r="1118" spans="1:4" x14ac:dyDescent="0.3">
      <c r="A1118" t="s">
        <v>8448</v>
      </c>
      <c r="B1118">
        <v>63</v>
      </c>
    </row>
    <row r="1119" spans="1:4" x14ac:dyDescent="0.3">
      <c r="A1119" t="s">
        <v>8448</v>
      </c>
      <c r="B1119">
        <v>63</v>
      </c>
    </row>
    <row r="1120" spans="1:4" x14ac:dyDescent="0.3">
      <c r="A1120" t="s">
        <v>8448</v>
      </c>
      <c r="B1120">
        <v>63</v>
      </c>
    </row>
    <row r="1121" spans="1:4" x14ac:dyDescent="0.3">
      <c r="A1121" t="s">
        <v>8448</v>
      </c>
      <c r="B1121">
        <v>63</v>
      </c>
    </row>
    <row r="1122" spans="1:4" x14ac:dyDescent="0.3">
      <c r="A1122" t="s">
        <v>8448</v>
      </c>
      <c r="B1122">
        <v>64</v>
      </c>
      <c r="C1122" t="s">
        <v>8449</v>
      </c>
      <c r="D1122">
        <v>0</v>
      </c>
    </row>
    <row r="1123" spans="1:4" x14ac:dyDescent="0.3">
      <c r="A1123" t="s">
        <v>8448</v>
      </c>
      <c r="B1123">
        <v>64</v>
      </c>
      <c r="C1123" t="s">
        <v>8449</v>
      </c>
      <c r="D1123">
        <v>0</v>
      </c>
    </row>
    <row r="1124" spans="1:4" x14ac:dyDescent="0.3">
      <c r="A1124" t="s">
        <v>8448</v>
      </c>
      <c r="B1124">
        <v>64</v>
      </c>
      <c r="C1124" t="s">
        <v>8449</v>
      </c>
      <c r="D1124">
        <v>9</v>
      </c>
    </row>
    <row r="1125" spans="1:4" x14ac:dyDescent="0.3">
      <c r="A1125" t="s">
        <v>8448</v>
      </c>
      <c r="B1125">
        <v>64</v>
      </c>
      <c r="C1125" t="s">
        <v>8449</v>
      </c>
      <c r="D1125">
        <v>1</v>
      </c>
    </row>
    <row r="1126" spans="1:4" x14ac:dyDescent="0.3">
      <c r="A1126" t="s">
        <v>8448</v>
      </c>
      <c r="B1126">
        <v>64</v>
      </c>
      <c r="C1126" t="s">
        <v>8449</v>
      </c>
      <c r="D1126">
        <v>0</v>
      </c>
    </row>
    <row r="1127" spans="1:4" x14ac:dyDescent="0.3">
      <c r="A1127" t="s">
        <v>8448</v>
      </c>
      <c r="B1127">
        <v>64</v>
      </c>
      <c r="C1127" t="s">
        <v>8449</v>
      </c>
      <c r="D1127">
        <v>9</v>
      </c>
    </row>
    <row r="1128" spans="1:4" x14ac:dyDescent="0.3">
      <c r="A1128" t="s">
        <v>8448</v>
      </c>
      <c r="B1128">
        <v>64</v>
      </c>
      <c r="C1128" t="s">
        <v>8449</v>
      </c>
      <c r="D1128">
        <v>4</v>
      </c>
    </row>
    <row r="1129" spans="1:4" x14ac:dyDescent="0.3">
      <c r="A1129" t="s">
        <v>8448</v>
      </c>
      <c r="B1129">
        <v>64</v>
      </c>
      <c r="C1129" t="s">
        <v>8449</v>
      </c>
      <c r="D1129">
        <v>5</v>
      </c>
    </row>
    <row r="1130" spans="1:4" x14ac:dyDescent="0.3">
      <c r="A1130" t="s">
        <v>8448</v>
      </c>
      <c r="B1130">
        <v>64</v>
      </c>
    </row>
    <row r="1131" spans="1:4" x14ac:dyDescent="0.3">
      <c r="A1131" t="s">
        <v>8448</v>
      </c>
      <c r="B1131">
        <v>64</v>
      </c>
    </row>
    <row r="1132" spans="1:4" x14ac:dyDescent="0.3">
      <c r="A1132" t="s">
        <v>8448</v>
      </c>
      <c r="B1132">
        <v>64</v>
      </c>
    </row>
    <row r="1133" spans="1:4" x14ac:dyDescent="0.3">
      <c r="A1133" t="s">
        <v>8448</v>
      </c>
      <c r="B1133">
        <v>64</v>
      </c>
    </row>
    <row r="1134" spans="1:4" x14ac:dyDescent="0.3">
      <c r="A1134" t="s">
        <v>8448</v>
      </c>
      <c r="B1134">
        <v>65</v>
      </c>
      <c r="C1134" t="s">
        <v>8449</v>
      </c>
      <c r="D1134">
        <v>17</v>
      </c>
    </row>
    <row r="1135" spans="1:4" x14ac:dyDescent="0.3">
      <c r="A1135" t="s">
        <v>8448</v>
      </c>
      <c r="B1135">
        <v>65</v>
      </c>
      <c r="C1135" t="s">
        <v>8449</v>
      </c>
      <c r="D1135">
        <v>0</v>
      </c>
    </row>
    <row r="1136" spans="1:4" x14ac:dyDescent="0.3">
      <c r="A1136" t="s">
        <v>8448</v>
      </c>
      <c r="B1136">
        <v>65</v>
      </c>
      <c r="C1136" t="s">
        <v>8449</v>
      </c>
      <c r="D1136">
        <v>12</v>
      </c>
    </row>
    <row r="1137" spans="1:4" x14ac:dyDescent="0.3">
      <c r="A1137" t="s">
        <v>8448</v>
      </c>
      <c r="B1137">
        <v>65</v>
      </c>
      <c r="C1137" t="s">
        <v>8449</v>
      </c>
      <c r="D1137">
        <v>2</v>
      </c>
    </row>
    <row r="1138" spans="1:4" x14ac:dyDescent="0.3">
      <c r="A1138" t="s">
        <v>8448</v>
      </c>
      <c r="B1138">
        <v>65</v>
      </c>
      <c r="C1138" t="s">
        <v>8449</v>
      </c>
      <c r="D1138">
        <v>6</v>
      </c>
    </row>
    <row r="1139" spans="1:4" x14ac:dyDescent="0.3">
      <c r="A1139" t="s">
        <v>8448</v>
      </c>
      <c r="B1139">
        <v>65</v>
      </c>
      <c r="C1139" t="s">
        <v>8449</v>
      </c>
      <c r="D1139">
        <v>2</v>
      </c>
    </row>
    <row r="1140" spans="1:4" x14ac:dyDescent="0.3">
      <c r="A1140" t="s">
        <v>8448</v>
      </c>
      <c r="B1140">
        <v>65</v>
      </c>
      <c r="C1140" t="s">
        <v>8449</v>
      </c>
      <c r="D1140">
        <v>1</v>
      </c>
    </row>
    <row r="1141" spans="1:4" x14ac:dyDescent="0.3">
      <c r="A1141" t="s">
        <v>8448</v>
      </c>
      <c r="B1141">
        <v>65</v>
      </c>
      <c r="C1141" t="s">
        <v>8449</v>
      </c>
      <c r="D1141">
        <v>2</v>
      </c>
    </row>
    <row r="1142" spans="1:4" x14ac:dyDescent="0.3">
      <c r="A1142" t="s">
        <v>8448</v>
      </c>
      <c r="B1142">
        <v>65</v>
      </c>
      <c r="C1142" t="s">
        <v>8449</v>
      </c>
      <c r="D1142">
        <v>2</v>
      </c>
    </row>
    <row r="1143" spans="1:4" x14ac:dyDescent="0.3">
      <c r="A1143" t="s">
        <v>8448</v>
      </c>
      <c r="B1143">
        <v>65</v>
      </c>
    </row>
    <row r="1144" spans="1:4" x14ac:dyDescent="0.3">
      <c r="A1144" t="s">
        <v>8448</v>
      </c>
      <c r="B1144">
        <v>65</v>
      </c>
    </row>
    <row r="1145" spans="1:4" x14ac:dyDescent="0.3">
      <c r="A1145" t="s">
        <v>8448</v>
      </c>
      <c r="B1145">
        <v>65</v>
      </c>
    </row>
    <row r="1146" spans="1:4" x14ac:dyDescent="0.3">
      <c r="A1146" t="s">
        <v>8448</v>
      </c>
      <c r="B1146">
        <v>66</v>
      </c>
      <c r="C1146" t="s">
        <v>8449</v>
      </c>
      <c r="D1146">
        <v>6</v>
      </c>
    </row>
    <row r="1147" spans="1:4" x14ac:dyDescent="0.3">
      <c r="A1147" t="s">
        <v>8448</v>
      </c>
      <c r="B1147">
        <v>66</v>
      </c>
      <c r="C1147" t="s">
        <v>8449</v>
      </c>
      <c r="D1147">
        <v>1</v>
      </c>
    </row>
    <row r="1148" spans="1:4" x14ac:dyDescent="0.3">
      <c r="A1148" t="s">
        <v>8448</v>
      </c>
      <c r="B1148">
        <v>66</v>
      </c>
      <c r="C1148" t="s">
        <v>8449</v>
      </c>
      <c r="D1148">
        <v>11</v>
      </c>
    </row>
    <row r="1149" spans="1:4" x14ac:dyDescent="0.3">
      <c r="A1149" t="s">
        <v>8448</v>
      </c>
      <c r="B1149">
        <v>66</v>
      </c>
      <c r="C1149" t="s">
        <v>8449</v>
      </c>
      <c r="D1149">
        <v>0</v>
      </c>
    </row>
    <row r="1150" spans="1:4" x14ac:dyDescent="0.3">
      <c r="A1150" t="s">
        <v>8448</v>
      </c>
      <c r="B1150">
        <v>66</v>
      </c>
      <c r="C1150" t="s">
        <v>8449</v>
      </c>
      <c r="D1150">
        <v>1</v>
      </c>
    </row>
    <row r="1151" spans="1:4" x14ac:dyDescent="0.3">
      <c r="A1151" t="s">
        <v>8448</v>
      </c>
      <c r="B1151">
        <v>66</v>
      </c>
    </row>
    <row r="1152" spans="1:4" x14ac:dyDescent="0.3">
      <c r="A1152" t="s">
        <v>8448</v>
      </c>
      <c r="B1152">
        <v>66</v>
      </c>
    </row>
    <row r="1153" spans="1:4" x14ac:dyDescent="0.3">
      <c r="A1153" t="s">
        <v>8448</v>
      </c>
      <c r="B1153">
        <v>66</v>
      </c>
    </row>
    <row r="1154" spans="1:4" x14ac:dyDescent="0.3">
      <c r="A1154" t="s">
        <v>8448</v>
      </c>
      <c r="B1154">
        <v>67</v>
      </c>
      <c r="C1154" t="s">
        <v>8449</v>
      </c>
      <c r="D1154">
        <v>29</v>
      </c>
    </row>
    <row r="1155" spans="1:4" x14ac:dyDescent="0.3">
      <c r="A1155" t="s">
        <v>8448</v>
      </c>
      <c r="B1155">
        <v>67</v>
      </c>
      <c r="C1155" t="s">
        <v>8449</v>
      </c>
      <c r="D1155">
        <v>4</v>
      </c>
    </row>
    <row r="1156" spans="1:4" x14ac:dyDescent="0.3">
      <c r="A1156" t="s">
        <v>8448</v>
      </c>
      <c r="B1156">
        <v>67</v>
      </c>
      <c r="C1156" t="s">
        <v>8449</v>
      </c>
      <c r="D1156">
        <v>2</v>
      </c>
    </row>
    <row r="1157" spans="1:4" x14ac:dyDescent="0.3">
      <c r="A1157" t="s">
        <v>8448</v>
      </c>
      <c r="B1157">
        <v>67</v>
      </c>
      <c r="C1157" t="s">
        <v>8449</v>
      </c>
      <c r="D1157">
        <v>3</v>
      </c>
    </row>
    <row r="1158" spans="1:4" x14ac:dyDescent="0.3">
      <c r="A1158" t="s">
        <v>8448</v>
      </c>
      <c r="B1158">
        <v>67</v>
      </c>
      <c r="C1158" t="s">
        <v>8449</v>
      </c>
      <c r="D1158">
        <v>0</v>
      </c>
    </row>
    <row r="1159" spans="1:4" x14ac:dyDescent="0.3">
      <c r="A1159" t="s">
        <v>8448</v>
      </c>
      <c r="B1159">
        <v>67</v>
      </c>
      <c r="C1159" t="s">
        <v>8449</v>
      </c>
      <c r="D1159">
        <v>11</v>
      </c>
    </row>
    <row r="1160" spans="1:4" x14ac:dyDescent="0.3">
      <c r="A1160" t="s">
        <v>8448</v>
      </c>
      <c r="B1160">
        <v>67</v>
      </c>
    </row>
    <row r="1161" spans="1:4" x14ac:dyDescent="0.3">
      <c r="A1161" t="s">
        <v>8448</v>
      </c>
      <c r="B1161">
        <v>67</v>
      </c>
    </row>
    <row r="1162" spans="1:4" x14ac:dyDescent="0.3">
      <c r="A1162" t="s">
        <v>8448</v>
      </c>
      <c r="B1162">
        <v>67</v>
      </c>
    </row>
    <row r="1163" spans="1:4" x14ac:dyDescent="0.3">
      <c r="A1163" t="s">
        <v>8448</v>
      </c>
      <c r="B1163">
        <v>68</v>
      </c>
      <c r="C1163" t="s">
        <v>8449</v>
      </c>
      <c r="D1163">
        <v>3</v>
      </c>
    </row>
    <row r="1164" spans="1:4" x14ac:dyDescent="0.3">
      <c r="A1164" t="s">
        <v>8448</v>
      </c>
      <c r="B1164">
        <v>68</v>
      </c>
      <c r="C1164" t="s">
        <v>8449</v>
      </c>
      <c r="D1164">
        <v>9</v>
      </c>
    </row>
    <row r="1165" spans="1:4" x14ac:dyDescent="0.3">
      <c r="A1165" t="s">
        <v>8448</v>
      </c>
      <c r="B1165">
        <v>68</v>
      </c>
      <c r="C1165" t="s">
        <v>8449</v>
      </c>
      <c r="D1165">
        <v>0</v>
      </c>
    </row>
    <row r="1166" spans="1:4" x14ac:dyDescent="0.3">
      <c r="A1166" t="s">
        <v>8448</v>
      </c>
      <c r="B1166">
        <v>68</v>
      </c>
      <c r="C1166" t="s">
        <v>8449</v>
      </c>
      <c r="D1166">
        <v>2</v>
      </c>
    </row>
    <row r="1167" spans="1:4" x14ac:dyDescent="0.3">
      <c r="A1167" t="s">
        <v>8448</v>
      </c>
      <c r="B1167">
        <v>68</v>
      </c>
    </row>
    <row r="1168" spans="1:4" x14ac:dyDescent="0.3">
      <c r="A1168" t="s">
        <v>8448</v>
      </c>
      <c r="B1168">
        <v>68</v>
      </c>
    </row>
    <row r="1169" spans="1:4" x14ac:dyDescent="0.3">
      <c r="A1169" t="s">
        <v>8448</v>
      </c>
      <c r="B1169">
        <v>68</v>
      </c>
    </row>
    <row r="1170" spans="1:4" x14ac:dyDescent="0.3">
      <c r="A1170" t="s">
        <v>8448</v>
      </c>
      <c r="B1170">
        <v>69</v>
      </c>
      <c r="C1170" t="s">
        <v>8449</v>
      </c>
      <c r="D1170">
        <v>38</v>
      </c>
    </row>
    <row r="1171" spans="1:4" x14ac:dyDescent="0.3">
      <c r="A1171" t="s">
        <v>8448</v>
      </c>
      <c r="B1171">
        <v>69</v>
      </c>
      <c r="C1171" t="s">
        <v>8449</v>
      </c>
      <c r="D1171">
        <v>1</v>
      </c>
    </row>
    <row r="1172" spans="1:4" x14ac:dyDescent="0.3">
      <c r="A1172" t="s">
        <v>8448</v>
      </c>
      <c r="B1172">
        <v>69</v>
      </c>
      <c r="C1172" t="s">
        <v>8449</v>
      </c>
      <c r="D1172">
        <v>4</v>
      </c>
    </row>
    <row r="1173" spans="1:4" x14ac:dyDescent="0.3">
      <c r="A1173" t="s">
        <v>8448</v>
      </c>
      <c r="B1173">
        <v>69</v>
      </c>
      <c r="C1173" t="s">
        <v>8449</v>
      </c>
      <c r="D1173">
        <v>37</v>
      </c>
    </row>
    <row r="1174" spans="1:4" x14ac:dyDescent="0.3">
      <c r="A1174" t="s">
        <v>8448</v>
      </c>
      <c r="B1174">
        <v>69</v>
      </c>
      <c r="C1174" t="s">
        <v>8449</v>
      </c>
      <c r="D1174">
        <v>0</v>
      </c>
    </row>
    <row r="1175" spans="1:4" x14ac:dyDescent="0.3">
      <c r="A1175" t="s">
        <v>8448</v>
      </c>
      <c r="B1175">
        <v>69</v>
      </c>
      <c r="C1175" t="s">
        <v>8449</v>
      </c>
      <c r="D1175">
        <v>7</v>
      </c>
    </row>
    <row r="1176" spans="1:4" x14ac:dyDescent="0.3">
      <c r="A1176" t="s">
        <v>8448</v>
      </c>
      <c r="B1176">
        <v>69</v>
      </c>
      <c r="C1176" t="s">
        <v>8449</v>
      </c>
      <c r="D1176">
        <v>2</v>
      </c>
    </row>
    <row r="1177" spans="1:4" x14ac:dyDescent="0.3">
      <c r="A1177" t="s">
        <v>8448</v>
      </c>
      <c r="B1177">
        <v>69</v>
      </c>
      <c r="C1177" t="s">
        <v>8449</v>
      </c>
      <c r="D1177">
        <v>0</v>
      </c>
    </row>
    <row r="1178" spans="1:4" x14ac:dyDescent="0.3">
      <c r="A1178" t="s">
        <v>8448</v>
      </c>
      <c r="B1178">
        <v>69</v>
      </c>
      <c r="C1178" t="s">
        <v>8449</v>
      </c>
      <c r="D1178">
        <v>0</v>
      </c>
    </row>
    <row r="1179" spans="1:4" x14ac:dyDescent="0.3">
      <c r="A1179" t="s">
        <v>8448</v>
      </c>
      <c r="B1179">
        <v>69</v>
      </c>
    </row>
    <row r="1180" spans="1:4" x14ac:dyDescent="0.3">
      <c r="A1180" t="s">
        <v>8448</v>
      </c>
      <c r="B1180">
        <v>69</v>
      </c>
    </row>
    <row r="1181" spans="1:4" x14ac:dyDescent="0.3">
      <c r="A1181" t="s">
        <v>8448</v>
      </c>
      <c r="B1181">
        <v>69</v>
      </c>
    </row>
    <row r="1182" spans="1:4" x14ac:dyDescent="0.3">
      <c r="A1182" t="s">
        <v>8448</v>
      </c>
      <c r="B1182">
        <v>69</v>
      </c>
    </row>
    <row r="1183" spans="1:4" x14ac:dyDescent="0.3">
      <c r="A1183" t="s">
        <v>8448</v>
      </c>
      <c r="B1183">
        <v>69</v>
      </c>
    </row>
    <row r="1184" spans="1:4" x14ac:dyDescent="0.3">
      <c r="A1184" t="s">
        <v>8448</v>
      </c>
      <c r="B1184">
        <v>70</v>
      </c>
      <c r="C1184" t="s">
        <v>8449</v>
      </c>
      <c r="D1184">
        <v>0</v>
      </c>
    </row>
    <row r="1185" spans="1:4" x14ac:dyDescent="0.3">
      <c r="A1185" t="s">
        <v>8448</v>
      </c>
      <c r="B1185">
        <v>70</v>
      </c>
      <c r="C1185" t="s">
        <v>8449</v>
      </c>
      <c r="D1185">
        <v>13</v>
      </c>
    </row>
    <row r="1186" spans="1:4" x14ac:dyDescent="0.3">
      <c r="A1186" t="s">
        <v>8448</v>
      </c>
      <c r="B1186">
        <v>70</v>
      </c>
      <c r="C1186" t="s">
        <v>8449</v>
      </c>
      <c r="D1186">
        <v>7</v>
      </c>
    </row>
    <row r="1187" spans="1:4" x14ac:dyDescent="0.3">
      <c r="A1187" t="s">
        <v>8448</v>
      </c>
      <c r="B1187">
        <v>70</v>
      </c>
      <c r="C1187" t="s">
        <v>8449</v>
      </c>
      <c r="D1187">
        <v>7</v>
      </c>
    </row>
    <row r="1188" spans="1:4" x14ac:dyDescent="0.3">
      <c r="A1188" t="s">
        <v>8448</v>
      </c>
      <c r="B1188">
        <v>70</v>
      </c>
      <c r="C1188" t="s">
        <v>8449</v>
      </c>
      <c r="D1188">
        <v>0</v>
      </c>
    </row>
    <row r="1189" spans="1:4" x14ac:dyDescent="0.3">
      <c r="A1189" t="s">
        <v>8448</v>
      </c>
      <c r="B1189">
        <v>70</v>
      </c>
      <c r="C1189" t="s">
        <v>8449</v>
      </c>
      <c r="D1189">
        <v>47</v>
      </c>
    </row>
    <row r="1190" spans="1:4" x14ac:dyDescent="0.3">
      <c r="A1190" t="s">
        <v>8448</v>
      </c>
      <c r="B1190">
        <v>70</v>
      </c>
      <c r="C1190" t="s">
        <v>8449</v>
      </c>
      <c r="D1190">
        <v>9</v>
      </c>
    </row>
    <row r="1191" spans="1:4" x14ac:dyDescent="0.3">
      <c r="A1191" t="s">
        <v>8448</v>
      </c>
      <c r="B1191">
        <v>70</v>
      </c>
      <c r="C1191" t="s">
        <v>8449</v>
      </c>
      <c r="D1191">
        <v>41</v>
      </c>
    </row>
    <row r="1192" spans="1:4" x14ac:dyDescent="0.3">
      <c r="A1192" t="s">
        <v>8448</v>
      </c>
      <c r="B1192">
        <v>70</v>
      </c>
      <c r="C1192" t="s">
        <v>8449</v>
      </c>
      <c r="D1192">
        <v>4</v>
      </c>
    </row>
    <row r="1193" spans="1:4" x14ac:dyDescent="0.3">
      <c r="A1193" t="s">
        <v>8448</v>
      </c>
      <c r="B1193">
        <v>70</v>
      </c>
      <c r="C1193" t="s">
        <v>8449</v>
      </c>
      <c r="D1193">
        <v>8</v>
      </c>
    </row>
    <row r="1194" spans="1:4" x14ac:dyDescent="0.3">
      <c r="A1194" t="s">
        <v>8448</v>
      </c>
      <c r="B1194">
        <v>70</v>
      </c>
      <c r="C1194" t="s">
        <v>8449</v>
      </c>
      <c r="D1194">
        <v>25</v>
      </c>
    </row>
    <row r="1195" spans="1:4" x14ac:dyDescent="0.3">
      <c r="A1195" t="s">
        <v>8448</v>
      </c>
      <c r="B1195">
        <v>70</v>
      </c>
      <c r="C1195" t="s">
        <v>8449</v>
      </c>
      <c r="D1195">
        <v>20</v>
      </c>
    </row>
    <row r="1196" spans="1:4" x14ac:dyDescent="0.3">
      <c r="A1196" t="s">
        <v>8448</v>
      </c>
      <c r="B1196">
        <v>70</v>
      </c>
    </row>
    <row r="1197" spans="1:4" x14ac:dyDescent="0.3">
      <c r="A1197" t="s">
        <v>8448</v>
      </c>
      <c r="B1197">
        <v>70</v>
      </c>
    </row>
    <row r="1198" spans="1:4" x14ac:dyDescent="0.3">
      <c r="A1198" t="s">
        <v>8448</v>
      </c>
      <c r="B1198">
        <v>70</v>
      </c>
    </row>
    <row r="1199" spans="1:4" x14ac:dyDescent="0.3">
      <c r="A1199" t="s">
        <v>8448</v>
      </c>
      <c r="B1199">
        <v>70</v>
      </c>
    </row>
    <row r="1200" spans="1:4" x14ac:dyDescent="0.3">
      <c r="A1200" t="s">
        <v>8448</v>
      </c>
      <c r="B1200">
        <v>70</v>
      </c>
    </row>
    <row r="1201" spans="1:4" x14ac:dyDescent="0.3">
      <c r="A1201" t="s">
        <v>8448</v>
      </c>
      <c r="B1201">
        <v>71</v>
      </c>
      <c r="C1201" t="s">
        <v>8449</v>
      </c>
      <c r="D1201">
        <v>0</v>
      </c>
    </row>
    <row r="1202" spans="1:4" x14ac:dyDescent="0.3">
      <c r="A1202" t="s">
        <v>8448</v>
      </c>
      <c r="B1202">
        <v>71</v>
      </c>
      <c r="C1202" t="s">
        <v>8449</v>
      </c>
      <c r="D1202">
        <v>36</v>
      </c>
    </row>
    <row r="1203" spans="1:4" x14ac:dyDescent="0.3">
      <c r="A1203" t="s">
        <v>8448</v>
      </c>
      <c r="B1203">
        <v>71</v>
      </c>
      <c r="C1203" t="s">
        <v>8449</v>
      </c>
      <c r="D1203">
        <v>9</v>
      </c>
    </row>
    <row r="1204" spans="1:4" x14ac:dyDescent="0.3">
      <c r="A1204" t="s">
        <v>8448</v>
      </c>
      <c r="B1204">
        <v>71</v>
      </c>
      <c r="C1204" t="s">
        <v>8449</v>
      </c>
      <c r="D1204">
        <v>2</v>
      </c>
    </row>
    <row r="1205" spans="1:4" x14ac:dyDescent="0.3">
      <c r="A1205" t="s">
        <v>8448</v>
      </c>
      <c r="B1205">
        <v>71</v>
      </c>
      <c r="C1205" t="s">
        <v>8449</v>
      </c>
      <c r="D1205">
        <v>5</v>
      </c>
    </row>
    <row r="1206" spans="1:4" x14ac:dyDescent="0.3">
      <c r="A1206" t="s">
        <v>8448</v>
      </c>
      <c r="B1206">
        <v>71</v>
      </c>
      <c r="C1206" t="s">
        <v>8449</v>
      </c>
      <c r="D1206">
        <v>16</v>
      </c>
    </row>
    <row r="1207" spans="1:4" x14ac:dyDescent="0.3">
      <c r="A1207" t="s">
        <v>8448</v>
      </c>
      <c r="B1207">
        <v>71</v>
      </c>
      <c r="C1207" t="s">
        <v>8449</v>
      </c>
      <c r="D1207">
        <v>12</v>
      </c>
    </row>
    <row r="1208" spans="1:4" x14ac:dyDescent="0.3">
      <c r="A1208" t="s">
        <v>8448</v>
      </c>
      <c r="B1208">
        <v>71</v>
      </c>
      <c r="C1208" t="s">
        <v>8449</v>
      </c>
      <c r="D1208">
        <v>3</v>
      </c>
    </row>
    <row r="1209" spans="1:4" x14ac:dyDescent="0.3">
      <c r="A1209" t="s">
        <v>8448</v>
      </c>
      <c r="B1209">
        <v>71</v>
      </c>
      <c r="C1209" t="s">
        <v>8449</v>
      </c>
      <c r="D1209">
        <v>9</v>
      </c>
    </row>
    <row r="1210" spans="1:4" x14ac:dyDescent="0.3">
      <c r="A1210" t="s">
        <v>8448</v>
      </c>
      <c r="B1210">
        <v>71</v>
      </c>
      <c r="C1210" t="s">
        <v>8449</v>
      </c>
      <c r="D1210">
        <v>0</v>
      </c>
    </row>
    <row r="1211" spans="1:4" x14ac:dyDescent="0.3">
      <c r="A1211" t="s">
        <v>8448</v>
      </c>
      <c r="B1211">
        <v>71</v>
      </c>
    </row>
    <row r="1212" spans="1:4" x14ac:dyDescent="0.3">
      <c r="A1212" t="s">
        <v>8448</v>
      </c>
      <c r="B1212">
        <v>71</v>
      </c>
    </row>
    <row r="1213" spans="1:4" x14ac:dyDescent="0.3">
      <c r="A1213" t="s">
        <v>8448</v>
      </c>
      <c r="B1213">
        <v>71</v>
      </c>
    </row>
    <row r="1214" spans="1:4" x14ac:dyDescent="0.3">
      <c r="A1214" t="s">
        <v>8448</v>
      </c>
      <c r="B1214">
        <v>71</v>
      </c>
    </row>
    <row r="1215" spans="1:4" x14ac:dyDescent="0.3">
      <c r="A1215" t="s">
        <v>8448</v>
      </c>
      <c r="B1215">
        <v>71</v>
      </c>
    </row>
    <row r="1216" spans="1:4" x14ac:dyDescent="0.3">
      <c r="A1216" t="s">
        <v>8448</v>
      </c>
      <c r="B1216">
        <v>71</v>
      </c>
    </row>
    <row r="1217" spans="1:4" x14ac:dyDescent="0.3">
      <c r="A1217" t="s">
        <v>8448</v>
      </c>
      <c r="B1217">
        <v>72</v>
      </c>
      <c r="C1217" t="s">
        <v>8449</v>
      </c>
      <c r="D1217">
        <v>0</v>
      </c>
    </row>
    <row r="1218" spans="1:4" x14ac:dyDescent="0.3">
      <c r="A1218" t="s">
        <v>8448</v>
      </c>
      <c r="B1218">
        <v>72</v>
      </c>
      <c r="C1218" t="s">
        <v>8449</v>
      </c>
      <c r="D1218">
        <v>12</v>
      </c>
    </row>
    <row r="1219" spans="1:4" x14ac:dyDescent="0.3">
      <c r="A1219" t="s">
        <v>8448</v>
      </c>
      <c r="B1219">
        <v>72</v>
      </c>
      <c r="C1219" t="s">
        <v>8449</v>
      </c>
      <c r="D1219">
        <v>1</v>
      </c>
    </row>
    <row r="1220" spans="1:4" x14ac:dyDescent="0.3">
      <c r="A1220" t="s">
        <v>8448</v>
      </c>
      <c r="B1220">
        <v>72</v>
      </c>
    </row>
    <row r="1221" spans="1:4" x14ac:dyDescent="0.3">
      <c r="A1221" t="s">
        <v>8448</v>
      </c>
      <c r="B1221">
        <v>72</v>
      </c>
    </row>
    <row r="1222" spans="1:4" x14ac:dyDescent="0.3">
      <c r="A1222" t="s">
        <v>8448</v>
      </c>
      <c r="B1222">
        <v>72</v>
      </c>
    </row>
    <row r="1223" spans="1:4" x14ac:dyDescent="0.3">
      <c r="A1223" t="s">
        <v>8448</v>
      </c>
      <c r="B1223">
        <v>72</v>
      </c>
    </row>
    <row r="1224" spans="1:4" x14ac:dyDescent="0.3">
      <c r="A1224" t="s">
        <v>8448</v>
      </c>
      <c r="B1224">
        <v>72</v>
      </c>
    </row>
    <row r="1225" spans="1:4" x14ac:dyDescent="0.3">
      <c r="A1225" t="s">
        <v>8448</v>
      </c>
      <c r="B1225">
        <v>72</v>
      </c>
    </row>
    <row r="1226" spans="1:4" x14ac:dyDescent="0.3">
      <c r="A1226" t="s">
        <v>8448</v>
      </c>
      <c r="B1226">
        <v>72</v>
      </c>
    </row>
    <row r="1227" spans="1:4" x14ac:dyDescent="0.3">
      <c r="A1227" t="s">
        <v>8448</v>
      </c>
      <c r="B1227">
        <v>72</v>
      </c>
    </row>
    <row r="1228" spans="1:4" x14ac:dyDescent="0.3">
      <c r="A1228" t="s">
        <v>8448</v>
      </c>
      <c r="B1228">
        <v>72</v>
      </c>
    </row>
    <row r="1229" spans="1:4" x14ac:dyDescent="0.3">
      <c r="A1229" t="s">
        <v>8448</v>
      </c>
      <c r="B1229">
        <v>72</v>
      </c>
    </row>
    <row r="1230" spans="1:4" x14ac:dyDescent="0.3">
      <c r="A1230" t="s">
        <v>8448</v>
      </c>
      <c r="B1230">
        <v>73</v>
      </c>
      <c r="C1230" t="s">
        <v>8449</v>
      </c>
      <c r="D1230">
        <v>21</v>
      </c>
    </row>
    <row r="1231" spans="1:4" x14ac:dyDescent="0.3">
      <c r="A1231" t="s">
        <v>8448</v>
      </c>
      <c r="B1231">
        <v>73</v>
      </c>
      <c r="C1231" t="s">
        <v>8449</v>
      </c>
      <c r="D1231">
        <v>10</v>
      </c>
    </row>
    <row r="1232" spans="1:4" x14ac:dyDescent="0.3">
      <c r="A1232" t="s">
        <v>8448</v>
      </c>
      <c r="B1232">
        <v>73</v>
      </c>
      <c r="C1232" t="s">
        <v>8449</v>
      </c>
      <c r="D1232">
        <v>3</v>
      </c>
    </row>
    <row r="1233" spans="1:4" x14ac:dyDescent="0.3">
      <c r="A1233" t="s">
        <v>8448</v>
      </c>
      <c r="B1233">
        <v>73</v>
      </c>
      <c r="C1233" t="s">
        <v>8449</v>
      </c>
      <c r="D1233">
        <v>3</v>
      </c>
    </row>
    <row r="1234" spans="1:4" x14ac:dyDescent="0.3">
      <c r="A1234" t="s">
        <v>8448</v>
      </c>
      <c r="B1234">
        <v>73</v>
      </c>
      <c r="C1234" t="s">
        <v>8449</v>
      </c>
      <c r="D1234">
        <v>11</v>
      </c>
    </row>
    <row r="1235" spans="1:4" x14ac:dyDescent="0.3">
      <c r="A1235" t="s">
        <v>8448</v>
      </c>
      <c r="B1235">
        <v>73</v>
      </c>
      <c r="C1235" t="s">
        <v>8449</v>
      </c>
      <c r="D1235">
        <v>3</v>
      </c>
    </row>
    <row r="1236" spans="1:4" x14ac:dyDescent="0.3">
      <c r="A1236" t="s">
        <v>8448</v>
      </c>
      <c r="B1236">
        <v>73</v>
      </c>
      <c r="C1236" t="s">
        <v>8449</v>
      </c>
      <c r="D1236">
        <v>9</v>
      </c>
    </row>
    <row r="1237" spans="1:4" x14ac:dyDescent="0.3">
      <c r="A1237" t="s">
        <v>8448</v>
      </c>
      <c r="B1237">
        <v>73</v>
      </c>
      <c r="C1237" t="s">
        <v>8449</v>
      </c>
      <c r="D1237">
        <v>8</v>
      </c>
    </row>
    <row r="1238" spans="1:4" x14ac:dyDescent="0.3">
      <c r="A1238" t="s">
        <v>8448</v>
      </c>
      <c r="B1238">
        <v>73</v>
      </c>
      <c r="C1238" t="s">
        <v>8449</v>
      </c>
      <c r="D1238">
        <v>0</v>
      </c>
    </row>
    <row r="1239" spans="1:4" x14ac:dyDescent="0.3">
      <c r="A1239" t="s">
        <v>8448</v>
      </c>
      <c r="B1239">
        <v>73</v>
      </c>
    </row>
    <row r="1240" spans="1:4" x14ac:dyDescent="0.3">
      <c r="A1240" t="s">
        <v>8448</v>
      </c>
      <c r="B1240">
        <v>73</v>
      </c>
    </row>
    <row r="1241" spans="1:4" x14ac:dyDescent="0.3">
      <c r="A1241" t="s">
        <v>8448</v>
      </c>
      <c r="B1241">
        <v>73</v>
      </c>
    </row>
    <row r="1242" spans="1:4" x14ac:dyDescent="0.3">
      <c r="A1242" t="s">
        <v>8448</v>
      </c>
      <c r="B1242">
        <v>74</v>
      </c>
      <c r="C1242" t="s">
        <v>8449</v>
      </c>
      <c r="D1242">
        <v>2</v>
      </c>
    </row>
    <row r="1243" spans="1:4" x14ac:dyDescent="0.3">
      <c r="A1243" t="s">
        <v>8448</v>
      </c>
      <c r="B1243">
        <v>74</v>
      </c>
      <c r="C1243" t="s">
        <v>8449</v>
      </c>
      <c r="D1243">
        <v>6</v>
      </c>
    </row>
    <row r="1244" spans="1:4" x14ac:dyDescent="0.3">
      <c r="A1244" t="s">
        <v>8448</v>
      </c>
      <c r="B1244">
        <v>74</v>
      </c>
      <c r="C1244" t="s">
        <v>8449</v>
      </c>
      <c r="D1244">
        <v>148</v>
      </c>
    </row>
    <row r="1245" spans="1:4" x14ac:dyDescent="0.3">
      <c r="A1245" t="s">
        <v>8448</v>
      </c>
      <c r="B1245">
        <v>74</v>
      </c>
      <c r="C1245" t="s">
        <v>8449</v>
      </c>
      <c r="D1245">
        <v>0</v>
      </c>
    </row>
    <row r="1246" spans="1:4" x14ac:dyDescent="0.3">
      <c r="A1246" t="s">
        <v>8448</v>
      </c>
      <c r="B1246">
        <v>74</v>
      </c>
      <c r="C1246" t="s">
        <v>8449</v>
      </c>
      <c r="D1246">
        <v>0</v>
      </c>
    </row>
    <row r="1247" spans="1:4" x14ac:dyDescent="0.3">
      <c r="A1247" t="s">
        <v>8448</v>
      </c>
      <c r="B1247">
        <v>74</v>
      </c>
      <c r="C1247" t="s">
        <v>8449</v>
      </c>
      <c r="D1247">
        <v>0</v>
      </c>
    </row>
    <row r="1248" spans="1:4" x14ac:dyDescent="0.3">
      <c r="A1248" t="s">
        <v>8448</v>
      </c>
      <c r="B1248">
        <v>74</v>
      </c>
      <c r="C1248" t="s">
        <v>8449</v>
      </c>
      <c r="D1248">
        <v>6</v>
      </c>
    </row>
    <row r="1249" spans="1:4" x14ac:dyDescent="0.3">
      <c r="A1249" t="s">
        <v>8448</v>
      </c>
      <c r="B1249">
        <v>74</v>
      </c>
      <c r="C1249" t="s">
        <v>8449</v>
      </c>
      <c r="D1249">
        <v>3</v>
      </c>
    </row>
    <row r="1250" spans="1:4" x14ac:dyDescent="0.3">
      <c r="A1250" t="s">
        <v>8448</v>
      </c>
      <c r="B1250">
        <v>74</v>
      </c>
    </row>
    <row r="1251" spans="1:4" x14ac:dyDescent="0.3">
      <c r="A1251" t="s">
        <v>8448</v>
      </c>
      <c r="B1251">
        <v>74</v>
      </c>
    </row>
    <row r="1252" spans="1:4" x14ac:dyDescent="0.3">
      <c r="A1252" t="s">
        <v>8448</v>
      </c>
      <c r="B1252">
        <v>74</v>
      </c>
    </row>
    <row r="1253" spans="1:4" x14ac:dyDescent="0.3">
      <c r="A1253" t="s">
        <v>8448</v>
      </c>
      <c r="B1253">
        <v>74</v>
      </c>
    </row>
    <row r="1254" spans="1:4" x14ac:dyDescent="0.3">
      <c r="A1254" t="s">
        <v>8448</v>
      </c>
      <c r="B1254">
        <v>74</v>
      </c>
    </row>
    <row r="1255" spans="1:4" x14ac:dyDescent="0.3">
      <c r="A1255" t="s">
        <v>8448</v>
      </c>
      <c r="B1255">
        <v>75</v>
      </c>
      <c r="C1255" t="s">
        <v>8449</v>
      </c>
      <c r="D1255">
        <v>1</v>
      </c>
    </row>
    <row r="1256" spans="1:4" x14ac:dyDescent="0.3">
      <c r="A1256" t="s">
        <v>8448</v>
      </c>
      <c r="B1256">
        <v>75</v>
      </c>
      <c r="C1256" t="s">
        <v>8449</v>
      </c>
      <c r="D1256">
        <v>1</v>
      </c>
    </row>
    <row r="1257" spans="1:4" x14ac:dyDescent="0.3">
      <c r="A1257" t="s">
        <v>8448</v>
      </c>
      <c r="B1257">
        <v>75</v>
      </c>
      <c r="C1257" t="s">
        <v>8449</v>
      </c>
      <c r="D1257">
        <v>16</v>
      </c>
    </row>
    <row r="1258" spans="1:4" x14ac:dyDescent="0.3">
      <c r="A1258" t="s">
        <v>8448</v>
      </c>
      <c r="B1258">
        <v>75</v>
      </c>
      <c r="C1258" t="s">
        <v>8449</v>
      </c>
      <c r="D1258">
        <v>3</v>
      </c>
    </row>
    <row r="1259" spans="1:4" x14ac:dyDescent="0.3">
      <c r="A1259" t="s">
        <v>8448</v>
      </c>
      <c r="B1259">
        <v>75</v>
      </c>
      <c r="C1259" t="s">
        <v>8449</v>
      </c>
      <c r="D1259">
        <v>21</v>
      </c>
    </row>
    <row r="1260" spans="1:4" x14ac:dyDescent="0.3">
      <c r="A1260" t="s">
        <v>8448</v>
      </c>
      <c r="B1260">
        <v>75</v>
      </c>
      <c r="C1260" t="s">
        <v>8449</v>
      </c>
      <c r="D1260">
        <v>2</v>
      </c>
    </row>
    <row r="1261" spans="1:4" x14ac:dyDescent="0.3">
      <c r="A1261" t="s">
        <v>8448</v>
      </c>
      <c r="B1261">
        <v>75</v>
      </c>
      <c r="C1261" t="s">
        <v>8449</v>
      </c>
      <c r="D1261">
        <v>0</v>
      </c>
    </row>
    <row r="1262" spans="1:4" x14ac:dyDescent="0.3">
      <c r="A1262" t="s">
        <v>8448</v>
      </c>
      <c r="B1262">
        <v>75</v>
      </c>
      <c r="C1262" t="s">
        <v>8449</v>
      </c>
      <c r="D1262">
        <v>0</v>
      </c>
    </row>
    <row r="1263" spans="1:4" x14ac:dyDescent="0.3">
      <c r="A1263" t="s">
        <v>8448</v>
      </c>
      <c r="B1263">
        <v>75</v>
      </c>
      <c r="C1263" t="s">
        <v>8449</v>
      </c>
      <c r="D1263">
        <v>37</v>
      </c>
    </row>
    <row r="1264" spans="1:4" x14ac:dyDescent="0.3">
      <c r="A1264" t="s">
        <v>8448</v>
      </c>
      <c r="B1264">
        <v>75</v>
      </c>
      <c r="C1264" t="s">
        <v>8449</v>
      </c>
      <c r="D1264">
        <v>1</v>
      </c>
    </row>
    <row r="1265" spans="1:4" x14ac:dyDescent="0.3">
      <c r="A1265" t="s">
        <v>8448</v>
      </c>
      <c r="B1265">
        <v>75</v>
      </c>
      <c r="C1265" t="s">
        <v>8449</v>
      </c>
      <c r="D1265">
        <v>1</v>
      </c>
    </row>
    <row r="1266" spans="1:4" x14ac:dyDescent="0.3">
      <c r="A1266" t="s">
        <v>8448</v>
      </c>
      <c r="B1266">
        <v>75</v>
      </c>
    </row>
    <row r="1267" spans="1:4" x14ac:dyDescent="0.3">
      <c r="A1267" t="s">
        <v>8448</v>
      </c>
      <c r="B1267">
        <v>76</v>
      </c>
      <c r="C1267" t="s">
        <v>8449</v>
      </c>
      <c r="D1267">
        <v>229</v>
      </c>
    </row>
    <row r="1268" spans="1:4" x14ac:dyDescent="0.3">
      <c r="A1268" t="s">
        <v>8448</v>
      </c>
      <c r="B1268">
        <v>76</v>
      </c>
      <c r="C1268" t="s">
        <v>8449</v>
      </c>
      <c r="D1268">
        <v>18</v>
      </c>
    </row>
    <row r="1269" spans="1:4" x14ac:dyDescent="0.3">
      <c r="A1269" t="s">
        <v>8448</v>
      </c>
      <c r="B1269">
        <v>76</v>
      </c>
      <c r="C1269" t="s">
        <v>8449</v>
      </c>
      <c r="D1269">
        <v>0</v>
      </c>
    </row>
    <row r="1270" spans="1:4" x14ac:dyDescent="0.3">
      <c r="A1270" t="s">
        <v>8448</v>
      </c>
      <c r="B1270">
        <v>76</v>
      </c>
      <c r="C1270" t="s">
        <v>8449</v>
      </c>
      <c r="D1270">
        <v>1</v>
      </c>
    </row>
    <row r="1271" spans="1:4" x14ac:dyDescent="0.3">
      <c r="A1271" t="s">
        <v>8448</v>
      </c>
      <c r="B1271">
        <v>76</v>
      </c>
      <c r="C1271" t="s">
        <v>8449</v>
      </c>
      <c r="D1271">
        <v>4</v>
      </c>
    </row>
    <row r="1272" spans="1:4" x14ac:dyDescent="0.3">
      <c r="A1272" t="s">
        <v>8448</v>
      </c>
      <c r="B1272">
        <v>76</v>
      </c>
      <c r="C1272" t="s">
        <v>8449</v>
      </c>
      <c r="D1272">
        <v>28</v>
      </c>
    </row>
    <row r="1273" spans="1:4" x14ac:dyDescent="0.3">
      <c r="A1273" t="s">
        <v>8448</v>
      </c>
      <c r="B1273">
        <v>76</v>
      </c>
      <c r="C1273" t="s">
        <v>8449</v>
      </c>
      <c r="D1273">
        <v>38</v>
      </c>
    </row>
    <row r="1274" spans="1:4" x14ac:dyDescent="0.3">
      <c r="A1274" t="s">
        <v>8448</v>
      </c>
      <c r="B1274">
        <v>76</v>
      </c>
      <c r="C1274" t="s">
        <v>8449</v>
      </c>
      <c r="D1274">
        <v>94</v>
      </c>
    </row>
    <row r="1275" spans="1:4" x14ac:dyDescent="0.3">
      <c r="A1275" t="s">
        <v>8448</v>
      </c>
      <c r="B1275">
        <v>76</v>
      </c>
    </row>
    <row r="1276" spans="1:4" x14ac:dyDescent="0.3">
      <c r="A1276" t="s">
        <v>8448</v>
      </c>
      <c r="B1276">
        <v>76</v>
      </c>
    </row>
    <row r="1277" spans="1:4" x14ac:dyDescent="0.3">
      <c r="A1277" t="s">
        <v>8448</v>
      </c>
      <c r="B1277">
        <v>77</v>
      </c>
      <c r="C1277" t="s">
        <v>8449</v>
      </c>
      <c r="D1277">
        <v>170</v>
      </c>
    </row>
    <row r="1278" spans="1:4" x14ac:dyDescent="0.3">
      <c r="A1278" t="s">
        <v>8448</v>
      </c>
      <c r="B1278">
        <v>77</v>
      </c>
      <c r="C1278" t="s">
        <v>8449</v>
      </c>
      <c r="D1278">
        <v>1</v>
      </c>
    </row>
    <row r="1279" spans="1:4" x14ac:dyDescent="0.3">
      <c r="A1279" t="s">
        <v>8448</v>
      </c>
      <c r="B1279">
        <v>77</v>
      </c>
      <c r="C1279" t="s">
        <v>8449</v>
      </c>
      <c r="D1279">
        <v>8</v>
      </c>
    </row>
    <row r="1280" spans="1:4" x14ac:dyDescent="0.3">
      <c r="A1280" t="s">
        <v>8448</v>
      </c>
      <c r="B1280">
        <v>77</v>
      </c>
      <c r="C1280" t="s">
        <v>8449</v>
      </c>
      <c r="D1280">
        <v>4</v>
      </c>
    </row>
    <row r="1281" spans="1:4" x14ac:dyDescent="0.3">
      <c r="A1281" t="s">
        <v>8448</v>
      </c>
      <c r="B1281">
        <v>77</v>
      </c>
      <c r="C1281" t="s">
        <v>8449</v>
      </c>
      <c r="D1281">
        <v>8</v>
      </c>
    </row>
    <row r="1282" spans="1:4" x14ac:dyDescent="0.3">
      <c r="A1282" t="s">
        <v>8448</v>
      </c>
      <c r="B1282">
        <v>77</v>
      </c>
      <c r="C1282" t="s">
        <v>8449</v>
      </c>
      <c r="D1282">
        <v>3</v>
      </c>
    </row>
    <row r="1283" spans="1:4" x14ac:dyDescent="0.3">
      <c r="A1283" t="s">
        <v>8448</v>
      </c>
      <c r="B1283">
        <v>77</v>
      </c>
    </row>
    <row r="1284" spans="1:4" x14ac:dyDescent="0.3">
      <c r="A1284" t="s">
        <v>8448</v>
      </c>
      <c r="B1284">
        <v>77</v>
      </c>
    </row>
    <row r="1285" spans="1:4" x14ac:dyDescent="0.3">
      <c r="A1285" t="s">
        <v>8448</v>
      </c>
      <c r="B1285">
        <v>78</v>
      </c>
      <c r="C1285" t="s">
        <v>8449</v>
      </c>
      <c r="D1285">
        <v>2</v>
      </c>
    </row>
    <row r="1286" spans="1:4" x14ac:dyDescent="0.3">
      <c r="A1286" t="s">
        <v>8448</v>
      </c>
      <c r="B1286">
        <v>78</v>
      </c>
      <c r="C1286" t="s">
        <v>8449</v>
      </c>
      <c r="D1286">
        <v>110</v>
      </c>
    </row>
    <row r="1287" spans="1:4" x14ac:dyDescent="0.3">
      <c r="A1287" t="s">
        <v>8448</v>
      </c>
      <c r="B1287">
        <v>78</v>
      </c>
      <c r="C1287" t="s">
        <v>8449</v>
      </c>
      <c r="D1287">
        <v>1</v>
      </c>
    </row>
    <row r="1288" spans="1:4" x14ac:dyDescent="0.3">
      <c r="A1288" t="s">
        <v>8448</v>
      </c>
      <c r="B1288">
        <v>78</v>
      </c>
      <c r="C1288" t="s">
        <v>8449</v>
      </c>
      <c r="D1288">
        <v>3</v>
      </c>
    </row>
    <row r="1289" spans="1:4" x14ac:dyDescent="0.3">
      <c r="A1289" t="s">
        <v>8448</v>
      </c>
      <c r="B1289">
        <v>78</v>
      </c>
      <c r="C1289" t="s">
        <v>8449</v>
      </c>
      <c r="D1289">
        <v>2</v>
      </c>
    </row>
    <row r="1290" spans="1:4" x14ac:dyDescent="0.3">
      <c r="A1290" t="s">
        <v>8448</v>
      </c>
      <c r="B1290">
        <v>78</v>
      </c>
      <c r="C1290" t="s">
        <v>8449</v>
      </c>
      <c r="D1290">
        <v>1</v>
      </c>
    </row>
    <row r="1291" spans="1:4" x14ac:dyDescent="0.3">
      <c r="A1291" t="s">
        <v>8448</v>
      </c>
      <c r="B1291">
        <v>78</v>
      </c>
    </row>
    <row r="1292" spans="1:4" x14ac:dyDescent="0.3">
      <c r="A1292" t="s">
        <v>8448</v>
      </c>
      <c r="B1292">
        <v>78</v>
      </c>
    </row>
    <row r="1293" spans="1:4" x14ac:dyDescent="0.3">
      <c r="A1293" t="s">
        <v>8448</v>
      </c>
      <c r="B1293">
        <v>78</v>
      </c>
    </row>
    <row r="1294" spans="1:4" x14ac:dyDescent="0.3">
      <c r="A1294" t="s">
        <v>8448</v>
      </c>
      <c r="B1294">
        <v>78</v>
      </c>
    </row>
    <row r="1295" spans="1:4" x14ac:dyDescent="0.3">
      <c r="A1295" t="s">
        <v>8448</v>
      </c>
      <c r="B1295">
        <v>78</v>
      </c>
    </row>
    <row r="1296" spans="1:4" x14ac:dyDescent="0.3">
      <c r="A1296" t="s">
        <v>8448</v>
      </c>
      <c r="B1296">
        <v>78</v>
      </c>
    </row>
    <row r="1297" spans="1:4" x14ac:dyDescent="0.3">
      <c r="A1297" t="s">
        <v>8448</v>
      </c>
      <c r="B1297">
        <v>78</v>
      </c>
    </row>
    <row r="1298" spans="1:4" x14ac:dyDescent="0.3">
      <c r="A1298" t="s">
        <v>8448</v>
      </c>
      <c r="B1298">
        <v>79</v>
      </c>
      <c r="C1298" t="s">
        <v>8449</v>
      </c>
      <c r="D1298">
        <v>1</v>
      </c>
    </row>
    <row r="1299" spans="1:4" x14ac:dyDescent="0.3">
      <c r="A1299" t="s">
        <v>8448</v>
      </c>
      <c r="B1299">
        <v>79</v>
      </c>
      <c r="C1299" t="s">
        <v>8449</v>
      </c>
      <c r="D1299">
        <v>0</v>
      </c>
    </row>
    <row r="1300" spans="1:4" x14ac:dyDescent="0.3">
      <c r="A1300" t="s">
        <v>8448</v>
      </c>
      <c r="B1300">
        <v>79</v>
      </c>
      <c r="C1300" t="s">
        <v>8449</v>
      </c>
      <c r="D1300">
        <v>6</v>
      </c>
    </row>
    <row r="1301" spans="1:4" x14ac:dyDescent="0.3">
      <c r="A1301" t="s">
        <v>8448</v>
      </c>
      <c r="B1301">
        <v>79</v>
      </c>
      <c r="C1301" t="s">
        <v>8449</v>
      </c>
      <c r="D1301">
        <v>1</v>
      </c>
    </row>
    <row r="1302" spans="1:4" x14ac:dyDescent="0.3">
      <c r="A1302" t="s">
        <v>8448</v>
      </c>
      <c r="B1302">
        <v>79</v>
      </c>
      <c r="C1302" t="s">
        <v>8449</v>
      </c>
      <c r="D1302">
        <v>5</v>
      </c>
    </row>
    <row r="1303" spans="1:4" x14ac:dyDescent="0.3">
      <c r="A1303" t="s">
        <v>8448</v>
      </c>
      <c r="B1303">
        <v>79</v>
      </c>
      <c r="C1303" t="s">
        <v>8449</v>
      </c>
      <c r="D1303">
        <v>9</v>
      </c>
    </row>
    <row r="1304" spans="1:4" x14ac:dyDescent="0.3">
      <c r="A1304" t="s">
        <v>8448</v>
      </c>
      <c r="B1304">
        <v>79</v>
      </c>
      <c r="C1304" t="s">
        <v>8449</v>
      </c>
      <c r="D1304">
        <v>2</v>
      </c>
    </row>
    <row r="1305" spans="1:4" x14ac:dyDescent="0.3">
      <c r="A1305" t="s">
        <v>8448</v>
      </c>
      <c r="B1305">
        <v>79</v>
      </c>
      <c r="C1305" t="s">
        <v>8449</v>
      </c>
      <c r="D1305">
        <v>1</v>
      </c>
    </row>
    <row r="1306" spans="1:4" x14ac:dyDescent="0.3">
      <c r="A1306" t="s">
        <v>8448</v>
      </c>
      <c r="B1306">
        <v>79</v>
      </c>
    </row>
    <row r="1307" spans="1:4" x14ac:dyDescent="0.3">
      <c r="A1307" t="s">
        <v>8448</v>
      </c>
      <c r="B1307">
        <v>79</v>
      </c>
    </row>
    <row r="1308" spans="1:4" x14ac:dyDescent="0.3">
      <c r="A1308" t="s">
        <v>8448</v>
      </c>
      <c r="B1308">
        <v>79</v>
      </c>
    </row>
    <row r="1309" spans="1:4" x14ac:dyDescent="0.3">
      <c r="A1309" t="s">
        <v>8448</v>
      </c>
      <c r="B1309">
        <v>80</v>
      </c>
      <c r="C1309" t="s">
        <v>8449</v>
      </c>
      <c r="D1309">
        <v>2</v>
      </c>
    </row>
    <row r="1310" spans="1:4" x14ac:dyDescent="0.3">
      <c r="A1310" t="s">
        <v>8448</v>
      </c>
      <c r="B1310">
        <v>80</v>
      </c>
      <c r="C1310" t="s">
        <v>8449</v>
      </c>
      <c r="D1310">
        <v>4</v>
      </c>
    </row>
    <row r="1311" spans="1:4" x14ac:dyDescent="0.3">
      <c r="A1311" t="s">
        <v>8448</v>
      </c>
      <c r="B1311">
        <v>80</v>
      </c>
      <c r="C1311" t="s">
        <v>8449</v>
      </c>
      <c r="D1311">
        <v>6</v>
      </c>
    </row>
    <row r="1312" spans="1:4" x14ac:dyDescent="0.3">
      <c r="A1312" t="s">
        <v>8448</v>
      </c>
      <c r="B1312">
        <v>80</v>
      </c>
      <c r="C1312" t="s">
        <v>8449</v>
      </c>
      <c r="D1312">
        <v>1</v>
      </c>
    </row>
    <row r="1313" spans="1:4" x14ac:dyDescent="0.3">
      <c r="A1313" t="s">
        <v>8448</v>
      </c>
      <c r="B1313">
        <v>80</v>
      </c>
      <c r="C1313" t="s">
        <v>8449</v>
      </c>
      <c r="D1313">
        <v>12</v>
      </c>
    </row>
    <row r="1314" spans="1:4" x14ac:dyDescent="0.3">
      <c r="A1314" t="s">
        <v>8448</v>
      </c>
      <c r="B1314">
        <v>80</v>
      </c>
      <c r="C1314" t="s">
        <v>8449</v>
      </c>
      <c r="D1314">
        <v>0</v>
      </c>
    </row>
    <row r="1315" spans="1:4" x14ac:dyDescent="0.3">
      <c r="A1315" t="s">
        <v>8448</v>
      </c>
      <c r="B1315">
        <v>80</v>
      </c>
    </row>
    <row r="1316" spans="1:4" x14ac:dyDescent="0.3">
      <c r="A1316" t="s">
        <v>8448</v>
      </c>
      <c r="B1316">
        <v>80</v>
      </c>
    </row>
    <row r="1317" spans="1:4" x14ac:dyDescent="0.3">
      <c r="A1317" t="s">
        <v>8448</v>
      </c>
      <c r="B1317">
        <v>81</v>
      </c>
      <c r="C1317" t="s">
        <v>8449</v>
      </c>
      <c r="D1317">
        <v>12</v>
      </c>
    </row>
    <row r="1318" spans="1:4" x14ac:dyDescent="0.3">
      <c r="A1318" t="s">
        <v>8448</v>
      </c>
      <c r="B1318">
        <v>81</v>
      </c>
      <c r="C1318" t="s">
        <v>8449</v>
      </c>
      <c r="D1318">
        <v>2</v>
      </c>
    </row>
    <row r="1319" spans="1:4" x14ac:dyDescent="0.3">
      <c r="A1319" t="s">
        <v>8448</v>
      </c>
      <c r="B1319">
        <v>81</v>
      </c>
      <c r="C1319" t="s">
        <v>8449</v>
      </c>
      <c r="D1319">
        <v>3</v>
      </c>
    </row>
    <row r="1320" spans="1:4" x14ac:dyDescent="0.3">
      <c r="A1320" t="s">
        <v>8448</v>
      </c>
      <c r="B1320">
        <v>81</v>
      </c>
      <c r="C1320" t="s">
        <v>8449</v>
      </c>
      <c r="D1320">
        <v>1</v>
      </c>
    </row>
    <row r="1321" spans="1:4" x14ac:dyDescent="0.3">
      <c r="A1321" t="s">
        <v>8448</v>
      </c>
      <c r="B1321">
        <v>81</v>
      </c>
      <c r="C1321" t="s">
        <v>8449</v>
      </c>
      <c r="D1321">
        <v>108</v>
      </c>
    </row>
    <row r="1322" spans="1:4" x14ac:dyDescent="0.3">
      <c r="A1322" t="s">
        <v>8448</v>
      </c>
      <c r="B1322">
        <v>81</v>
      </c>
      <c r="C1322" t="s">
        <v>8449</v>
      </c>
      <c r="D1322">
        <v>10</v>
      </c>
    </row>
    <row r="1323" spans="1:4" x14ac:dyDescent="0.3">
      <c r="A1323" t="s">
        <v>8448</v>
      </c>
      <c r="B1323">
        <v>81</v>
      </c>
      <c r="C1323" t="s">
        <v>8449</v>
      </c>
      <c r="D1323">
        <v>4</v>
      </c>
    </row>
    <row r="1324" spans="1:4" x14ac:dyDescent="0.3">
      <c r="A1324" t="s">
        <v>8448</v>
      </c>
      <c r="B1324">
        <v>81</v>
      </c>
      <c r="C1324" t="s">
        <v>8449</v>
      </c>
      <c r="D1324">
        <v>43</v>
      </c>
    </row>
    <row r="1325" spans="1:4" x14ac:dyDescent="0.3">
      <c r="A1325" t="s">
        <v>8448</v>
      </c>
      <c r="B1325">
        <v>81</v>
      </c>
      <c r="C1325" t="s">
        <v>8449</v>
      </c>
      <c r="D1325">
        <v>0</v>
      </c>
    </row>
    <row r="1326" spans="1:4" x14ac:dyDescent="0.3">
      <c r="A1326" t="s">
        <v>8448</v>
      </c>
      <c r="B1326">
        <v>81</v>
      </c>
    </row>
    <row r="1327" spans="1:4" x14ac:dyDescent="0.3">
      <c r="A1327" t="s">
        <v>8448</v>
      </c>
      <c r="B1327">
        <v>82</v>
      </c>
      <c r="C1327" t="s">
        <v>8449</v>
      </c>
      <c r="D1327">
        <v>2</v>
      </c>
    </row>
    <row r="1328" spans="1:4" x14ac:dyDescent="0.3">
      <c r="A1328" t="s">
        <v>8448</v>
      </c>
      <c r="B1328">
        <v>82</v>
      </c>
      <c r="C1328" t="s">
        <v>8449</v>
      </c>
      <c r="D1328">
        <v>1</v>
      </c>
    </row>
    <row r="1329" spans="1:4" x14ac:dyDescent="0.3">
      <c r="A1329" t="s">
        <v>8448</v>
      </c>
      <c r="B1329">
        <v>82</v>
      </c>
      <c r="C1329" t="s">
        <v>8449</v>
      </c>
      <c r="D1329">
        <v>3</v>
      </c>
    </row>
    <row r="1330" spans="1:4" x14ac:dyDescent="0.3">
      <c r="A1330" t="s">
        <v>8448</v>
      </c>
      <c r="B1330">
        <v>82</v>
      </c>
      <c r="C1330" t="s">
        <v>8449</v>
      </c>
      <c r="D1330">
        <v>3</v>
      </c>
    </row>
    <row r="1331" spans="1:4" x14ac:dyDescent="0.3">
      <c r="A1331" t="s">
        <v>8448</v>
      </c>
      <c r="B1331">
        <v>82</v>
      </c>
      <c r="C1331" t="s">
        <v>8449</v>
      </c>
      <c r="D1331">
        <v>103</v>
      </c>
    </row>
    <row r="1332" spans="1:4" x14ac:dyDescent="0.3">
      <c r="A1332" t="s">
        <v>8448</v>
      </c>
      <c r="B1332">
        <v>82</v>
      </c>
      <c r="C1332" t="s">
        <v>8449</v>
      </c>
      <c r="D1332">
        <v>75</v>
      </c>
    </row>
    <row r="1333" spans="1:4" x14ac:dyDescent="0.3">
      <c r="A1333" t="s">
        <v>8448</v>
      </c>
      <c r="B1333">
        <v>82</v>
      </c>
    </row>
    <row r="1334" spans="1:4" x14ac:dyDescent="0.3">
      <c r="A1334" t="s">
        <v>8448</v>
      </c>
      <c r="B1334">
        <v>82</v>
      </c>
    </row>
    <row r="1335" spans="1:4" x14ac:dyDescent="0.3">
      <c r="A1335" t="s">
        <v>8448</v>
      </c>
      <c r="B1335">
        <v>82</v>
      </c>
    </row>
    <row r="1336" spans="1:4" x14ac:dyDescent="0.3">
      <c r="A1336" t="s">
        <v>8448</v>
      </c>
      <c r="B1336">
        <v>83</v>
      </c>
      <c r="C1336" t="s">
        <v>8449</v>
      </c>
      <c r="D1336">
        <v>17</v>
      </c>
    </row>
    <row r="1337" spans="1:4" x14ac:dyDescent="0.3">
      <c r="A1337" t="s">
        <v>8448</v>
      </c>
      <c r="B1337">
        <v>83</v>
      </c>
      <c r="C1337" t="s">
        <v>8449</v>
      </c>
      <c r="D1337">
        <v>312</v>
      </c>
    </row>
    <row r="1338" spans="1:4" x14ac:dyDescent="0.3">
      <c r="A1338" t="s">
        <v>8448</v>
      </c>
      <c r="B1338">
        <v>83</v>
      </c>
      <c r="C1338" t="s">
        <v>8449</v>
      </c>
      <c r="D1338">
        <v>76</v>
      </c>
    </row>
    <row r="1339" spans="1:4" x14ac:dyDescent="0.3">
      <c r="A1339" t="s">
        <v>8448</v>
      </c>
      <c r="B1339">
        <v>83</v>
      </c>
      <c r="C1339" t="s">
        <v>8449</v>
      </c>
      <c r="D1339">
        <v>0</v>
      </c>
    </row>
    <row r="1340" spans="1:4" x14ac:dyDescent="0.3">
      <c r="A1340" t="s">
        <v>8448</v>
      </c>
      <c r="B1340">
        <v>83</v>
      </c>
      <c r="C1340" t="s">
        <v>8449</v>
      </c>
      <c r="D1340">
        <v>13</v>
      </c>
    </row>
    <row r="1341" spans="1:4" x14ac:dyDescent="0.3">
      <c r="A1341" t="s">
        <v>8448</v>
      </c>
      <c r="B1341">
        <v>83</v>
      </c>
      <c r="C1341" t="s">
        <v>8449</v>
      </c>
      <c r="D1341">
        <v>7</v>
      </c>
    </row>
    <row r="1342" spans="1:4" x14ac:dyDescent="0.3">
      <c r="A1342" t="s">
        <v>8448</v>
      </c>
      <c r="B1342">
        <v>83</v>
      </c>
    </row>
    <row r="1343" spans="1:4" x14ac:dyDescent="0.3">
      <c r="A1343" t="s">
        <v>8448</v>
      </c>
      <c r="B1343">
        <v>83</v>
      </c>
    </row>
    <row r="1344" spans="1:4" x14ac:dyDescent="0.3">
      <c r="A1344" t="s">
        <v>8448</v>
      </c>
      <c r="B1344">
        <v>84</v>
      </c>
      <c r="C1344" t="s">
        <v>8449</v>
      </c>
      <c r="D1344">
        <v>1</v>
      </c>
    </row>
    <row r="1345" spans="1:4" x14ac:dyDescent="0.3">
      <c r="A1345" t="s">
        <v>8448</v>
      </c>
      <c r="B1345">
        <v>84</v>
      </c>
      <c r="C1345" t="s">
        <v>8449</v>
      </c>
      <c r="D1345">
        <v>1</v>
      </c>
    </row>
    <row r="1346" spans="1:4" x14ac:dyDescent="0.3">
      <c r="A1346" t="s">
        <v>8448</v>
      </c>
      <c r="B1346">
        <v>84</v>
      </c>
      <c r="C1346" t="s">
        <v>8449</v>
      </c>
      <c r="D1346">
        <v>11</v>
      </c>
    </row>
    <row r="1347" spans="1:4" x14ac:dyDescent="0.3">
      <c r="A1347" t="s">
        <v>8448</v>
      </c>
      <c r="B1347">
        <v>84</v>
      </c>
      <c r="C1347" t="s">
        <v>8449</v>
      </c>
      <c r="D1347">
        <v>15</v>
      </c>
    </row>
    <row r="1348" spans="1:4" x14ac:dyDescent="0.3">
      <c r="A1348" t="s">
        <v>8448</v>
      </c>
      <c r="B1348">
        <v>84</v>
      </c>
      <c r="C1348" t="s">
        <v>8449</v>
      </c>
      <c r="D1348">
        <v>23</v>
      </c>
    </row>
    <row r="1349" spans="1:4" x14ac:dyDescent="0.3">
      <c r="A1349" t="s">
        <v>8448</v>
      </c>
      <c r="B1349">
        <v>84</v>
      </c>
    </row>
    <row r="1350" spans="1:4" x14ac:dyDescent="0.3">
      <c r="A1350" t="s">
        <v>8448</v>
      </c>
      <c r="B1350">
        <v>85</v>
      </c>
      <c r="C1350" t="s">
        <v>8449</v>
      </c>
      <c r="D1350">
        <v>147</v>
      </c>
    </row>
    <row r="1351" spans="1:4" x14ac:dyDescent="0.3">
      <c r="A1351" t="s">
        <v>8448</v>
      </c>
      <c r="B1351">
        <v>85</v>
      </c>
      <c r="C1351" t="s">
        <v>8449</v>
      </c>
      <c r="D1351">
        <v>2</v>
      </c>
    </row>
    <row r="1352" spans="1:4" x14ac:dyDescent="0.3">
      <c r="A1352" t="s">
        <v>8448</v>
      </c>
      <c r="B1352">
        <v>85</v>
      </c>
    </row>
    <row r="1353" spans="1:4" x14ac:dyDescent="0.3">
      <c r="A1353" t="s">
        <v>8448</v>
      </c>
      <c r="B1353">
        <v>85</v>
      </c>
    </row>
    <row r="1354" spans="1:4" x14ac:dyDescent="0.3">
      <c r="A1354" t="s">
        <v>8448</v>
      </c>
      <c r="B1354">
        <v>86</v>
      </c>
      <c r="C1354" t="s">
        <v>8449</v>
      </c>
      <c r="D1354">
        <v>1</v>
      </c>
    </row>
    <row r="1355" spans="1:4" x14ac:dyDescent="0.3">
      <c r="A1355" t="s">
        <v>8448</v>
      </c>
      <c r="B1355">
        <v>86</v>
      </c>
      <c r="C1355" t="s">
        <v>8449</v>
      </c>
      <c r="D1355">
        <v>4</v>
      </c>
    </row>
    <row r="1356" spans="1:4" x14ac:dyDescent="0.3">
      <c r="A1356" t="s">
        <v>8448</v>
      </c>
      <c r="B1356">
        <v>86</v>
      </c>
      <c r="C1356" t="s">
        <v>8449</v>
      </c>
      <c r="D1356">
        <v>49</v>
      </c>
    </row>
    <row r="1357" spans="1:4" x14ac:dyDescent="0.3">
      <c r="A1357" t="s">
        <v>8448</v>
      </c>
      <c r="B1357">
        <v>86</v>
      </c>
      <c r="C1357" t="s">
        <v>8449</v>
      </c>
      <c r="D1357">
        <v>2</v>
      </c>
    </row>
    <row r="1358" spans="1:4" x14ac:dyDescent="0.3">
      <c r="A1358" t="s">
        <v>8448</v>
      </c>
      <c r="B1358">
        <v>86</v>
      </c>
      <c r="C1358" t="s">
        <v>8449</v>
      </c>
      <c r="D1358">
        <v>31</v>
      </c>
    </row>
    <row r="1359" spans="1:4" x14ac:dyDescent="0.3">
      <c r="A1359" t="s">
        <v>8448</v>
      </c>
      <c r="B1359">
        <v>86</v>
      </c>
    </row>
    <row r="1360" spans="1:4" x14ac:dyDescent="0.3">
      <c r="A1360" t="s">
        <v>8448</v>
      </c>
      <c r="B1360">
        <v>87</v>
      </c>
      <c r="C1360" t="s">
        <v>8449</v>
      </c>
      <c r="D1360">
        <v>0</v>
      </c>
    </row>
    <row r="1361" spans="1:4" x14ac:dyDescent="0.3">
      <c r="A1361" t="s">
        <v>8448</v>
      </c>
      <c r="B1361">
        <v>87</v>
      </c>
      <c r="C1361" t="s">
        <v>8449</v>
      </c>
      <c r="D1361">
        <v>18</v>
      </c>
    </row>
    <row r="1362" spans="1:4" x14ac:dyDescent="0.3">
      <c r="A1362" t="s">
        <v>8448</v>
      </c>
      <c r="B1362">
        <v>87</v>
      </c>
      <c r="C1362" t="s">
        <v>8449</v>
      </c>
      <c r="D1362">
        <v>45</v>
      </c>
    </row>
    <row r="1363" spans="1:4" x14ac:dyDescent="0.3">
      <c r="A1363" t="s">
        <v>8448</v>
      </c>
      <c r="B1363">
        <v>87</v>
      </c>
      <c r="C1363" t="s">
        <v>8449</v>
      </c>
      <c r="D1363">
        <v>1</v>
      </c>
    </row>
    <row r="1364" spans="1:4" x14ac:dyDescent="0.3">
      <c r="A1364" t="s">
        <v>8448</v>
      </c>
      <c r="B1364">
        <v>87</v>
      </c>
      <c r="C1364" t="s">
        <v>8449</v>
      </c>
      <c r="D1364">
        <v>0</v>
      </c>
    </row>
    <row r="1365" spans="1:4" x14ac:dyDescent="0.3">
      <c r="A1365" t="s">
        <v>8448</v>
      </c>
      <c r="B1365">
        <v>87</v>
      </c>
      <c r="C1365" t="s">
        <v>8449</v>
      </c>
      <c r="D1365">
        <v>3</v>
      </c>
    </row>
    <row r="1366" spans="1:4" x14ac:dyDescent="0.3">
      <c r="A1366" t="s">
        <v>8448</v>
      </c>
      <c r="B1366">
        <v>87</v>
      </c>
      <c r="C1366" t="s">
        <v>8449</v>
      </c>
      <c r="D1366">
        <v>19</v>
      </c>
    </row>
    <row r="1367" spans="1:4" x14ac:dyDescent="0.3">
      <c r="A1367" t="s">
        <v>8448</v>
      </c>
      <c r="B1367">
        <v>87</v>
      </c>
      <c r="C1367" t="s">
        <v>8449</v>
      </c>
      <c r="D1367">
        <v>0</v>
      </c>
    </row>
    <row r="1368" spans="1:4" x14ac:dyDescent="0.3">
      <c r="A1368" t="s">
        <v>8448</v>
      </c>
      <c r="B1368">
        <v>87</v>
      </c>
    </row>
    <row r="1369" spans="1:4" x14ac:dyDescent="0.3">
      <c r="A1369" t="s">
        <v>8448</v>
      </c>
      <c r="B1369">
        <v>88</v>
      </c>
      <c r="C1369" t="s">
        <v>8449</v>
      </c>
      <c r="D1369">
        <v>140</v>
      </c>
    </row>
    <row r="1370" spans="1:4" x14ac:dyDescent="0.3">
      <c r="A1370" t="s">
        <v>8448</v>
      </c>
      <c r="B1370">
        <v>88</v>
      </c>
      <c r="C1370" t="s">
        <v>8449</v>
      </c>
      <c r="D1370">
        <v>39</v>
      </c>
    </row>
    <row r="1371" spans="1:4" x14ac:dyDescent="0.3">
      <c r="A1371" t="s">
        <v>8448</v>
      </c>
      <c r="B1371">
        <v>88</v>
      </c>
      <c r="C1371" t="s">
        <v>8449</v>
      </c>
      <c r="D1371">
        <v>3</v>
      </c>
    </row>
    <row r="1372" spans="1:4" x14ac:dyDescent="0.3">
      <c r="A1372" t="s">
        <v>8448</v>
      </c>
      <c r="B1372">
        <v>88</v>
      </c>
    </row>
    <row r="1373" spans="1:4" x14ac:dyDescent="0.3">
      <c r="A1373" t="s">
        <v>8448</v>
      </c>
      <c r="B1373">
        <v>88</v>
      </c>
    </row>
    <row r="1374" spans="1:4" x14ac:dyDescent="0.3">
      <c r="A1374" t="s">
        <v>8448</v>
      </c>
      <c r="B1374">
        <v>88</v>
      </c>
    </row>
    <row r="1375" spans="1:4" x14ac:dyDescent="0.3">
      <c r="A1375" t="s">
        <v>8448</v>
      </c>
      <c r="B1375">
        <v>89</v>
      </c>
      <c r="C1375" t="s">
        <v>8449</v>
      </c>
      <c r="D1375">
        <v>3</v>
      </c>
    </row>
    <row r="1376" spans="1:4" x14ac:dyDescent="0.3">
      <c r="A1376" t="s">
        <v>8448</v>
      </c>
      <c r="B1376">
        <v>89</v>
      </c>
      <c r="C1376" t="s">
        <v>8449</v>
      </c>
      <c r="D1376">
        <v>5</v>
      </c>
    </row>
    <row r="1377" spans="1:4" x14ac:dyDescent="0.3">
      <c r="A1377" t="s">
        <v>8448</v>
      </c>
      <c r="B1377">
        <v>89</v>
      </c>
      <c r="C1377" t="s">
        <v>8449</v>
      </c>
      <c r="D1377">
        <v>3</v>
      </c>
    </row>
    <row r="1378" spans="1:4" x14ac:dyDescent="0.3">
      <c r="A1378" t="s">
        <v>8448</v>
      </c>
      <c r="B1378">
        <v>89</v>
      </c>
      <c r="C1378" t="s">
        <v>8449</v>
      </c>
      <c r="D1378">
        <v>3</v>
      </c>
    </row>
    <row r="1379" spans="1:4" x14ac:dyDescent="0.3">
      <c r="A1379" t="s">
        <v>8448</v>
      </c>
      <c r="B1379">
        <v>89</v>
      </c>
      <c r="C1379" t="s">
        <v>8449</v>
      </c>
      <c r="D1379">
        <v>113</v>
      </c>
    </row>
    <row r="1380" spans="1:4" x14ac:dyDescent="0.3">
      <c r="A1380" t="s">
        <v>8448</v>
      </c>
      <c r="B1380">
        <v>89</v>
      </c>
      <c r="C1380" t="s">
        <v>8449</v>
      </c>
      <c r="D1380">
        <v>0</v>
      </c>
    </row>
    <row r="1381" spans="1:4" x14ac:dyDescent="0.3">
      <c r="A1381" t="s">
        <v>8448</v>
      </c>
      <c r="B1381">
        <v>89</v>
      </c>
      <c r="C1381" t="s">
        <v>8449</v>
      </c>
      <c r="D1381">
        <v>236</v>
      </c>
    </row>
    <row r="1382" spans="1:4" x14ac:dyDescent="0.3">
      <c r="A1382" t="s">
        <v>8448</v>
      </c>
      <c r="B1382">
        <v>89</v>
      </c>
      <c r="C1382" t="s">
        <v>8449</v>
      </c>
      <c r="D1382">
        <v>24</v>
      </c>
    </row>
    <row r="1383" spans="1:4" x14ac:dyDescent="0.3">
      <c r="A1383" t="s">
        <v>8448</v>
      </c>
      <c r="B1383">
        <v>89</v>
      </c>
    </row>
    <row r="1384" spans="1:4" x14ac:dyDescent="0.3">
      <c r="A1384" t="s">
        <v>8448</v>
      </c>
      <c r="B1384">
        <v>89</v>
      </c>
    </row>
    <row r="1385" spans="1:4" x14ac:dyDescent="0.3">
      <c r="A1385" t="s">
        <v>8448</v>
      </c>
      <c r="B1385">
        <v>89</v>
      </c>
    </row>
    <row r="1386" spans="1:4" x14ac:dyDescent="0.3">
      <c r="A1386" t="s">
        <v>8448</v>
      </c>
      <c r="B1386">
        <v>90</v>
      </c>
      <c r="C1386" t="s">
        <v>8449</v>
      </c>
      <c r="D1386">
        <v>0</v>
      </c>
    </row>
    <row r="1387" spans="1:4" x14ac:dyDescent="0.3">
      <c r="A1387" t="s">
        <v>8448</v>
      </c>
      <c r="B1387">
        <v>90</v>
      </c>
      <c r="C1387" t="s">
        <v>8449</v>
      </c>
      <c r="D1387">
        <v>4</v>
      </c>
    </row>
    <row r="1388" spans="1:4" x14ac:dyDescent="0.3">
      <c r="A1388" t="s">
        <v>8448</v>
      </c>
      <c r="B1388">
        <v>90</v>
      </c>
      <c r="C1388" t="s">
        <v>8449</v>
      </c>
      <c r="D1388">
        <v>33</v>
      </c>
    </row>
    <row r="1389" spans="1:4" x14ac:dyDescent="0.3">
      <c r="A1389" t="s">
        <v>8448</v>
      </c>
      <c r="B1389">
        <v>90</v>
      </c>
      <c r="C1389" t="s">
        <v>8449</v>
      </c>
      <c r="D1389">
        <v>17</v>
      </c>
    </row>
    <row r="1390" spans="1:4" x14ac:dyDescent="0.3">
      <c r="A1390" t="s">
        <v>8448</v>
      </c>
      <c r="B1390">
        <v>90</v>
      </c>
      <c r="C1390" t="s">
        <v>8449</v>
      </c>
      <c r="D1390">
        <v>11</v>
      </c>
    </row>
    <row r="1391" spans="1:4" x14ac:dyDescent="0.3">
      <c r="A1391" t="s">
        <v>8448</v>
      </c>
      <c r="B1391">
        <v>90</v>
      </c>
      <c r="C1391" t="s">
        <v>8449</v>
      </c>
      <c r="D1391">
        <v>26</v>
      </c>
    </row>
    <row r="1392" spans="1:4" x14ac:dyDescent="0.3">
      <c r="A1392" t="s">
        <v>8448</v>
      </c>
      <c r="B1392">
        <v>90</v>
      </c>
      <c r="C1392" t="s">
        <v>8449</v>
      </c>
      <c r="D1392">
        <v>1</v>
      </c>
    </row>
    <row r="1393" spans="1:4" x14ac:dyDescent="0.3">
      <c r="A1393" t="s">
        <v>8448</v>
      </c>
      <c r="B1393">
        <v>90</v>
      </c>
      <c r="C1393" t="s">
        <v>8449</v>
      </c>
      <c r="D1393">
        <v>0</v>
      </c>
    </row>
    <row r="1394" spans="1:4" x14ac:dyDescent="0.3">
      <c r="A1394" t="s">
        <v>8448</v>
      </c>
      <c r="B1394">
        <v>90</v>
      </c>
      <c r="C1394" t="s">
        <v>8449</v>
      </c>
      <c r="D1394">
        <v>1</v>
      </c>
    </row>
    <row r="1395" spans="1:4" x14ac:dyDescent="0.3">
      <c r="A1395" t="s">
        <v>8448</v>
      </c>
      <c r="B1395">
        <v>91</v>
      </c>
      <c r="C1395" t="s">
        <v>8449</v>
      </c>
      <c r="D1395">
        <v>11</v>
      </c>
    </row>
    <row r="1396" spans="1:4" x14ac:dyDescent="0.3">
      <c r="A1396" t="s">
        <v>8448</v>
      </c>
      <c r="B1396">
        <v>91</v>
      </c>
      <c r="C1396" t="s">
        <v>8449</v>
      </c>
      <c r="D1396">
        <v>21</v>
      </c>
    </row>
    <row r="1397" spans="1:4" x14ac:dyDescent="0.3">
      <c r="A1397" t="s">
        <v>8448</v>
      </c>
      <c r="B1397">
        <v>91</v>
      </c>
    </row>
    <row r="1398" spans="1:4" x14ac:dyDescent="0.3">
      <c r="A1398" t="s">
        <v>8448</v>
      </c>
      <c r="B1398">
        <v>91</v>
      </c>
    </row>
    <row r="1399" spans="1:4" x14ac:dyDescent="0.3">
      <c r="A1399" t="s">
        <v>8448</v>
      </c>
      <c r="B1399">
        <v>91</v>
      </c>
    </row>
    <row r="1400" spans="1:4" x14ac:dyDescent="0.3">
      <c r="A1400" t="s">
        <v>8448</v>
      </c>
      <c r="B1400">
        <v>92</v>
      </c>
      <c r="C1400" t="s">
        <v>8449</v>
      </c>
      <c r="D1400">
        <v>0</v>
      </c>
    </row>
    <row r="1401" spans="1:4" x14ac:dyDescent="0.3">
      <c r="A1401" t="s">
        <v>8448</v>
      </c>
      <c r="B1401">
        <v>92</v>
      </c>
      <c r="C1401" t="s">
        <v>8449</v>
      </c>
      <c r="D1401">
        <v>3</v>
      </c>
    </row>
    <row r="1402" spans="1:4" x14ac:dyDescent="0.3">
      <c r="A1402" t="s">
        <v>8448</v>
      </c>
      <c r="B1402">
        <v>92</v>
      </c>
      <c r="C1402" t="s">
        <v>8449</v>
      </c>
      <c r="D1402">
        <v>0</v>
      </c>
    </row>
    <row r="1403" spans="1:4" x14ac:dyDescent="0.3">
      <c r="A1403" t="s">
        <v>8448</v>
      </c>
      <c r="B1403">
        <v>93</v>
      </c>
      <c r="C1403" t="s">
        <v>8449</v>
      </c>
      <c r="D1403">
        <v>0</v>
      </c>
    </row>
    <row r="1404" spans="1:4" x14ac:dyDescent="0.3">
      <c r="A1404" t="s">
        <v>8448</v>
      </c>
      <c r="B1404">
        <v>93</v>
      </c>
      <c r="C1404" t="s">
        <v>8449</v>
      </c>
      <c r="D1404">
        <v>37</v>
      </c>
    </row>
    <row r="1405" spans="1:4" x14ac:dyDescent="0.3">
      <c r="A1405" t="s">
        <v>8448</v>
      </c>
      <c r="B1405">
        <v>93</v>
      </c>
      <c r="C1405" t="s">
        <v>8449</v>
      </c>
      <c r="D1405">
        <v>4</v>
      </c>
    </row>
    <row r="1406" spans="1:4" x14ac:dyDescent="0.3">
      <c r="A1406" t="s">
        <v>8448</v>
      </c>
      <c r="B1406">
        <v>93</v>
      </c>
      <c r="C1406" t="s">
        <v>8449</v>
      </c>
      <c r="D1406">
        <v>5</v>
      </c>
    </row>
    <row r="1407" spans="1:4" x14ac:dyDescent="0.3">
      <c r="A1407" t="s">
        <v>8448</v>
      </c>
      <c r="B1407">
        <v>93</v>
      </c>
      <c r="C1407" t="s">
        <v>8449</v>
      </c>
      <c r="D1407">
        <v>1</v>
      </c>
    </row>
    <row r="1408" spans="1:4" x14ac:dyDescent="0.3">
      <c r="A1408" t="s">
        <v>8448</v>
      </c>
      <c r="B1408">
        <v>93</v>
      </c>
    </row>
    <row r="1409" spans="1:4" x14ac:dyDescent="0.3">
      <c r="A1409" t="s">
        <v>8448</v>
      </c>
      <c r="B1409">
        <v>94</v>
      </c>
      <c r="C1409" t="s">
        <v>8449</v>
      </c>
      <c r="D1409">
        <v>0</v>
      </c>
    </row>
    <row r="1410" spans="1:4" x14ac:dyDescent="0.3">
      <c r="A1410" t="s">
        <v>8448</v>
      </c>
      <c r="B1410">
        <v>94</v>
      </c>
      <c r="C1410" t="s">
        <v>8449</v>
      </c>
      <c r="D1410">
        <v>4</v>
      </c>
    </row>
    <row r="1411" spans="1:4" x14ac:dyDescent="0.3">
      <c r="A1411" t="s">
        <v>8448</v>
      </c>
      <c r="B1411">
        <v>94</v>
      </c>
      <c r="C1411" t="s">
        <v>8449</v>
      </c>
      <c r="D1411">
        <v>8</v>
      </c>
    </row>
    <row r="1412" spans="1:4" x14ac:dyDescent="0.3">
      <c r="A1412" t="s">
        <v>8448</v>
      </c>
      <c r="B1412">
        <v>94</v>
      </c>
      <c r="C1412" t="s">
        <v>8449</v>
      </c>
      <c r="D1412">
        <v>1</v>
      </c>
    </row>
    <row r="1413" spans="1:4" x14ac:dyDescent="0.3">
      <c r="A1413" t="s">
        <v>8448</v>
      </c>
      <c r="B1413">
        <v>94</v>
      </c>
      <c r="C1413" t="s">
        <v>8449</v>
      </c>
      <c r="D1413">
        <v>14</v>
      </c>
    </row>
    <row r="1414" spans="1:4" x14ac:dyDescent="0.3">
      <c r="A1414" t="s">
        <v>8448</v>
      </c>
      <c r="B1414">
        <v>94</v>
      </c>
      <c r="C1414" t="s">
        <v>8449</v>
      </c>
      <c r="D1414">
        <v>0</v>
      </c>
    </row>
    <row r="1415" spans="1:4" x14ac:dyDescent="0.3">
      <c r="A1415" t="s">
        <v>8448</v>
      </c>
      <c r="B1415">
        <v>94</v>
      </c>
    </row>
    <row r="1416" spans="1:4" x14ac:dyDescent="0.3">
      <c r="A1416" t="s">
        <v>8448</v>
      </c>
      <c r="B1416">
        <v>94</v>
      </c>
    </row>
    <row r="1417" spans="1:4" x14ac:dyDescent="0.3">
      <c r="A1417" t="s">
        <v>8448</v>
      </c>
      <c r="B1417">
        <v>95</v>
      </c>
      <c r="C1417" t="s">
        <v>8449</v>
      </c>
      <c r="D1417">
        <v>890</v>
      </c>
    </row>
    <row r="1418" spans="1:4" x14ac:dyDescent="0.3">
      <c r="A1418" t="s">
        <v>8448</v>
      </c>
      <c r="B1418">
        <v>95</v>
      </c>
      <c r="C1418" t="s">
        <v>8449</v>
      </c>
      <c r="D1418">
        <v>9</v>
      </c>
    </row>
    <row r="1419" spans="1:4" x14ac:dyDescent="0.3">
      <c r="A1419" t="s">
        <v>8448</v>
      </c>
      <c r="B1419">
        <v>95</v>
      </c>
      <c r="C1419" t="s">
        <v>8449</v>
      </c>
      <c r="D1419">
        <v>0</v>
      </c>
    </row>
    <row r="1420" spans="1:4" x14ac:dyDescent="0.3">
      <c r="A1420" t="s">
        <v>8448</v>
      </c>
      <c r="B1420">
        <v>95</v>
      </c>
      <c r="C1420" t="s">
        <v>8449</v>
      </c>
      <c r="D1420">
        <v>1</v>
      </c>
    </row>
    <row r="1421" spans="1:4" x14ac:dyDescent="0.3">
      <c r="A1421" t="s">
        <v>8448</v>
      </c>
      <c r="B1421">
        <v>95</v>
      </c>
      <c r="C1421" t="s">
        <v>8449</v>
      </c>
      <c r="D1421">
        <v>17</v>
      </c>
    </row>
    <row r="1422" spans="1:4" x14ac:dyDescent="0.3">
      <c r="A1422" t="s">
        <v>8448</v>
      </c>
      <c r="B1422">
        <v>95</v>
      </c>
    </row>
    <row r="1423" spans="1:4" x14ac:dyDescent="0.3">
      <c r="A1423" t="s">
        <v>8448</v>
      </c>
      <c r="B1423">
        <v>95</v>
      </c>
    </row>
    <row r="1424" spans="1:4" x14ac:dyDescent="0.3">
      <c r="A1424" t="s">
        <v>8448</v>
      </c>
      <c r="B1424">
        <v>96</v>
      </c>
      <c r="C1424" t="s">
        <v>8449</v>
      </c>
      <c r="D1424">
        <v>8</v>
      </c>
    </row>
    <row r="1425" spans="1:4" x14ac:dyDescent="0.3">
      <c r="A1425" t="s">
        <v>8448</v>
      </c>
      <c r="B1425">
        <v>96</v>
      </c>
      <c r="C1425" t="s">
        <v>8449</v>
      </c>
      <c r="D1425">
        <v>5</v>
      </c>
    </row>
    <row r="1426" spans="1:4" x14ac:dyDescent="0.3">
      <c r="A1426" t="s">
        <v>8448</v>
      </c>
      <c r="B1426">
        <v>96</v>
      </c>
      <c r="C1426" t="s">
        <v>8449</v>
      </c>
      <c r="D1426">
        <v>96</v>
      </c>
    </row>
    <row r="1427" spans="1:4" x14ac:dyDescent="0.3">
      <c r="A1427" t="s">
        <v>8448</v>
      </c>
      <c r="B1427">
        <v>96</v>
      </c>
      <c r="C1427" t="s">
        <v>8449</v>
      </c>
      <c r="D1427">
        <v>975</v>
      </c>
    </row>
    <row r="1428" spans="1:4" x14ac:dyDescent="0.3">
      <c r="A1428" t="s">
        <v>8448</v>
      </c>
      <c r="B1428">
        <v>96</v>
      </c>
      <c r="C1428" t="s">
        <v>8449</v>
      </c>
      <c r="D1428">
        <v>1</v>
      </c>
    </row>
    <row r="1429" spans="1:4" x14ac:dyDescent="0.3">
      <c r="A1429" t="s">
        <v>8448</v>
      </c>
      <c r="B1429">
        <v>96</v>
      </c>
      <c r="C1429" t="s">
        <v>8449</v>
      </c>
      <c r="D1429">
        <v>99</v>
      </c>
    </row>
    <row r="1430" spans="1:4" x14ac:dyDescent="0.3">
      <c r="A1430" t="s">
        <v>8448</v>
      </c>
      <c r="B1430">
        <v>96</v>
      </c>
      <c r="C1430" t="s">
        <v>8449</v>
      </c>
      <c r="D1430">
        <v>311</v>
      </c>
    </row>
    <row r="1431" spans="1:4" x14ac:dyDescent="0.3">
      <c r="A1431" t="s">
        <v>8448</v>
      </c>
      <c r="B1431">
        <v>96</v>
      </c>
      <c r="C1431" t="s">
        <v>8449</v>
      </c>
      <c r="D1431">
        <v>2</v>
      </c>
    </row>
    <row r="1432" spans="1:4" x14ac:dyDescent="0.3">
      <c r="A1432" t="s">
        <v>8448</v>
      </c>
      <c r="B1432">
        <v>96</v>
      </c>
      <c r="C1432" t="s">
        <v>8449</v>
      </c>
      <c r="D1432">
        <v>2</v>
      </c>
    </row>
    <row r="1433" spans="1:4" x14ac:dyDescent="0.3">
      <c r="A1433" t="s">
        <v>8448</v>
      </c>
      <c r="B1433">
        <v>96</v>
      </c>
    </row>
    <row r="1434" spans="1:4" x14ac:dyDescent="0.3">
      <c r="A1434" t="s">
        <v>8448</v>
      </c>
      <c r="B1434">
        <v>97</v>
      </c>
      <c r="C1434" t="s">
        <v>8449</v>
      </c>
      <c r="D1434">
        <v>2</v>
      </c>
    </row>
    <row r="1435" spans="1:4" x14ac:dyDescent="0.3">
      <c r="A1435" t="s">
        <v>8448</v>
      </c>
      <c r="B1435">
        <v>97</v>
      </c>
      <c r="C1435" t="s">
        <v>8449</v>
      </c>
      <c r="D1435">
        <v>0</v>
      </c>
    </row>
    <row r="1436" spans="1:4" x14ac:dyDescent="0.3">
      <c r="A1436" t="s">
        <v>8448</v>
      </c>
      <c r="B1436">
        <v>97</v>
      </c>
      <c r="C1436" t="s">
        <v>8449</v>
      </c>
      <c r="D1436">
        <v>7</v>
      </c>
    </row>
    <row r="1437" spans="1:4" x14ac:dyDescent="0.3">
      <c r="A1437" t="s">
        <v>8448</v>
      </c>
      <c r="B1437">
        <v>97</v>
      </c>
      <c r="C1437" t="s">
        <v>8449</v>
      </c>
      <c r="D1437">
        <v>1</v>
      </c>
    </row>
    <row r="1438" spans="1:4" x14ac:dyDescent="0.3">
      <c r="A1438" t="s">
        <v>8448</v>
      </c>
      <c r="B1438">
        <v>97</v>
      </c>
      <c r="C1438" t="s">
        <v>8449</v>
      </c>
      <c r="D1438">
        <v>6</v>
      </c>
    </row>
    <row r="1439" spans="1:4" x14ac:dyDescent="0.3">
      <c r="A1439" t="s">
        <v>8448</v>
      </c>
      <c r="B1439">
        <v>97</v>
      </c>
    </row>
    <row r="1440" spans="1:4" x14ac:dyDescent="0.3">
      <c r="A1440" t="s">
        <v>8448</v>
      </c>
      <c r="B1440">
        <v>97</v>
      </c>
    </row>
    <row r="1441" spans="1:4" x14ac:dyDescent="0.3">
      <c r="A1441" t="s">
        <v>8448</v>
      </c>
      <c r="B1441">
        <v>98</v>
      </c>
      <c r="C1441" t="s">
        <v>8449</v>
      </c>
      <c r="D1441">
        <v>26</v>
      </c>
    </row>
    <row r="1442" spans="1:4" x14ac:dyDescent="0.3">
      <c r="A1442" t="s">
        <v>8448</v>
      </c>
      <c r="B1442">
        <v>98</v>
      </c>
      <c r="C1442" t="s">
        <v>8449</v>
      </c>
      <c r="D1442">
        <v>40</v>
      </c>
    </row>
    <row r="1443" spans="1:4" x14ac:dyDescent="0.3">
      <c r="A1443" t="s">
        <v>8448</v>
      </c>
      <c r="B1443">
        <v>98</v>
      </c>
      <c r="C1443" t="s">
        <v>8449</v>
      </c>
      <c r="D1443">
        <v>1</v>
      </c>
    </row>
    <row r="1444" spans="1:4" x14ac:dyDescent="0.3">
      <c r="A1444" t="s">
        <v>8448</v>
      </c>
      <c r="B1444">
        <v>98</v>
      </c>
      <c r="C1444" t="s">
        <v>8449</v>
      </c>
      <c r="D1444">
        <v>18</v>
      </c>
    </row>
    <row r="1445" spans="1:4" x14ac:dyDescent="0.3">
      <c r="A1445" t="s">
        <v>8448</v>
      </c>
      <c r="B1445">
        <v>98</v>
      </c>
      <c r="C1445" t="s">
        <v>8449</v>
      </c>
      <c r="D1445">
        <v>17</v>
      </c>
    </row>
    <row r="1446" spans="1:4" x14ac:dyDescent="0.3">
      <c r="A1446" t="s">
        <v>8448</v>
      </c>
      <c r="B1446">
        <v>98</v>
      </c>
    </row>
    <row r="1447" spans="1:4" x14ac:dyDescent="0.3">
      <c r="A1447" t="s">
        <v>8448</v>
      </c>
      <c r="B1447">
        <v>99</v>
      </c>
      <c r="C1447" t="s">
        <v>8449</v>
      </c>
      <c r="D1447">
        <v>29</v>
      </c>
    </row>
    <row r="1448" spans="1:4" x14ac:dyDescent="0.3">
      <c r="A1448" t="s">
        <v>8448</v>
      </c>
      <c r="B1448">
        <v>99</v>
      </c>
      <c r="C1448" t="s">
        <v>8449</v>
      </c>
      <c r="D1448">
        <v>1</v>
      </c>
    </row>
    <row r="1449" spans="1:4" x14ac:dyDescent="0.3">
      <c r="A1449" t="s">
        <v>8448</v>
      </c>
      <c r="B1449">
        <v>99</v>
      </c>
      <c r="C1449" t="s">
        <v>8449</v>
      </c>
      <c r="D1449">
        <v>6</v>
      </c>
    </row>
    <row r="1450" spans="1:4" x14ac:dyDescent="0.3">
      <c r="A1450" t="s">
        <v>8448</v>
      </c>
      <c r="B1450">
        <v>99</v>
      </c>
      <c r="C1450" t="s">
        <v>8449</v>
      </c>
      <c r="D1450">
        <v>3</v>
      </c>
    </row>
    <row r="1451" spans="1:4" x14ac:dyDescent="0.3">
      <c r="A1451" t="s">
        <v>8448</v>
      </c>
      <c r="B1451">
        <v>99</v>
      </c>
      <c r="C1451" t="s">
        <v>8449</v>
      </c>
      <c r="D1451">
        <v>0</v>
      </c>
    </row>
    <row r="1452" spans="1:4" x14ac:dyDescent="0.3">
      <c r="A1452" t="s">
        <v>8448</v>
      </c>
      <c r="B1452">
        <v>99</v>
      </c>
      <c r="C1452" t="s">
        <v>8449</v>
      </c>
      <c r="D1452">
        <v>7</v>
      </c>
    </row>
    <row r="1453" spans="1:4" x14ac:dyDescent="0.3">
      <c r="A1453" t="s">
        <v>8448</v>
      </c>
      <c r="B1453">
        <v>99</v>
      </c>
    </row>
    <row r="1454" spans="1:4" x14ac:dyDescent="0.3">
      <c r="A1454" t="s">
        <v>8448</v>
      </c>
      <c r="B1454">
        <v>100</v>
      </c>
      <c r="C1454" t="s">
        <v>8449</v>
      </c>
      <c r="D1454">
        <v>12</v>
      </c>
    </row>
    <row r="1455" spans="1:4" x14ac:dyDescent="0.3">
      <c r="A1455" t="s">
        <v>8448</v>
      </c>
      <c r="B1455">
        <v>100</v>
      </c>
      <c r="C1455" t="s">
        <v>8449</v>
      </c>
      <c r="D1455">
        <v>24</v>
      </c>
    </row>
    <row r="1456" spans="1:4" x14ac:dyDescent="0.3">
      <c r="A1456" t="s">
        <v>8448</v>
      </c>
      <c r="B1456">
        <v>100</v>
      </c>
      <c r="C1456" t="s">
        <v>8449</v>
      </c>
      <c r="D1456">
        <v>1</v>
      </c>
    </row>
    <row r="1457" spans="1:4" x14ac:dyDescent="0.3">
      <c r="A1457" t="s">
        <v>8448</v>
      </c>
      <c r="B1457">
        <v>100</v>
      </c>
      <c r="C1457" t="s">
        <v>8449</v>
      </c>
      <c r="D1457">
        <v>27</v>
      </c>
    </row>
    <row r="1458" spans="1:4" x14ac:dyDescent="0.3">
      <c r="A1458" t="s">
        <v>8448</v>
      </c>
      <c r="B1458">
        <v>100</v>
      </c>
      <c r="C1458" t="s">
        <v>8449</v>
      </c>
      <c r="D1458">
        <v>14</v>
      </c>
    </row>
    <row r="1459" spans="1:4" x14ac:dyDescent="0.3">
      <c r="A1459" t="s">
        <v>8448</v>
      </c>
      <c r="B1459">
        <v>100</v>
      </c>
    </row>
    <row r="1460" spans="1:4" x14ac:dyDescent="0.3">
      <c r="A1460" t="s">
        <v>8448</v>
      </c>
      <c r="B1460">
        <v>100</v>
      </c>
    </row>
    <row r="1461" spans="1:4" x14ac:dyDescent="0.3">
      <c r="A1461" t="s">
        <v>8448</v>
      </c>
      <c r="B1461">
        <v>100</v>
      </c>
    </row>
    <row r="1462" spans="1:4" x14ac:dyDescent="0.3">
      <c r="A1462" t="s">
        <v>8448</v>
      </c>
      <c r="B1462">
        <v>101</v>
      </c>
      <c r="C1462" t="s">
        <v>8449</v>
      </c>
      <c r="D1462">
        <v>4</v>
      </c>
    </row>
    <row r="1463" spans="1:4" x14ac:dyDescent="0.3">
      <c r="A1463" t="s">
        <v>8448</v>
      </c>
      <c r="B1463">
        <v>101</v>
      </c>
      <c r="C1463" t="s">
        <v>8449</v>
      </c>
      <c r="D1463">
        <v>15</v>
      </c>
    </row>
    <row r="1464" spans="1:4" x14ac:dyDescent="0.3">
      <c r="A1464" t="s">
        <v>8448</v>
      </c>
      <c r="B1464">
        <v>101</v>
      </c>
      <c r="C1464" t="s">
        <v>8449</v>
      </c>
      <c r="D1464">
        <v>140</v>
      </c>
    </row>
    <row r="1465" spans="1:4" x14ac:dyDescent="0.3">
      <c r="A1465" t="s">
        <v>8448</v>
      </c>
      <c r="B1465">
        <v>101</v>
      </c>
      <c r="C1465" t="s">
        <v>8449</v>
      </c>
      <c r="D1465">
        <v>2</v>
      </c>
    </row>
    <row r="1466" spans="1:4" x14ac:dyDescent="0.3">
      <c r="A1466" t="s">
        <v>8448</v>
      </c>
      <c r="B1466">
        <v>102</v>
      </c>
      <c r="C1466" t="s">
        <v>8449</v>
      </c>
      <c r="D1466">
        <v>0</v>
      </c>
    </row>
    <row r="1467" spans="1:4" x14ac:dyDescent="0.3">
      <c r="A1467" t="s">
        <v>8448</v>
      </c>
      <c r="B1467">
        <v>102</v>
      </c>
      <c r="C1467" t="s">
        <v>8449</v>
      </c>
      <c r="D1467">
        <v>6</v>
      </c>
    </row>
    <row r="1468" spans="1:4" x14ac:dyDescent="0.3">
      <c r="A1468" t="s">
        <v>8448</v>
      </c>
      <c r="B1468">
        <v>102</v>
      </c>
      <c r="C1468" t="s">
        <v>8449</v>
      </c>
      <c r="D1468">
        <v>14</v>
      </c>
    </row>
    <row r="1469" spans="1:4" x14ac:dyDescent="0.3">
      <c r="A1469" t="s">
        <v>8448</v>
      </c>
      <c r="B1469">
        <v>102</v>
      </c>
      <c r="C1469" t="s">
        <v>8449</v>
      </c>
      <c r="D1469">
        <v>197</v>
      </c>
    </row>
    <row r="1470" spans="1:4" x14ac:dyDescent="0.3">
      <c r="A1470" t="s">
        <v>8448</v>
      </c>
      <c r="B1470">
        <v>102</v>
      </c>
    </row>
    <row r="1471" spans="1:4" x14ac:dyDescent="0.3">
      <c r="A1471" t="s">
        <v>8448</v>
      </c>
      <c r="B1471">
        <v>103</v>
      </c>
      <c r="C1471" t="s">
        <v>8449</v>
      </c>
      <c r="D1471">
        <v>10</v>
      </c>
    </row>
    <row r="1472" spans="1:4" x14ac:dyDescent="0.3">
      <c r="A1472" t="s">
        <v>8448</v>
      </c>
      <c r="B1472">
        <v>103</v>
      </c>
      <c r="C1472" t="s">
        <v>8449</v>
      </c>
      <c r="D1472">
        <v>11</v>
      </c>
    </row>
    <row r="1473" spans="1:4" x14ac:dyDescent="0.3">
      <c r="A1473" t="s">
        <v>8448</v>
      </c>
      <c r="B1473">
        <v>103</v>
      </c>
      <c r="C1473" t="s">
        <v>8449</v>
      </c>
      <c r="D1473">
        <v>5</v>
      </c>
    </row>
    <row r="1474" spans="1:4" x14ac:dyDescent="0.3">
      <c r="A1474" t="s">
        <v>8448</v>
      </c>
      <c r="B1474">
        <v>103</v>
      </c>
      <c r="C1474" t="s">
        <v>8449</v>
      </c>
      <c r="D1474">
        <v>9</v>
      </c>
    </row>
    <row r="1475" spans="1:4" x14ac:dyDescent="0.3">
      <c r="A1475" t="s">
        <v>8448</v>
      </c>
      <c r="B1475">
        <v>103</v>
      </c>
      <c r="C1475" t="s">
        <v>8449</v>
      </c>
      <c r="D1475">
        <v>114</v>
      </c>
    </row>
    <row r="1476" spans="1:4" x14ac:dyDescent="0.3">
      <c r="A1476" t="s">
        <v>8448</v>
      </c>
      <c r="B1476">
        <v>103</v>
      </c>
    </row>
    <row r="1477" spans="1:4" x14ac:dyDescent="0.3">
      <c r="A1477" t="s">
        <v>8448</v>
      </c>
      <c r="B1477">
        <v>104</v>
      </c>
      <c r="C1477" t="s">
        <v>8449</v>
      </c>
      <c r="D1477">
        <v>4</v>
      </c>
    </row>
    <row r="1478" spans="1:4" x14ac:dyDescent="0.3">
      <c r="A1478" t="s">
        <v>8448</v>
      </c>
      <c r="B1478">
        <v>104</v>
      </c>
      <c r="C1478" t="s">
        <v>8449</v>
      </c>
      <c r="D1478">
        <v>1</v>
      </c>
    </row>
    <row r="1479" spans="1:4" x14ac:dyDescent="0.3">
      <c r="A1479" t="s">
        <v>8448</v>
      </c>
      <c r="B1479">
        <v>104</v>
      </c>
      <c r="C1479" t="s">
        <v>8449</v>
      </c>
      <c r="D1479">
        <v>1</v>
      </c>
    </row>
    <row r="1480" spans="1:4" x14ac:dyDescent="0.3">
      <c r="A1480" t="s">
        <v>8448</v>
      </c>
      <c r="B1480">
        <v>104</v>
      </c>
      <c r="C1480" t="s">
        <v>8449</v>
      </c>
      <c r="D1480">
        <v>1</v>
      </c>
    </row>
    <row r="1481" spans="1:4" x14ac:dyDescent="0.3">
      <c r="A1481" t="s">
        <v>8448</v>
      </c>
      <c r="B1481">
        <v>104</v>
      </c>
      <c r="C1481" t="s">
        <v>8449</v>
      </c>
      <c r="D1481">
        <v>8</v>
      </c>
    </row>
    <row r="1482" spans="1:4" x14ac:dyDescent="0.3">
      <c r="A1482" t="s">
        <v>8448</v>
      </c>
      <c r="B1482">
        <v>104</v>
      </c>
      <c r="C1482" t="s">
        <v>8449</v>
      </c>
      <c r="D1482">
        <v>0</v>
      </c>
    </row>
    <row r="1483" spans="1:4" x14ac:dyDescent="0.3">
      <c r="A1483" t="s">
        <v>8448</v>
      </c>
      <c r="B1483">
        <v>104</v>
      </c>
      <c r="C1483" t="s">
        <v>8449</v>
      </c>
      <c r="D1483">
        <v>0</v>
      </c>
    </row>
    <row r="1484" spans="1:4" x14ac:dyDescent="0.3">
      <c r="A1484" t="s">
        <v>8448</v>
      </c>
      <c r="B1484">
        <v>104</v>
      </c>
      <c r="C1484" t="s">
        <v>8449</v>
      </c>
      <c r="D1484">
        <v>33</v>
      </c>
    </row>
    <row r="1485" spans="1:4" x14ac:dyDescent="0.3">
      <c r="A1485" t="s">
        <v>8448</v>
      </c>
      <c r="B1485">
        <v>104</v>
      </c>
    </row>
    <row r="1486" spans="1:4" x14ac:dyDescent="0.3">
      <c r="A1486" t="s">
        <v>8448</v>
      </c>
      <c r="B1486">
        <v>104</v>
      </c>
    </row>
    <row r="1487" spans="1:4" x14ac:dyDescent="0.3">
      <c r="A1487" t="s">
        <v>8448</v>
      </c>
      <c r="B1487">
        <v>104</v>
      </c>
    </row>
    <row r="1488" spans="1:4" x14ac:dyDescent="0.3">
      <c r="A1488" t="s">
        <v>8448</v>
      </c>
      <c r="B1488">
        <v>104</v>
      </c>
    </row>
    <row r="1489" spans="1:4" x14ac:dyDescent="0.3">
      <c r="A1489" t="s">
        <v>8448</v>
      </c>
      <c r="B1489">
        <v>104</v>
      </c>
    </row>
    <row r="1490" spans="1:4" x14ac:dyDescent="0.3">
      <c r="A1490" t="s">
        <v>8448</v>
      </c>
      <c r="B1490">
        <v>104</v>
      </c>
    </row>
    <row r="1491" spans="1:4" x14ac:dyDescent="0.3">
      <c r="A1491" t="s">
        <v>8448</v>
      </c>
      <c r="B1491">
        <v>105</v>
      </c>
      <c r="C1491" t="s">
        <v>8449</v>
      </c>
      <c r="D1491">
        <v>12</v>
      </c>
    </row>
    <row r="1492" spans="1:4" x14ac:dyDescent="0.3">
      <c r="A1492" t="s">
        <v>8448</v>
      </c>
      <c r="B1492">
        <v>105</v>
      </c>
      <c r="C1492" t="s">
        <v>8449</v>
      </c>
      <c r="D1492">
        <v>2</v>
      </c>
    </row>
    <row r="1493" spans="1:4" x14ac:dyDescent="0.3">
      <c r="A1493" t="s">
        <v>8448</v>
      </c>
      <c r="B1493">
        <v>105</v>
      </c>
      <c r="C1493" t="s">
        <v>8449</v>
      </c>
      <c r="D1493">
        <v>0</v>
      </c>
    </row>
    <row r="1494" spans="1:4" x14ac:dyDescent="0.3">
      <c r="A1494" t="s">
        <v>8448</v>
      </c>
      <c r="B1494">
        <v>105</v>
      </c>
      <c r="C1494" t="s">
        <v>8449</v>
      </c>
      <c r="D1494">
        <v>5</v>
      </c>
    </row>
    <row r="1495" spans="1:4" x14ac:dyDescent="0.3">
      <c r="A1495" t="s">
        <v>8448</v>
      </c>
      <c r="B1495">
        <v>105</v>
      </c>
      <c r="C1495" t="s">
        <v>8449</v>
      </c>
      <c r="D1495">
        <v>5</v>
      </c>
    </row>
    <row r="1496" spans="1:4" x14ac:dyDescent="0.3">
      <c r="A1496" t="s">
        <v>8448</v>
      </c>
      <c r="B1496">
        <v>106</v>
      </c>
      <c r="C1496" t="s">
        <v>8449</v>
      </c>
      <c r="D1496">
        <v>17</v>
      </c>
    </row>
    <row r="1497" spans="1:4" x14ac:dyDescent="0.3">
      <c r="A1497" t="s">
        <v>8448</v>
      </c>
      <c r="B1497">
        <v>107</v>
      </c>
      <c r="C1497" t="s">
        <v>8449</v>
      </c>
      <c r="D1497">
        <v>18</v>
      </c>
    </row>
    <row r="1498" spans="1:4" x14ac:dyDescent="0.3">
      <c r="A1498" t="s">
        <v>8448</v>
      </c>
      <c r="B1498">
        <v>107</v>
      </c>
      <c r="C1498" t="s">
        <v>8449</v>
      </c>
      <c r="D1498">
        <v>16</v>
      </c>
    </row>
    <row r="1499" spans="1:4" x14ac:dyDescent="0.3">
      <c r="A1499" t="s">
        <v>8448</v>
      </c>
      <c r="B1499">
        <v>107</v>
      </c>
      <c r="C1499" t="s">
        <v>8449</v>
      </c>
      <c r="D1499">
        <v>89</v>
      </c>
    </row>
    <row r="1500" spans="1:4" x14ac:dyDescent="0.3">
      <c r="A1500" t="s">
        <v>8448</v>
      </c>
      <c r="B1500">
        <v>107</v>
      </c>
      <c r="C1500" t="s">
        <v>8449</v>
      </c>
      <c r="D1500">
        <v>1</v>
      </c>
    </row>
    <row r="1501" spans="1:4" x14ac:dyDescent="0.3">
      <c r="A1501" t="s">
        <v>8448</v>
      </c>
      <c r="B1501">
        <v>107</v>
      </c>
      <c r="C1501" t="s">
        <v>8449</v>
      </c>
      <c r="D1501">
        <v>1</v>
      </c>
    </row>
    <row r="1502" spans="1:4" x14ac:dyDescent="0.3">
      <c r="A1502" t="s">
        <v>8448</v>
      </c>
      <c r="B1502">
        <v>107</v>
      </c>
    </row>
    <row r="1503" spans="1:4" x14ac:dyDescent="0.3">
      <c r="A1503" t="s">
        <v>8448</v>
      </c>
      <c r="B1503">
        <v>107</v>
      </c>
    </row>
    <row r="1504" spans="1:4" x14ac:dyDescent="0.3">
      <c r="A1504" t="s">
        <v>8448</v>
      </c>
      <c r="B1504">
        <v>108</v>
      </c>
      <c r="C1504" t="s">
        <v>8449</v>
      </c>
      <c r="D1504">
        <v>3</v>
      </c>
    </row>
    <row r="1505" spans="1:4" x14ac:dyDescent="0.3">
      <c r="A1505" t="s">
        <v>8448</v>
      </c>
      <c r="B1505">
        <v>108</v>
      </c>
      <c r="C1505" t="s">
        <v>8449</v>
      </c>
      <c r="D1505">
        <v>5</v>
      </c>
    </row>
    <row r="1506" spans="1:4" x14ac:dyDescent="0.3">
      <c r="A1506" t="s">
        <v>8448</v>
      </c>
      <c r="B1506">
        <v>108</v>
      </c>
      <c r="C1506" t="s">
        <v>8449</v>
      </c>
      <c r="D1506">
        <v>1</v>
      </c>
    </row>
    <row r="1507" spans="1:4" x14ac:dyDescent="0.3">
      <c r="A1507" t="s">
        <v>8448</v>
      </c>
      <c r="B1507">
        <v>108</v>
      </c>
      <c r="C1507" t="s">
        <v>8449</v>
      </c>
      <c r="D1507">
        <v>72</v>
      </c>
    </row>
    <row r="1508" spans="1:4" x14ac:dyDescent="0.3">
      <c r="A1508" t="s">
        <v>8448</v>
      </c>
      <c r="B1508">
        <v>108</v>
      </c>
      <c r="C1508" t="s">
        <v>8449</v>
      </c>
      <c r="D1508">
        <v>0</v>
      </c>
    </row>
    <row r="1509" spans="1:4" x14ac:dyDescent="0.3">
      <c r="A1509" t="s">
        <v>8448</v>
      </c>
      <c r="B1509">
        <v>108</v>
      </c>
      <c r="C1509" t="s">
        <v>8449</v>
      </c>
      <c r="D1509">
        <v>1</v>
      </c>
    </row>
    <row r="1510" spans="1:4" x14ac:dyDescent="0.3">
      <c r="A1510" t="s">
        <v>8448</v>
      </c>
      <c r="B1510">
        <v>108</v>
      </c>
      <c r="C1510" t="s">
        <v>8449</v>
      </c>
      <c r="D1510">
        <v>3</v>
      </c>
    </row>
    <row r="1511" spans="1:4" x14ac:dyDescent="0.3">
      <c r="A1511" t="s">
        <v>8448</v>
      </c>
      <c r="B1511">
        <v>108</v>
      </c>
      <c r="C1511" t="s">
        <v>8449</v>
      </c>
      <c r="D1511">
        <v>1</v>
      </c>
    </row>
    <row r="1512" spans="1:4" x14ac:dyDescent="0.3">
      <c r="A1512" t="s">
        <v>8448</v>
      </c>
      <c r="B1512">
        <v>108</v>
      </c>
      <c r="C1512" t="s">
        <v>8449</v>
      </c>
      <c r="D1512">
        <v>4</v>
      </c>
    </row>
    <row r="1513" spans="1:4" x14ac:dyDescent="0.3">
      <c r="A1513" t="s">
        <v>8448</v>
      </c>
      <c r="B1513">
        <v>108</v>
      </c>
      <c r="C1513" t="s">
        <v>8449</v>
      </c>
      <c r="D1513">
        <v>1</v>
      </c>
    </row>
    <row r="1514" spans="1:4" x14ac:dyDescent="0.3">
      <c r="A1514" t="s">
        <v>8448</v>
      </c>
      <c r="B1514">
        <v>108</v>
      </c>
      <c r="C1514" t="s">
        <v>8449</v>
      </c>
      <c r="D1514">
        <v>4</v>
      </c>
    </row>
    <row r="1515" spans="1:4" x14ac:dyDescent="0.3">
      <c r="A1515" t="s">
        <v>8448</v>
      </c>
      <c r="B1515">
        <v>109</v>
      </c>
      <c r="C1515" t="s">
        <v>8449</v>
      </c>
      <c r="D1515">
        <v>1</v>
      </c>
    </row>
    <row r="1516" spans="1:4" x14ac:dyDescent="0.3">
      <c r="A1516" t="s">
        <v>8448</v>
      </c>
      <c r="B1516">
        <v>109</v>
      </c>
      <c r="C1516" t="s">
        <v>8449</v>
      </c>
      <c r="D1516">
        <v>2</v>
      </c>
    </row>
    <row r="1517" spans="1:4" x14ac:dyDescent="0.3">
      <c r="A1517" t="s">
        <v>8448</v>
      </c>
      <c r="B1517">
        <v>109</v>
      </c>
      <c r="C1517" t="s">
        <v>8449</v>
      </c>
      <c r="D1517">
        <v>0</v>
      </c>
    </row>
    <row r="1518" spans="1:4" x14ac:dyDescent="0.3">
      <c r="A1518" t="s">
        <v>8448</v>
      </c>
      <c r="B1518">
        <v>110</v>
      </c>
      <c r="C1518" t="s">
        <v>8449</v>
      </c>
      <c r="D1518">
        <v>8</v>
      </c>
    </row>
    <row r="1519" spans="1:4" x14ac:dyDescent="0.3">
      <c r="A1519" t="s">
        <v>8448</v>
      </c>
      <c r="B1519">
        <v>110</v>
      </c>
      <c r="C1519" t="s">
        <v>8449</v>
      </c>
      <c r="D1519">
        <v>0</v>
      </c>
    </row>
    <row r="1520" spans="1:4" x14ac:dyDescent="0.3">
      <c r="A1520" t="s">
        <v>8448</v>
      </c>
      <c r="B1520">
        <v>110</v>
      </c>
      <c r="C1520" t="s">
        <v>8449</v>
      </c>
      <c r="D1520">
        <v>4</v>
      </c>
    </row>
    <row r="1521" spans="1:4" x14ac:dyDescent="0.3">
      <c r="A1521" t="s">
        <v>8448</v>
      </c>
      <c r="B1521">
        <v>110</v>
      </c>
    </row>
    <row r="1522" spans="1:4" x14ac:dyDescent="0.3">
      <c r="A1522" t="s">
        <v>8448</v>
      </c>
      <c r="B1522">
        <v>111</v>
      </c>
      <c r="C1522" t="s">
        <v>8449</v>
      </c>
      <c r="D1522">
        <v>0</v>
      </c>
    </row>
    <row r="1523" spans="1:4" x14ac:dyDescent="0.3">
      <c r="A1523" t="s">
        <v>8448</v>
      </c>
      <c r="B1523">
        <v>111</v>
      </c>
      <c r="C1523" t="s">
        <v>8449</v>
      </c>
      <c r="D1523">
        <v>0</v>
      </c>
    </row>
    <row r="1524" spans="1:4" x14ac:dyDescent="0.3">
      <c r="A1524" t="s">
        <v>8448</v>
      </c>
      <c r="B1524">
        <v>111</v>
      </c>
      <c r="C1524" t="s">
        <v>8449</v>
      </c>
      <c r="D1524">
        <v>9</v>
      </c>
    </row>
    <row r="1525" spans="1:4" x14ac:dyDescent="0.3">
      <c r="A1525" t="s">
        <v>8448</v>
      </c>
      <c r="B1525">
        <v>111</v>
      </c>
      <c r="C1525" t="s">
        <v>8449</v>
      </c>
      <c r="D1525">
        <v>6</v>
      </c>
    </row>
    <row r="1526" spans="1:4" x14ac:dyDescent="0.3">
      <c r="A1526" t="s">
        <v>8448</v>
      </c>
      <c r="B1526">
        <v>111</v>
      </c>
      <c r="C1526" t="s">
        <v>8449</v>
      </c>
      <c r="D1526">
        <v>31</v>
      </c>
    </row>
    <row r="1527" spans="1:4" x14ac:dyDescent="0.3">
      <c r="A1527" t="s">
        <v>8448</v>
      </c>
      <c r="B1527">
        <v>111</v>
      </c>
      <c r="C1527" t="s">
        <v>8449</v>
      </c>
      <c r="D1527">
        <v>8</v>
      </c>
    </row>
    <row r="1528" spans="1:4" x14ac:dyDescent="0.3">
      <c r="A1528" t="s">
        <v>8448</v>
      </c>
      <c r="B1528">
        <v>111</v>
      </c>
    </row>
    <row r="1529" spans="1:4" x14ac:dyDescent="0.3">
      <c r="A1529" t="s">
        <v>8448</v>
      </c>
      <c r="B1529">
        <v>112</v>
      </c>
      <c r="C1529" t="s">
        <v>8449</v>
      </c>
      <c r="D1529">
        <v>0</v>
      </c>
    </row>
    <row r="1530" spans="1:4" x14ac:dyDescent="0.3">
      <c r="A1530" t="s">
        <v>8448</v>
      </c>
      <c r="B1530">
        <v>112</v>
      </c>
      <c r="C1530" t="s">
        <v>8449</v>
      </c>
      <c r="D1530">
        <v>3</v>
      </c>
    </row>
    <row r="1531" spans="1:4" x14ac:dyDescent="0.3">
      <c r="A1531" t="s">
        <v>8448</v>
      </c>
      <c r="B1531">
        <v>112</v>
      </c>
      <c r="C1531" t="s">
        <v>8449</v>
      </c>
      <c r="D1531">
        <v>13</v>
      </c>
    </row>
    <row r="1532" spans="1:4" x14ac:dyDescent="0.3">
      <c r="A1532" t="s">
        <v>8448</v>
      </c>
      <c r="B1532">
        <v>112</v>
      </c>
    </row>
    <row r="1533" spans="1:4" x14ac:dyDescent="0.3">
      <c r="A1533" t="s">
        <v>8448</v>
      </c>
      <c r="B1533">
        <v>112</v>
      </c>
    </row>
    <row r="1534" spans="1:4" x14ac:dyDescent="0.3">
      <c r="A1534" t="s">
        <v>8448</v>
      </c>
      <c r="B1534">
        <v>113</v>
      </c>
      <c r="C1534" t="s">
        <v>8449</v>
      </c>
      <c r="D1534">
        <v>3</v>
      </c>
    </row>
    <row r="1535" spans="1:4" x14ac:dyDescent="0.3">
      <c r="A1535" t="s">
        <v>8448</v>
      </c>
      <c r="B1535">
        <v>113</v>
      </c>
      <c r="C1535" t="s">
        <v>8449</v>
      </c>
      <c r="D1535">
        <v>29</v>
      </c>
    </row>
    <row r="1536" spans="1:4" x14ac:dyDescent="0.3">
      <c r="A1536" t="s">
        <v>8448</v>
      </c>
      <c r="B1536">
        <v>113</v>
      </c>
      <c r="C1536" t="s">
        <v>8449</v>
      </c>
      <c r="D1536">
        <v>2</v>
      </c>
    </row>
    <row r="1537" spans="1:4" x14ac:dyDescent="0.3">
      <c r="A1537" t="s">
        <v>8448</v>
      </c>
      <c r="B1537">
        <v>113</v>
      </c>
      <c r="C1537" t="s">
        <v>8449</v>
      </c>
      <c r="D1537">
        <v>2</v>
      </c>
    </row>
    <row r="1538" spans="1:4" x14ac:dyDescent="0.3">
      <c r="A1538" t="s">
        <v>8448</v>
      </c>
      <c r="B1538">
        <v>113</v>
      </c>
      <c r="C1538" t="s">
        <v>8449</v>
      </c>
      <c r="D1538">
        <v>1</v>
      </c>
    </row>
    <row r="1539" spans="1:4" x14ac:dyDescent="0.3">
      <c r="A1539" t="s">
        <v>8448</v>
      </c>
      <c r="B1539">
        <v>113</v>
      </c>
      <c r="C1539" t="s">
        <v>8449</v>
      </c>
      <c r="D1539">
        <v>6</v>
      </c>
    </row>
    <row r="1540" spans="1:4" x14ac:dyDescent="0.3">
      <c r="A1540" t="s">
        <v>8448</v>
      </c>
      <c r="B1540">
        <v>113</v>
      </c>
      <c r="C1540" t="s">
        <v>8449</v>
      </c>
      <c r="D1540">
        <v>1</v>
      </c>
    </row>
    <row r="1541" spans="1:4" x14ac:dyDescent="0.3">
      <c r="A1541" t="s">
        <v>8448</v>
      </c>
      <c r="B1541">
        <v>113</v>
      </c>
    </row>
    <row r="1542" spans="1:4" x14ac:dyDescent="0.3">
      <c r="A1542" t="s">
        <v>8448</v>
      </c>
      <c r="B1542">
        <v>114</v>
      </c>
      <c r="C1542" t="s">
        <v>8449</v>
      </c>
      <c r="D1542">
        <v>57</v>
      </c>
    </row>
    <row r="1543" spans="1:4" x14ac:dyDescent="0.3">
      <c r="A1543" t="s">
        <v>8448</v>
      </c>
      <c r="B1543">
        <v>114</v>
      </c>
    </row>
    <row r="1544" spans="1:4" x14ac:dyDescent="0.3">
      <c r="A1544" t="s">
        <v>8448</v>
      </c>
      <c r="B1544">
        <v>114</v>
      </c>
    </row>
    <row r="1545" spans="1:4" x14ac:dyDescent="0.3">
      <c r="A1545" t="s">
        <v>8448</v>
      </c>
      <c r="B1545">
        <v>115</v>
      </c>
      <c r="C1545" t="s">
        <v>8449</v>
      </c>
      <c r="D1545">
        <v>32</v>
      </c>
    </row>
    <row r="1546" spans="1:4" x14ac:dyDescent="0.3">
      <c r="A1546" t="s">
        <v>8448</v>
      </c>
      <c r="B1546">
        <v>115</v>
      </c>
      <c r="C1546" t="s">
        <v>8449</v>
      </c>
      <c r="D1546">
        <v>2</v>
      </c>
    </row>
    <row r="1547" spans="1:4" x14ac:dyDescent="0.3">
      <c r="A1547" t="s">
        <v>8448</v>
      </c>
      <c r="B1547">
        <v>115</v>
      </c>
      <c r="C1547" t="s">
        <v>8449</v>
      </c>
      <c r="D1547">
        <v>0</v>
      </c>
    </row>
    <row r="1548" spans="1:4" x14ac:dyDescent="0.3">
      <c r="A1548" t="s">
        <v>8448</v>
      </c>
      <c r="B1548">
        <v>115</v>
      </c>
      <c r="C1548" t="s">
        <v>8449</v>
      </c>
      <c r="D1548">
        <v>1</v>
      </c>
    </row>
    <row r="1549" spans="1:4" x14ac:dyDescent="0.3">
      <c r="A1549" t="s">
        <v>8448</v>
      </c>
      <c r="B1549">
        <v>115</v>
      </c>
      <c r="C1549" t="s">
        <v>8449</v>
      </c>
      <c r="D1549">
        <v>5</v>
      </c>
    </row>
    <row r="1550" spans="1:4" x14ac:dyDescent="0.3">
      <c r="A1550" t="s">
        <v>8448</v>
      </c>
      <c r="B1550">
        <v>115</v>
      </c>
      <c r="C1550" t="s">
        <v>8449</v>
      </c>
      <c r="D1550">
        <v>0</v>
      </c>
    </row>
    <row r="1551" spans="1:4" x14ac:dyDescent="0.3">
      <c r="A1551" t="s">
        <v>8448</v>
      </c>
      <c r="B1551">
        <v>115</v>
      </c>
    </row>
    <row r="1552" spans="1:4" x14ac:dyDescent="0.3">
      <c r="A1552" t="s">
        <v>8448</v>
      </c>
      <c r="B1552">
        <v>115</v>
      </c>
    </row>
    <row r="1553" spans="1:4" x14ac:dyDescent="0.3">
      <c r="A1553" t="s">
        <v>8448</v>
      </c>
      <c r="B1553">
        <v>115</v>
      </c>
    </row>
    <row r="1554" spans="1:4" x14ac:dyDescent="0.3">
      <c r="A1554" t="s">
        <v>8448</v>
      </c>
      <c r="B1554">
        <v>115</v>
      </c>
    </row>
    <row r="1555" spans="1:4" x14ac:dyDescent="0.3">
      <c r="A1555" t="s">
        <v>8448</v>
      </c>
      <c r="B1555">
        <v>116</v>
      </c>
      <c r="C1555" t="s">
        <v>8449</v>
      </c>
      <c r="D1555">
        <v>0</v>
      </c>
    </row>
    <row r="1556" spans="1:4" x14ac:dyDescent="0.3">
      <c r="A1556" t="s">
        <v>8448</v>
      </c>
      <c r="B1556">
        <v>116</v>
      </c>
      <c r="C1556" t="s">
        <v>8449</v>
      </c>
      <c r="D1556">
        <v>52</v>
      </c>
    </row>
    <row r="1557" spans="1:4" x14ac:dyDescent="0.3">
      <c r="A1557" t="s">
        <v>8448</v>
      </c>
      <c r="B1557">
        <v>117</v>
      </c>
      <c r="C1557" t="s">
        <v>8449</v>
      </c>
      <c r="D1557">
        <v>5</v>
      </c>
    </row>
    <row r="1558" spans="1:4" x14ac:dyDescent="0.3">
      <c r="A1558" t="s">
        <v>8448</v>
      </c>
      <c r="B1558">
        <v>117</v>
      </c>
      <c r="C1558" t="s">
        <v>8449</v>
      </c>
      <c r="D1558">
        <v>1</v>
      </c>
    </row>
    <row r="1559" spans="1:4" x14ac:dyDescent="0.3">
      <c r="A1559" t="s">
        <v>8448</v>
      </c>
      <c r="B1559">
        <v>117</v>
      </c>
      <c r="C1559" t="s">
        <v>8449</v>
      </c>
      <c r="D1559">
        <v>0</v>
      </c>
    </row>
    <row r="1560" spans="1:4" x14ac:dyDescent="0.3">
      <c r="A1560" t="s">
        <v>8448</v>
      </c>
      <c r="B1560">
        <v>117</v>
      </c>
    </row>
    <row r="1561" spans="1:4" x14ac:dyDescent="0.3">
      <c r="A1561" t="s">
        <v>8448</v>
      </c>
      <c r="B1561">
        <v>118</v>
      </c>
      <c r="C1561" t="s">
        <v>8449</v>
      </c>
      <c r="D1561">
        <v>0</v>
      </c>
    </row>
    <row r="1562" spans="1:4" x14ac:dyDescent="0.3">
      <c r="A1562" t="s">
        <v>8448</v>
      </c>
      <c r="B1562">
        <v>118</v>
      </c>
      <c r="C1562" t="s">
        <v>8449</v>
      </c>
      <c r="D1562">
        <v>2</v>
      </c>
    </row>
    <row r="1563" spans="1:4" x14ac:dyDescent="0.3">
      <c r="A1563" t="s">
        <v>8448</v>
      </c>
      <c r="B1563">
        <v>118</v>
      </c>
      <c r="C1563" t="s">
        <v>8449</v>
      </c>
      <c r="D1563">
        <v>0</v>
      </c>
    </row>
    <row r="1564" spans="1:4" x14ac:dyDescent="0.3">
      <c r="A1564" t="s">
        <v>8448</v>
      </c>
      <c r="B1564">
        <v>119</v>
      </c>
      <c r="C1564" t="s">
        <v>8449</v>
      </c>
      <c r="D1564">
        <v>12</v>
      </c>
    </row>
    <row r="1565" spans="1:4" x14ac:dyDescent="0.3">
      <c r="A1565" t="s">
        <v>8448</v>
      </c>
      <c r="B1565">
        <v>119</v>
      </c>
      <c r="C1565" t="s">
        <v>8449</v>
      </c>
      <c r="D1565">
        <v>2</v>
      </c>
    </row>
    <row r="1566" spans="1:4" x14ac:dyDescent="0.3">
      <c r="A1566" t="s">
        <v>8448</v>
      </c>
      <c r="B1566">
        <v>119</v>
      </c>
      <c r="C1566" t="s">
        <v>8449</v>
      </c>
      <c r="D1566">
        <v>28</v>
      </c>
    </row>
    <row r="1567" spans="1:4" x14ac:dyDescent="0.3">
      <c r="A1567" t="s">
        <v>8448</v>
      </c>
      <c r="B1567">
        <v>119</v>
      </c>
      <c r="C1567" t="s">
        <v>8449</v>
      </c>
      <c r="D1567">
        <v>1</v>
      </c>
    </row>
    <row r="1568" spans="1:4" x14ac:dyDescent="0.3">
      <c r="A1568" t="s">
        <v>8448</v>
      </c>
      <c r="B1568">
        <v>119</v>
      </c>
      <c r="C1568" t="s">
        <v>8449</v>
      </c>
      <c r="D1568">
        <v>6</v>
      </c>
    </row>
    <row r="1569" spans="1:4" x14ac:dyDescent="0.3">
      <c r="A1569" t="s">
        <v>8448</v>
      </c>
      <c r="B1569">
        <v>119</v>
      </c>
    </row>
    <row r="1570" spans="1:4" x14ac:dyDescent="0.3">
      <c r="A1570" t="s">
        <v>8448</v>
      </c>
      <c r="B1570">
        <v>120</v>
      </c>
      <c r="C1570" t="s">
        <v>8449</v>
      </c>
      <c r="D1570">
        <v>22</v>
      </c>
    </row>
    <row r="1571" spans="1:4" x14ac:dyDescent="0.3">
      <c r="A1571" t="s">
        <v>8448</v>
      </c>
      <c r="B1571">
        <v>120</v>
      </c>
      <c r="C1571" t="s">
        <v>8449</v>
      </c>
      <c r="D1571">
        <v>32</v>
      </c>
    </row>
    <row r="1572" spans="1:4" x14ac:dyDescent="0.3">
      <c r="A1572" t="s">
        <v>8448</v>
      </c>
      <c r="B1572">
        <v>120</v>
      </c>
      <c r="C1572" t="s">
        <v>8449</v>
      </c>
      <c r="D1572">
        <v>1</v>
      </c>
    </row>
    <row r="1573" spans="1:4" x14ac:dyDescent="0.3">
      <c r="A1573" t="s">
        <v>8448</v>
      </c>
      <c r="B1573">
        <v>120</v>
      </c>
      <c r="C1573" t="s">
        <v>8449</v>
      </c>
      <c r="D1573">
        <v>3</v>
      </c>
    </row>
    <row r="1574" spans="1:4" x14ac:dyDescent="0.3">
      <c r="A1574" t="s">
        <v>8448</v>
      </c>
      <c r="B1574">
        <v>120</v>
      </c>
      <c r="C1574" t="s">
        <v>8449</v>
      </c>
      <c r="D1574">
        <v>13</v>
      </c>
    </row>
    <row r="1575" spans="1:4" x14ac:dyDescent="0.3">
      <c r="A1575" t="s">
        <v>8448</v>
      </c>
      <c r="B1575">
        <v>120</v>
      </c>
      <c r="C1575" t="s">
        <v>8449</v>
      </c>
      <c r="D1575">
        <v>4</v>
      </c>
    </row>
    <row r="1576" spans="1:4" x14ac:dyDescent="0.3">
      <c r="A1576" t="s">
        <v>8448</v>
      </c>
      <c r="B1576">
        <v>120</v>
      </c>
      <c r="C1576" t="s">
        <v>8449</v>
      </c>
      <c r="D1576">
        <v>30</v>
      </c>
    </row>
    <row r="1577" spans="1:4" x14ac:dyDescent="0.3">
      <c r="A1577" t="s">
        <v>8448</v>
      </c>
      <c r="B1577">
        <v>120</v>
      </c>
      <c r="C1577" t="s">
        <v>8449</v>
      </c>
      <c r="D1577">
        <v>3</v>
      </c>
    </row>
    <row r="1578" spans="1:4" x14ac:dyDescent="0.3">
      <c r="A1578" t="s">
        <v>8448</v>
      </c>
      <c r="B1578">
        <v>120</v>
      </c>
      <c r="C1578" t="s">
        <v>8449</v>
      </c>
      <c r="D1578">
        <v>0</v>
      </c>
    </row>
    <row r="1579" spans="1:4" x14ac:dyDescent="0.3">
      <c r="A1579" t="s">
        <v>8448</v>
      </c>
      <c r="B1579">
        <v>121</v>
      </c>
      <c r="C1579" t="s">
        <v>8449</v>
      </c>
      <c r="D1579">
        <v>9</v>
      </c>
    </row>
    <row r="1580" spans="1:4" x14ac:dyDescent="0.3">
      <c r="A1580" t="s">
        <v>8448</v>
      </c>
      <c r="B1580">
        <v>121</v>
      </c>
      <c r="C1580" t="s">
        <v>8449</v>
      </c>
      <c r="D1580">
        <v>3</v>
      </c>
    </row>
    <row r="1581" spans="1:4" x14ac:dyDescent="0.3">
      <c r="A1581" t="s">
        <v>8448</v>
      </c>
      <c r="B1581">
        <v>122</v>
      </c>
      <c r="C1581" t="s">
        <v>8449</v>
      </c>
      <c r="D1581">
        <v>2</v>
      </c>
    </row>
    <row r="1582" spans="1:4" x14ac:dyDescent="0.3">
      <c r="A1582" t="s">
        <v>8448</v>
      </c>
      <c r="B1582">
        <v>122</v>
      </c>
      <c r="C1582" t="s">
        <v>8449</v>
      </c>
      <c r="D1582">
        <v>4</v>
      </c>
    </row>
    <row r="1583" spans="1:4" x14ac:dyDescent="0.3">
      <c r="A1583" t="s">
        <v>8448</v>
      </c>
      <c r="B1583">
        <v>122</v>
      </c>
    </row>
    <row r="1584" spans="1:4" x14ac:dyDescent="0.3">
      <c r="A1584" t="s">
        <v>8448</v>
      </c>
      <c r="B1584">
        <v>123</v>
      </c>
      <c r="C1584" t="s">
        <v>8449</v>
      </c>
      <c r="D1584">
        <v>2</v>
      </c>
    </row>
    <row r="1585" spans="1:4" x14ac:dyDescent="0.3">
      <c r="A1585" t="s">
        <v>8448</v>
      </c>
      <c r="B1585">
        <v>123</v>
      </c>
      <c r="C1585" t="s">
        <v>8449</v>
      </c>
      <c r="D1585">
        <v>12</v>
      </c>
    </row>
    <row r="1586" spans="1:4" x14ac:dyDescent="0.3">
      <c r="A1586" t="s">
        <v>8448</v>
      </c>
      <c r="B1586">
        <v>123</v>
      </c>
      <c r="C1586" t="s">
        <v>8449</v>
      </c>
      <c r="D1586">
        <v>12</v>
      </c>
    </row>
    <row r="1587" spans="1:4" x14ac:dyDescent="0.3">
      <c r="A1587" t="s">
        <v>8448</v>
      </c>
      <c r="B1587">
        <v>123</v>
      </c>
    </row>
    <row r="1588" spans="1:4" x14ac:dyDescent="0.3">
      <c r="A1588" t="s">
        <v>8448</v>
      </c>
      <c r="B1588">
        <v>124</v>
      </c>
      <c r="C1588" t="s">
        <v>8449</v>
      </c>
      <c r="D1588">
        <v>12</v>
      </c>
    </row>
    <row r="1589" spans="1:4" x14ac:dyDescent="0.3">
      <c r="A1589" t="s">
        <v>8448</v>
      </c>
      <c r="B1589">
        <v>125</v>
      </c>
      <c r="C1589" t="s">
        <v>8449</v>
      </c>
      <c r="D1589">
        <v>2</v>
      </c>
    </row>
    <row r="1590" spans="1:4" x14ac:dyDescent="0.3">
      <c r="A1590" t="s">
        <v>8448</v>
      </c>
      <c r="B1590">
        <v>125</v>
      </c>
      <c r="C1590" t="s">
        <v>8449</v>
      </c>
      <c r="D1590">
        <v>6</v>
      </c>
    </row>
    <row r="1591" spans="1:4" x14ac:dyDescent="0.3">
      <c r="A1591" t="s">
        <v>8448</v>
      </c>
      <c r="B1591">
        <v>125</v>
      </c>
    </row>
    <row r="1592" spans="1:4" x14ac:dyDescent="0.3">
      <c r="A1592" t="s">
        <v>8448</v>
      </c>
      <c r="B1592">
        <v>126</v>
      </c>
      <c r="C1592" t="s">
        <v>8449</v>
      </c>
      <c r="D1592">
        <v>0</v>
      </c>
    </row>
    <row r="1593" spans="1:4" x14ac:dyDescent="0.3">
      <c r="A1593" t="s">
        <v>8448</v>
      </c>
      <c r="B1593">
        <v>126</v>
      </c>
      <c r="C1593" t="s">
        <v>8449</v>
      </c>
      <c r="D1593">
        <v>0</v>
      </c>
    </row>
    <row r="1594" spans="1:4" x14ac:dyDescent="0.3">
      <c r="A1594" t="s">
        <v>8448</v>
      </c>
      <c r="B1594">
        <v>126</v>
      </c>
    </row>
    <row r="1595" spans="1:4" x14ac:dyDescent="0.3">
      <c r="A1595" t="s">
        <v>8448</v>
      </c>
      <c r="B1595">
        <v>127</v>
      </c>
      <c r="C1595" t="s">
        <v>8449</v>
      </c>
      <c r="D1595">
        <v>179</v>
      </c>
    </row>
    <row r="1596" spans="1:4" x14ac:dyDescent="0.3">
      <c r="A1596" t="s">
        <v>8448</v>
      </c>
      <c r="B1596">
        <v>128</v>
      </c>
      <c r="C1596" t="s">
        <v>8449</v>
      </c>
      <c r="D1596">
        <v>5</v>
      </c>
    </row>
    <row r="1597" spans="1:4" x14ac:dyDescent="0.3">
      <c r="A1597" t="s">
        <v>8448</v>
      </c>
      <c r="B1597">
        <v>128</v>
      </c>
      <c r="C1597" t="s">
        <v>8449</v>
      </c>
      <c r="D1597">
        <v>7</v>
      </c>
    </row>
    <row r="1598" spans="1:4" x14ac:dyDescent="0.3">
      <c r="A1598" t="s">
        <v>8448</v>
      </c>
      <c r="B1598">
        <v>128</v>
      </c>
      <c r="C1598" t="s">
        <v>8449</v>
      </c>
      <c r="D1598">
        <v>152</v>
      </c>
    </row>
    <row r="1599" spans="1:4" x14ac:dyDescent="0.3">
      <c r="A1599" t="s">
        <v>8448</v>
      </c>
      <c r="B1599">
        <v>128</v>
      </c>
      <c r="C1599" t="s">
        <v>8449</v>
      </c>
      <c r="D1599">
        <v>0</v>
      </c>
    </row>
    <row r="1600" spans="1:4" x14ac:dyDescent="0.3">
      <c r="A1600" t="s">
        <v>8448</v>
      </c>
      <c r="B1600">
        <v>128</v>
      </c>
      <c r="C1600" t="s">
        <v>8449</v>
      </c>
      <c r="D1600">
        <v>6</v>
      </c>
    </row>
    <row r="1601" spans="1:4" x14ac:dyDescent="0.3">
      <c r="A1601" t="s">
        <v>8448</v>
      </c>
      <c r="B1601">
        <v>128</v>
      </c>
      <c r="C1601" t="s">
        <v>8449</v>
      </c>
      <c r="D1601">
        <v>3</v>
      </c>
    </row>
    <row r="1602" spans="1:4" x14ac:dyDescent="0.3">
      <c r="A1602" t="s">
        <v>8448</v>
      </c>
      <c r="B1602">
        <v>128</v>
      </c>
    </row>
    <row r="1603" spans="1:4" x14ac:dyDescent="0.3">
      <c r="A1603" t="s">
        <v>8448</v>
      </c>
      <c r="B1603">
        <v>129</v>
      </c>
      <c r="C1603" t="s">
        <v>8449</v>
      </c>
      <c r="D1603">
        <v>0</v>
      </c>
    </row>
    <row r="1604" spans="1:4" x14ac:dyDescent="0.3">
      <c r="A1604" t="s">
        <v>8448</v>
      </c>
      <c r="B1604">
        <v>130</v>
      </c>
      <c r="C1604" t="s">
        <v>8449</v>
      </c>
      <c r="D1604">
        <v>0</v>
      </c>
    </row>
    <row r="1605" spans="1:4" x14ac:dyDescent="0.3">
      <c r="A1605" t="s">
        <v>8448</v>
      </c>
      <c r="B1605">
        <v>130</v>
      </c>
      <c r="C1605" t="s">
        <v>8449</v>
      </c>
      <c r="D1605">
        <v>4</v>
      </c>
    </row>
    <row r="1606" spans="1:4" x14ac:dyDescent="0.3">
      <c r="A1606" t="s">
        <v>8448</v>
      </c>
      <c r="B1606">
        <v>130</v>
      </c>
      <c r="C1606" t="s">
        <v>8449</v>
      </c>
      <c r="D1606">
        <v>19</v>
      </c>
    </row>
    <row r="1607" spans="1:4" x14ac:dyDescent="0.3">
      <c r="A1607" t="s">
        <v>8448</v>
      </c>
      <c r="B1607">
        <v>130</v>
      </c>
      <c r="C1607" t="s">
        <v>8449</v>
      </c>
      <c r="D1607">
        <v>0</v>
      </c>
    </row>
    <row r="1608" spans="1:4" x14ac:dyDescent="0.3">
      <c r="A1608" t="s">
        <v>8448</v>
      </c>
      <c r="B1608">
        <v>130</v>
      </c>
      <c r="C1608" t="s">
        <v>8449</v>
      </c>
      <c r="D1608">
        <v>2</v>
      </c>
    </row>
    <row r="1609" spans="1:4" x14ac:dyDescent="0.3">
      <c r="A1609" t="s">
        <v>8448</v>
      </c>
      <c r="B1609">
        <v>131</v>
      </c>
      <c r="C1609" t="s">
        <v>8449</v>
      </c>
      <c r="D1609">
        <v>68</v>
      </c>
    </row>
    <row r="1610" spans="1:4" x14ac:dyDescent="0.3">
      <c r="A1610" t="s">
        <v>8448</v>
      </c>
      <c r="B1610">
        <v>131</v>
      </c>
      <c r="C1610" t="s">
        <v>8449</v>
      </c>
      <c r="D1610">
        <v>10</v>
      </c>
    </row>
    <row r="1611" spans="1:4" x14ac:dyDescent="0.3">
      <c r="A1611" t="s">
        <v>8448</v>
      </c>
      <c r="B1611">
        <v>131</v>
      </c>
      <c r="C1611" t="s">
        <v>8449</v>
      </c>
      <c r="D1611">
        <v>2</v>
      </c>
    </row>
    <row r="1612" spans="1:4" x14ac:dyDescent="0.3">
      <c r="A1612" t="s">
        <v>8448</v>
      </c>
      <c r="B1612">
        <v>131</v>
      </c>
      <c r="C1612" t="s">
        <v>8449</v>
      </c>
      <c r="D1612">
        <v>3</v>
      </c>
    </row>
    <row r="1613" spans="1:4" x14ac:dyDescent="0.3">
      <c r="A1613" t="s">
        <v>8448</v>
      </c>
      <c r="B1613">
        <v>132</v>
      </c>
      <c r="C1613" t="s">
        <v>8449</v>
      </c>
      <c r="D1613">
        <v>34</v>
      </c>
    </row>
    <row r="1614" spans="1:4" x14ac:dyDescent="0.3">
      <c r="A1614" t="s">
        <v>8448</v>
      </c>
      <c r="B1614">
        <v>132</v>
      </c>
      <c r="C1614" t="s">
        <v>8449</v>
      </c>
      <c r="D1614">
        <v>4</v>
      </c>
    </row>
    <row r="1615" spans="1:4" x14ac:dyDescent="0.3">
      <c r="A1615" t="s">
        <v>8448</v>
      </c>
      <c r="B1615">
        <v>133</v>
      </c>
      <c r="C1615" t="s">
        <v>8449</v>
      </c>
      <c r="D1615">
        <v>96</v>
      </c>
    </row>
    <row r="1616" spans="1:4" x14ac:dyDescent="0.3">
      <c r="A1616" t="s">
        <v>8448</v>
      </c>
      <c r="B1616">
        <v>133</v>
      </c>
      <c r="C1616" t="s">
        <v>8449</v>
      </c>
      <c r="D1616">
        <v>2</v>
      </c>
    </row>
    <row r="1617" spans="1:4" x14ac:dyDescent="0.3">
      <c r="A1617" t="s">
        <v>8448</v>
      </c>
      <c r="B1617">
        <v>133</v>
      </c>
      <c r="C1617" t="s">
        <v>8449</v>
      </c>
      <c r="D1617">
        <v>8</v>
      </c>
    </row>
    <row r="1618" spans="1:4" x14ac:dyDescent="0.3">
      <c r="A1618" t="s">
        <v>8448</v>
      </c>
      <c r="B1618">
        <v>133</v>
      </c>
      <c r="C1618" t="s">
        <v>8449</v>
      </c>
      <c r="D1618">
        <v>39</v>
      </c>
    </row>
    <row r="1619" spans="1:4" x14ac:dyDescent="0.3">
      <c r="A1619" t="s">
        <v>8448</v>
      </c>
      <c r="B1619">
        <v>133</v>
      </c>
    </row>
    <row r="1620" spans="1:4" x14ac:dyDescent="0.3">
      <c r="A1620" t="s">
        <v>8448</v>
      </c>
      <c r="B1620">
        <v>134</v>
      </c>
      <c r="C1620" t="s">
        <v>8449</v>
      </c>
      <c r="D1620">
        <v>4</v>
      </c>
    </row>
    <row r="1621" spans="1:4" x14ac:dyDescent="0.3">
      <c r="A1621" t="s">
        <v>8448</v>
      </c>
      <c r="B1621">
        <v>134</v>
      </c>
      <c r="C1621" t="s">
        <v>8449</v>
      </c>
      <c r="D1621">
        <v>0</v>
      </c>
    </row>
    <row r="1622" spans="1:4" x14ac:dyDescent="0.3">
      <c r="A1622" t="s">
        <v>8448</v>
      </c>
      <c r="B1622">
        <v>134</v>
      </c>
      <c r="C1622" t="s">
        <v>8449</v>
      </c>
      <c r="D1622">
        <v>0</v>
      </c>
    </row>
    <row r="1623" spans="1:4" x14ac:dyDescent="0.3">
      <c r="A1623" t="s">
        <v>8448</v>
      </c>
      <c r="B1623">
        <v>134</v>
      </c>
      <c r="C1623" t="s">
        <v>8449</v>
      </c>
      <c r="D1623">
        <v>5</v>
      </c>
    </row>
    <row r="1624" spans="1:4" x14ac:dyDescent="0.3">
      <c r="A1624" t="s">
        <v>8448</v>
      </c>
      <c r="B1624">
        <v>134</v>
      </c>
    </row>
    <row r="1625" spans="1:4" x14ac:dyDescent="0.3">
      <c r="A1625" t="s">
        <v>8448</v>
      </c>
      <c r="B1625">
        <v>134</v>
      </c>
    </row>
    <row r="1626" spans="1:4" x14ac:dyDescent="0.3">
      <c r="A1626" t="s">
        <v>8448</v>
      </c>
      <c r="B1626">
        <v>135</v>
      </c>
      <c r="C1626" t="s">
        <v>8449</v>
      </c>
      <c r="D1626">
        <v>1</v>
      </c>
    </row>
    <row r="1627" spans="1:4" x14ac:dyDescent="0.3">
      <c r="A1627" t="s">
        <v>8448</v>
      </c>
      <c r="B1627">
        <v>136</v>
      </c>
      <c r="C1627" t="s">
        <v>8449</v>
      </c>
      <c r="D1627">
        <v>7</v>
      </c>
    </row>
    <row r="1628" spans="1:4" x14ac:dyDescent="0.3">
      <c r="A1628" t="s">
        <v>8448</v>
      </c>
      <c r="B1628">
        <v>136</v>
      </c>
      <c r="C1628" t="s">
        <v>8449</v>
      </c>
      <c r="D1628">
        <v>2</v>
      </c>
    </row>
    <row r="1629" spans="1:4" x14ac:dyDescent="0.3">
      <c r="A1629" t="s">
        <v>8448</v>
      </c>
      <c r="B1629">
        <v>136</v>
      </c>
    </row>
    <row r="1630" spans="1:4" x14ac:dyDescent="0.3">
      <c r="A1630" t="s">
        <v>8448</v>
      </c>
      <c r="B1630">
        <v>137</v>
      </c>
      <c r="C1630" t="s">
        <v>8449</v>
      </c>
      <c r="D1630">
        <v>2</v>
      </c>
    </row>
    <row r="1631" spans="1:4" x14ac:dyDescent="0.3">
      <c r="A1631" t="s">
        <v>8448</v>
      </c>
      <c r="B1631">
        <v>137</v>
      </c>
      <c r="C1631" t="s">
        <v>8449</v>
      </c>
      <c r="D1631">
        <v>2</v>
      </c>
    </row>
    <row r="1632" spans="1:4" x14ac:dyDescent="0.3">
      <c r="A1632" t="s">
        <v>8448</v>
      </c>
      <c r="B1632">
        <v>138</v>
      </c>
      <c r="C1632" t="s">
        <v>8449</v>
      </c>
      <c r="D1632">
        <v>0</v>
      </c>
    </row>
    <row r="1633" spans="1:4" x14ac:dyDescent="0.3">
      <c r="A1633" t="s">
        <v>8448</v>
      </c>
      <c r="B1633">
        <v>139</v>
      </c>
      <c r="C1633" t="s">
        <v>8449</v>
      </c>
      <c r="D1633">
        <v>8</v>
      </c>
    </row>
    <row r="1634" spans="1:4" x14ac:dyDescent="0.3">
      <c r="A1634" t="s">
        <v>8448</v>
      </c>
      <c r="B1634">
        <v>139</v>
      </c>
      <c r="C1634" t="s">
        <v>8449</v>
      </c>
      <c r="D1634">
        <v>5</v>
      </c>
    </row>
    <row r="1635" spans="1:4" x14ac:dyDescent="0.3">
      <c r="A1635" t="s">
        <v>8448</v>
      </c>
      <c r="B1635">
        <v>139</v>
      </c>
      <c r="C1635" t="s">
        <v>8449</v>
      </c>
      <c r="D1635">
        <v>4</v>
      </c>
    </row>
    <row r="1636" spans="1:4" x14ac:dyDescent="0.3">
      <c r="A1636" t="s">
        <v>8448</v>
      </c>
      <c r="B1636">
        <v>140</v>
      </c>
      <c r="C1636" t="s">
        <v>8449</v>
      </c>
      <c r="D1636">
        <v>21</v>
      </c>
    </row>
    <row r="1637" spans="1:4" x14ac:dyDescent="0.3">
      <c r="A1637" t="s">
        <v>8448</v>
      </c>
      <c r="B1637">
        <v>140</v>
      </c>
      <c r="C1637" t="s">
        <v>8449</v>
      </c>
      <c r="D1637">
        <v>0</v>
      </c>
    </row>
    <row r="1638" spans="1:4" x14ac:dyDescent="0.3">
      <c r="A1638" t="s">
        <v>8448</v>
      </c>
      <c r="B1638">
        <v>140</v>
      </c>
      <c r="C1638" t="s">
        <v>8449</v>
      </c>
      <c r="D1638">
        <v>1</v>
      </c>
    </row>
    <row r="1639" spans="1:4" x14ac:dyDescent="0.3">
      <c r="A1639" t="s">
        <v>8448</v>
      </c>
      <c r="B1639">
        <v>140</v>
      </c>
      <c r="C1639" t="s">
        <v>8449</v>
      </c>
      <c r="D1639">
        <v>1</v>
      </c>
    </row>
    <row r="1640" spans="1:4" x14ac:dyDescent="0.3">
      <c r="A1640" t="s">
        <v>8448</v>
      </c>
      <c r="B1640">
        <v>141</v>
      </c>
      <c r="C1640" t="s">
        <v>8449</v>
      </c>
      <c r="D1640">
        <v>1</v>
      </c>
    </row>
    <row r="1641" spans="1:4" x14ac:dyDescent="0.3">
      <c r="A1641" t="s">
        <v>8448</v>
      </c>
      <c r="B1641">
        <v>141</v>
      </c>
      <c r="C1641" t="s">
        <v>8449</v>
      </c>
      <c r="D1641">
        <v>0</v>
      </c>
    </row>
    <row r="1642" spans="1:4" x14ac:dyDescent="0.3">
      <c r="A1642" t="s">
        <v>8448</v>
      </c>
      <c r="B1642">
        <v>141</v>
      </c>
      <c r="C1642" t="s">
        <v>8449</v>
      </c>
      <c r="D1642">
        <v>13</v>
      </c>
    </row>
    <row r="1643" spans="1:4" x14ac:dyDescent="0.3">
      <c r="A1643" t="s">
        <v>8448</v>
      </c>
      <c r="B1643">
        <v>141</v>
      </c>
      <c r="C1643" t="s">
        <v>8449</v>
      </c>
      <c r="D1643">
        <v>1</v>
      </c>
    </row>
    <row r="1644" spans="1:4" x14ac:dyDescent="0.3">
      <c r="A1644" t="s">
        <v>8448</v>
      </c>
      <c r="B1644">
        <v>141</v>
      </c>
      <c r="C1644" t="s">
        <v>8449</v>
      </c>
      <c r="D1644">
        <v>1</v>
      </c>
    </row>
    <row r="1645" spans="1:4" x14ac:dyDescent="0.3">
      <c r="A1645" t="s">
        <v>8448</v>
      </c>
      <c r="B1645">
        <v>141</v>
      </c>
      <c r="C1645" t="s">
        <v>8449</v>
      </c>
      <c r="D1645">
        <v>1</v>
      </c>
    </row>
    <row r="1646" spans="1:4" x14ac:dyDescent="0.3">
      <c r="A1646" t="s">
        <v>8448</v>
      </c>
      <c r="B1646">
        <v>142</v>
      </c>
      <c r="C1646" t="s">
        <v>8449</v>
      </c>
      <c r="D1646">
        <v>3</v>
      </c>
    </row>
    <row r="1647" spans="1:4" x14ac:dyDescent="0.3">
      <c r="A1647" t="s">
        <v>8448</v>
      </c>
      <c r="B1647">
        <v>142</v>
      </c>
      <c r="C1647" t="s">
        <v>8449</v>
      </c>
      <c r="D1647">
        <v>0</v>
      </c>
    </row>
    <row r="1648" spans="1:4" x14ac:dyDescent="0.3">
      <c r="A1648" t="s">
        <v>8448</v>
      </c>
      <c r="B1648">
        <v>143</v>
      </c>
      <c r="C1648" t="s">
        <v>8449</v>
      </c>
      <c r="D1648">
        <v>2</v>
      </c>
    </row>
    <row r="1649" spans="1:4" x14ac:dyDescent="0.3">
      <c r="A1649" t="s">
        <v>8448</v>
      </c>
      <c r="B1649">
        <v>143</v>
      </c>
      <c r="C1649" t="s">
        <v>8449</v>
      </c>
      <c r="D1649">
        <v>0</v>
      </c>
    </row>
    <row r="1650" spans="1:4" x14ac:dyDescent="0.3">
      <c r="A1650" t="s">
        <v>8448</v>
      </c>
      <c r="B1650">
        <v>144</v>
      </c>
      <c r="C1650" t="s">
        <v>8449</v>
      </c>
      <c r="D1650">
        <v>14</v>
      </c>
    </row>
    <row r="1651" spans="1:4" x14ac:dyDescent="0.3">
      <c r="A1651" t="s">
        <v>8448</v>
      </c>
      <c r="B1651">
        <v>144</v>
      </c>
      <c r="C1651" t="s">
        <v>8449</v>
      </c>
      <c r="D1651">
        <v>1</v>
      </c>
    </row>
    <row r="1652" spans="1:4" x14ac:dyDescent="0.3">
      <c r="A1652" t="s">
        <v>8448</v>
      </c>
      <c r="B1652">
        <v>145</v>
      </c>
      <c r="C1652" t="s">
        <v>8449</v>
      </c>
      <c r="D1652">
        <v>1</v>
      </c>
    </row>
    <row r="1653" spans="1:4" x14ac:dyDescent="0.3">
      <c r="A1653" t="s">
        <v>8448</v>
      </c>
      <c r="B1653">
        <v>145</v>
      </c>
      <c r="C1653" t="s">
        <v>8449</v>
      </c>
      <c r="D1653">
        <v>0</v>
      </c>
    </row>
    <row r="1654" spans="1:4" x14ac:dyDescent="0.3">
      <c r="A1654" t="s">
        <v>8448</v>
      </c>
      <c r="B1654">
        <v>145</v>
      </c>
      <c r="C1654" t="s">
        <v>8449</v>
      </c>
      <c r="D1654">
        <v>5</v>
      </c>
    </row>
    <row r="1655" spans="1:4" x14ac:dyDescent="0.3">
      <c r="A1655" t="s">
        <v>8448</v>
      </c>
      <c r="B1655">
        <v>145</v>
      </c>
      <c r="C1655" t="s">
        <v>8449</v>
      </c>
      <c r="D1655">
        <v>90</v>
      </c>
    </row>
    <row r="1656" spans="1:4" x14ac:dyDescent="0.3">
      <c r="A1656" t="s">
        <v>8448</v>
      </c>
      <c r="B1656">
        <v>145</v>
      </c>
    </row>
    <row r="1657" spans="1:4" x14ac:dyDescent="0.3">
      <c r="A1657" t="s">
        <v>8448</v>
      </c>
      <c r="B1657">
        <v>145</v>
      </c>
    </row>
    <row r="1658" spans="1:4" x14ac:dyDescent="0.3">
      <c r="A1658" t="s">
        <v>8448</v>
      </c>
      <c r="B1658">
        <v>146</v>
      </c>
      <c r="C1658" t="s">
        <v>8449</v>
      </c>
      <c r="D1658">
        <v>0</v>
      </c>
    </row>
    <row r="1659" spans="1:4" x14ac:dyDescent="0.3">
      <c r="A1659" t="s">
        <v>8448</v>
      </c>
      <c r="B1659">
        <v>146</v>
      </c>
      <c r="C1659" t="s">
        <v>8449</v>
      </c>
      <c r="D1659">
        <v>0</v>
      </c>
    </row>
    <row r="1660" spans="1:4" x14ac:dyDescent="0.3">
      <c r="A1660" t="s">
        <v>8448</v>
      </c>
      <c r="B1660">
        <v>146</v>
      </c>
      <c r="C1660" t="s">
        <v>8449</v>
      </c>
      <c r="D1660">
        <v>10</v>
      </c>
    </row>
    <row r="1661" spans="1:4" x14ac:dyDescent="0.3">
      <c r="A1661" t="s">
        <v>8448</v>
      </c>
      <c r="B1661">
        <v>147</v>
      </c>
      <c r="C1661" t="s">
        <v>8449</v>
      </c>
      <c r="D1661">
        <v>0</v>
      </c>
    </row>
    <row r="1662" spans="1:4" x14ac:dyDescent="0.3">
      <c r="A1662" t="s">
        <v>8448</v>
      </c>
      <c r="B1662">
        <v>147</v>
      </c>
      <c r="C1662" t="s">
        <v>8449</v>
      </c>
      <c r="D1662">
        <v>0</v>
      </c>
    </row>
    <row r="1663" spans="1:4" x14ac:dyDescent="0.3">
      <c r="A1663" t="s">
        <v>8448</v>
      </c>
      <c r="B1663">
        <v>147</v>
      </c>
      <c r="C1663" t="s">
        <v>8449</v>
      </c>
      <c r="D1663">
        <v>0</v>
      </c>
    </row>
    <row r="1664" spans="1:4" x14ac:dyDescent="0.3">
      <c r="A1664" t="s">
        <v>8448</v>
      </c>
      <c r="B1664">
        <v>147</v>
      </c>
      <c r="C1664" t="s">
        <v>8449</v>
      </c>
      <c r="D1664">
        <v>1</v>
      </c>
    </row>
    <row r="1665" spans="1:4" x14ac:dyDescent="0.3">
      <c r="A1665" t="s">
        <v>8448</v>
      </c>
      <c r="B1665">
        <v>147</v>
      </c>
      <c r="C1665" t="s">
        <v>8449</v>
      </c>
      <c r="D1665">
        <v>27</v>
      </c>
    </row>
    <row r="1666" spans="1:4" x14ac:dyDescent="0.3">
      <c r="A1666" t="s">
        <v>8448</v>
      </c>
      <c r="B1666">
        <v>147</v>
      </c>
      <c r="C1666" t="s">
        <v>8449</v>
      </c>
      <c r="D1666">
        <v>91</v>
      </c>
    </row>
    <row r="1667" spans="1:4" x14ac:dyDescent="0.3">
      <c r="A1667" t="s">
        <v>8448</v>
      </c>
      <c r="B1667">
        <v>148</v>
      </c>
      <c r="C1667" t="s">
        <v>8449</v>
      </c>
      <c r="D1667">
        <v>0</v>
      </c>
    </row>
    <row r="1668" spans="1:4" x14ac:dyDescent="0.3">
      <c r="A1668" t="s">
        <v>8448</v>
      </c>
      <c r="B1668">
        <v>148</v>
      </c>
      <c r="C1668" t="s">
        <v>8449</v>
      </c>
      <c r="D1668">
        <v>3</v>
      </c>
    </row>
    <row r="1669" spans="1:4" x14ac:dyDescent="0.3">
      <c r="A1669" t="s">
        <v>8448</v>
      </c>
      <c r="B1669">
        <v>149</v>
      </c>
      <c r="C1669" t="s">
        <v>8449</v>
      </c>
      <c r="D1669">
        <v>94</v>
      </c>
    </row>
    <row r="1670" spans="1:4" x14ac:dyDescent="0.3">
      <c r="A1670" t="s">
        <v>8448</v>
      </c>
      <c r="B1670">
        <v>149</v>
      </c>
      <c r="C1670" t="s">
        <v>8449</v>
      </c>
      <c r="D1670">
        <v>0</v>
      </c>
    </row>
    <row r="1671" spans="1:4" x14ac:dyDescent="0.3">
      <c r="A1671" t="s">
        <v>8448</v>
      </c>
      <c r="B1671">
        <v>149</v>
      </c>
      <c r="C1671" t="s">
        <v>8449</v>
      </c>
      <c r="D1671">
        <v>3</v>
      </c>
    </row>
    <row r="1672" spans="1:4" x14ac:dyDescent="0.3">
      <c r="A1672" t="s">
        <v>8448</v>
      </c>
      <c r="B1672">
        <v>149</v>
      </c>
      <c r="C1672" t="s">
        <v>8449</v>
      </c>
      <c r="D1672">
        <v>0</v>
      </c>
    </row>
    <row r="1673" spans="1:4" x14ac:dyDescent="0.3">
      <c r="A1673" t="s">
        <v>8448</v>
      </c>
      <c r="B1673">
        <v>150</v>
      </c>
      <c r="C1673" t="s">
        <v>8449</v>
      </c>
      <c r="D1673">
        <v>0</v>
      </c>
    </row>
    <row r="1674" spans="1:4" x14ac:dyDescent="0.3">
      <c r="A1674" t="s">
        <v>8448</v>
      </c>
      <c r="B1674">
        <v>150</v>
      </c>
      <c r="C1674" t="s">
        <v>8449</v>
      </c>
      <c r="D1674">
        <v>5</v>
      </c>
    </row>
    <row r="1675" spans="1:4" x14ac:dyDescent="0.3">
      <c r="A1675" t="s">
        <v>8448</v>
      </c>
      <c r="B1675">
        <v>150</v>
      </c>
      <c r="C1675" t="s">
        <v>8449</v>
      </c>
      <c r="D1675">
        <v>28</v>
      </c>
    </row>
    <row r="1676" spans="1:4" x14ac:dyDescent="0.3">
      <c r="A1676" t="s">
        <v>8448</v>
      </c>
      <c r="B1676">
        <v>150</v>
      </c>
      <c r="C1676" t="s">
        <v>8449</v>
      </c>
      <c r="D1676">
        <v>0</v>
      </c>
    </row>
    <row r="1677" spans="1:4" x14ac:dyDescent="0.3">
      <c r="A1677" t="s">
        <v>8448</v>
      </c>
      <c r="B1677">
        <v>150</v>
      </c>
      <c r="C1677" t="s">
        <v>8449</v>
      </c>
      <c r="D1677">
        <v>8</v>
      </c>
    </row>
    <row r="1678" spans="1:4" x14ac:dyDescent="0.3">
      <c r="A1678" t="s">
        <v>8448</v>
      </c>
      <c r="B1678">
        <v>151</v>
      </c>
      <c r="C1678" t="s">
        <v>8449</v>
      </c>
      <c r="D1678">
        <v>6</v>
      </c>
    </row>
    <row r="1679" spans="1:4" x14ac:dyDescent="0.3">
      <c r="A1679" t="s">
        <v>8448</v>
      </c>
      <c r="B1679">
        <v>151</v>
      </c>
      <c r="C1679" t="s">
        <v>8449</v>
      </c>
      <c r="D1679">
        <v>1</v>
      </c>
    </row>
    <row r="1680" spans="1:4" x14ac:dyDescent="0.3">
      <c r="A1680" t="s">
        <v>8448</v>
      </c>
      <c r="B1680">
        <v>151</v>
      </c>
    </row>
    <row r="1681" spans="1:4" x14ac:dyDescent="0.3">
      <c r="A1681" t="s">
        <v>8448</v>
      </c>
      <c r="B1681">
        <v>152</v>
      </c>
      <c r="C1681" t="s">
        <v>8449</v>
      </c>
      <c r="D1681">
        <v>5</v>
      </c>
    </row>
    <row r="1682" spans="1:4" x14ac:dyDescent="0.3">
      <c r="A1682" t="s">
        <v>8448</v>
      </c>
      <c r="B1682">
        <v>153</v>
      </c>
      <c r="C1682" t="s">
        <v>8449</v>
      </c>
      <c r="D1682">
        <v>14</v>
      </c>
    </row>
    <row r="1683" spans="1:4" x14ac:dyDescent="0.3">
      <c r="A1683" t="s">
        <v>8448</v>
      </c>
      <c r="B1683">
        <v>154</v>
      </c>
      <c r="C1683" t="s">
        <v>8449</v>
      </c>
      <c r="D1683">
        <v>45</v>
      </c>
    </row>
    <row r="1684" spans="1:4" x14ac:dyDescent="0.3">
      <c r="A1684" t="s">
        <v>8448</v>
      </c>
      <c r="B1684">
        <v>156</v>
      </c>
      <c r="C1684" t="s">
        <v>8449</v>
      </c>
      <c r="D1684">
        <v>5</v>
      </c>
    </row>
    <row r="1685" spans="1:4" x14ac:dyDescent="0.3">
      <c r="A1685" t="s">
        <v>8448</v>
      </c>
      <c r="B1685">
        <v>156</v>
      </c>
    </row>
    <row r="1686" spans="1:4" x14ac:dyDescent="0.3">
      <c r="A1686" t="s">
        <v>8448</v>
      </c>
      <c r="B1686">
        <v>157</v>
      </c>
      <c r="C1686" t="s">
        <v>8449</v>
      </c>
      <c r="D1686">
        <v>0</v>
      </c>
    </row>
    <row r="1687" spans="1:4" x14ac:dyDescent="0.3">
      <c r="A1687" t="s">
        <v>8448</v>
      </c>
      <c r="B1687">
        <v>157</v>
      </c>
      <c r="C1687" t="s">
        <v>8449</v>
      </c>
      <c r="D1687">
        <v>1</v>
      </c>
    </row>
    <row r="1688" spans="1:4" x14ac:dyDescent="0.3">
      <c r="A1688" t="s">
        <v>8448</v>
      </c>
      <c r="B1688">
        <v>158</v>
      </c>
      <c r="C1688" t="s">
        <v>8449</v>
      </c>
      <c r="D1688">
        <v>1</v>
      </c>
    </row>
    <row r="1689" spans="1:4" x14ac:dyDescent="0.3">
      <c r="A1689" t="s">
        <v>8448</v>
      </c>
      <c r="B1689">
        <v>158</v>
      </c>
      <c r="C1689" t="s">
        <v>8449</v>
      </c>
      <c r="D1689">
        <v>3</v>
      </c>
    </row>
    <row r="1690" spans="1:4" x14ac:dyDescent="0.3">
      <c r="A1690" t="s">
        <v>8448</v>
      </c>
      <c r="B1690">
        <v>158</v>
      </c>
      <c r="C1690" t="s">
        <v>8449</v>
      </c>
      <c r="D1690">
        <v>3</v>
      </c>
    </row>
    <row r="1691" spans="1:4" x14ac:dyDescent="0.3">
      <c r="A1691" t="s">
        <v>8448</v>
      </c>
      <c r="B1691">
        <v>158</v>
      </c>
      <c r="C1691" t="s">
        <v>8449</v>
      </c>
      <c r="D1691">
        <v>0</v>
      </c>
    </row>
    <row r="1692" spans="1:4" x14ac:dyDescent="0.3">
      <c r="A1692" t="s">
        <v>8448</v>
      </c>
      <c r="B1692">
        <v>158</v>
      </c>
      <c r="C1692" t="s">
        <v>8449</v>
      </c>
      <c r="D1692">
        <v>0</v>
      </c>
    </row>
    <row r="1693" spans="1:4" x14ac:dyDescent="0.3">
      <c r="A1693" t="s">
        <v>8448</v>
      </c>
      <c r="B1693">
        <v>158</v>
      </c>
      <c r="C1693" t="s">
        <v>8449</v>
      </c>
      <c r="D1693">
        <v>1</v>
      </c>
    </row>
    <row r="1694" spans="1:4" x14ac:dyDescent="0.3">
      <c r="A1694" t="s">
        <v>8448</v>
      </c>
      <c r="B1694">
        <v>159</v>
      </c>
      <c r="C1694" t="s">
        <v>8449</v>
      </c>
      <c r="D1694">
        <v>25</v>
      </c>
    </row>
    <row r="1695" spans="1:4" x14ac:dyDescent="0.3">
      <c r="A1695" t="s">
        <v>8448</v>
      </c>
      <c r="B1695">
        <v>159</v>
      </c>
      <c r="C1695" t="s">
        <v>8449</v>
      </c>
      <c r="D1695">
        <v>3</v>
      </c>
    </row>
    <row r="1696" spans="1:4" x14ac:dyDescent="0.3">
      <c r="A1696" t="s">
        <v>8448</v>
      </c>
      <c r="B1696">
        <v>159</v>
      </c>
      <c r="C1696" t="s">
        <v>8449</v>
      </c>
      <c r="D1696">
        <v>30</v>
      </c>
    </row>
    <row r="1697" spans="1:4" x14ac:dyDescent="0.3">
      <c r="A1697" t="s">
        <v>8448</v>
      </c>
      <c r="B1697">
        <v>159</v>
      </c>
      <c r="C1697" t="s">
        <v>8449</v>
      </c>
      <c r="D1697">
        <v>0</v>
      </c>
    </row>
    <row r="1698" spans="1:4" x14ac:dyDescent="0.3">
      <c r="A1698" t="s">
        <v>8448</v>
      </c>
      <c r="B1698">
        <v>159</v>
      </c>
      <c r="C1698" t="s">
        <v>8449</v>
      </c>
      <c r="D1698">
        <v>2</v>
      </c>
    </row>
    <row r="1699" spans="1:4" x14ac:dyDescent="0.3">
      <c r="A1699" t="s">
        <v>8448</v>
      </c>
      <c r="B1699">
        <v>159</v>
      </c>
      <c r="C1699" t="s">
        <v>8449</v>
      </c>
      <c r="D1699">
        <v>1</v>
      </c>
    </row>
    <row r="1700" spans="1:4" x14ac:dyDescent="0.3">
      <c r="A1700" t="s">
        <v>8448</v>
      </c>
      <c r="B1700">
        <v>159</v>
      </c>
    </row>
    <row r="1701" spans="1:4" x14ac:dyDescent="0.3">
      <c r="A1701" t="s">
        <v>8448</v>
      </c>
      <c r="B1701">
        <v>160</v>
      </c>
      <c r="C1701" t="s">
        <v>8449</v>
      </c>
      <c r="D1701">
        <v>2</v>
      </c>
    </row>
    <row r="1702" spans="1:4" x14ac:dyDescent="0.3">
      <c r="A1702" t="s">
        <v>8448</v>
      </c>
      <c r="B1702">
        <v>160</v>
      </c>
      <c r="C1702" t="s">
        <v>8449</v>
      </c>
      <c r="D1702">
        <v>33</v>
      </c>
    </row>
    <row r="1703" spans="1:4" x14ac:dyDescent="0.3">
      <c r="A1703" t="s">
        <v>8448</v>
      </c>
      <c r="B1703">
        <v>162</v>
      </c>
      <c r="C1703" t="s">
        <v>8449</v>
      </c>
      <c r="D1703">
        <v>4</v>
      </c>
    </row>
    <row r="1704" spans="1:4" x14ac:dyDescent="0.3">
      <c r="A1704" t="s">
        <v>8448</v>
      </c>
      <c r="B1704">
        <v>162</v>
      </c>
    </row>
    <row r="1705" spans="1:4" x14ac:dyDescent="0.3">
      <c r="A1705" t="s">
        <v>8448</v>
      </c>
      <c r="B1705">
        <v>163</v>
      </c>
      <c r="C1705" t="s">
        <v>8449</v>
      </c>
      <c r="D1705">
        <v>13</v>
      </c>
    </row>
    <row r="1706" spans="1:4" x14ac:dyDescent="0.3">
      <c r="A1706" t="s">
        <v>8448</v>
      </c>
      <c r="B1706">
        <v>163</v>
      </c>
      <c r="C1706" t="s">
        <v>8449</v>
      </c>
      <c r="D1706">
        <v>4</v>
      </c>
    </row>
    <row r="1707" spans="1:4" x14ac:dyDescent="0.3">
      <c r="A1707" t="s">
        <v>8448</v>
      </c>
      <c r="B1707">
        <v>163</v>
      </c>
      <c r="C1707" t="s">
        <v>8449</v>
      </c>
      <c r="D1707">
        <v>4</v>
      </c>
    </row>
    <row r="1708" spans="1:4" x14ac:dyDescent="0.3">
      <c r="A1708" t="s">
        <v>8448</v>
      </c>
      <c r="B1708">
        <v>163</v>
      </c>
      <c r="C1708" t="s">
        <v>8449</v>
      </c>
      <c r="D1708">
        <v>8</v>
      </c>
    </row>
    <row r="1709" spans="1:4" x14ac:dyDescent="0.3">
      <c r="A1709" t="s">
        <v>8448</v>
      </c>
      <c r="B1709">
        <v>163</v>
      </c>
    </row>
    <row r="1710" spans="1:4" x14ac:dyDescent="0.3">
      <c r="A1710" t="s">
        <v>8448</v>
      </c>
      <c r="B1710">
        <v>165</v>
      </c>
      <c r="C1710" t="s">
        <v>8449</v>
      </c>
      <c r="D1710">
        <v>0</v>
      </c>
    </row>
    <row r="1711" spans="1:4" x14ac:dyDescent="0.3">
      <c r="A1711" t="s">
        <v>8448</v>
      </c>
      <c r="B1711">
        <v>165</v>
      </c>
      <c r="C1711" t="s">
        <v>8449</v>
      </c>
      <c r="D1711">
        <v>8</v>
      </c>
    </row>
    <row r="1712" spans="1:4" x14ac:dyDescent="0.3">
      <c r="A1712" t="s">
        <v>8448</v>
      </c>
      <c r="B1712">
        <v>165</v>
      </c>
    </row>
    <row r="1713" spans="1:4" x14ac:dyDescent="0.3">
      <c r="A1713" t="s">
        <v>8448</v>
      </c>
      <c r="B1713">
        <v>166</v>
      </c>
      <c r="C1713" t="s">
        <v>8449</v>
      </c>
      <c r="D1713">
        <v>5</v>
      </c>
    </row>
    <row r="1714" spans="1:4" x14ac:dyDescent="0.3">
      <c r="A1714" t="s">
        <v>8448</v>
      </c>
      <c r="B1714">
        <v>167</v>
      </c>
      <c r="C1714" t="s">
        <v>8449</v>
      </c>
      <c r="D1714">
        <v>1</v>
      </c>
    </row>
    <row r="1715" spans="1:4" x14ac:dyDescent="0.3">
      <c r="A1715" t="s">
        <v>8448</v>
      </c>
      <c r="B1715">
        <v>167</v>
      </c>
      <c r="C1715" t="s">
        <v>8449</v>
      </c>
      <c r="D1715">
        <v>1</v>
      </c>
    </row>
    <row r="1716" spans="1:4" x14ac:dyDescent="0.3">
      <c r="A1716" t="s">
        <v>8448</v>
      </c>
      <c r="B1716">
        <v>167</v>
      </c>
      <c r="C1716" t="s">
        <v>8449</v>
      </c>
      <c r="D1716">
        <v>28</v>
      </c>
    </row>
    <row r="1717" spans="1:4" x14ac:dyDescent="0.3">
      <c r="A1717" t="s">
        <v>8448</v>
      </c>
      <c r="B1717">
        <v>167</v>
      </c>
      <c r="C1717" t="s">
        <v>8449</v>
      </c>
      <c r="D1717">
        <v>22</v>
      </c>
    </row>
    <row r="1718" spans="1:4" x14ac:dyDescent="0.3">
      <c r="A1718" t="s">
        <v>8448</v>
      </c>
      <c r="B1718">
        <v>167</v>
      </c>
      <c r="C1718" t="s">
        <v>8449</v>
      </c>
      <c r="D1718">
        <v>3</v>
      </c>
    </row>
    <row r="1719" spans="1:4" x14ac:dyDescent="0.3">
      <c r="A1719" t="s">
        <v>8448</v>
      </c>
      <c r="B1719">
        <v>167</v>
      </c>
      <c r="C1719" t="s">
        <v>8449</v>
      </c>
      <c r="D1719">
        <v>76</v>
      </c>
    </row>
    <row r="1720" spans="1:4" x14ac:dyDescent="0.3">
      <c r="A1720" t="s">
        <v>8448</v>
      </c>
      <c r="B1720">
        <v>167</v>
      </c>
    </row>
    <row r="1721" spans="1:4" x14ac:dyDescent="0.3">
      <c r="A1721" t="s">
        <v>8448</v>
      </c>
      <c r="B1721">
        <v>168</v>
      </c>
      <c r="C1721" t="s">
        <v>8449</v>
      </c>
      <c r="D1721">
        <v>0</v>
      </c>
    </row>
    <row r="1722" spans="1:4" x14ac:dyDescent="0.3">
      <c r="A1722" t="s">
        <v>8448</v>
      </c>
      <c r="B1722">
        <v>168</v>
      </c>
      <c r="C1722" t="s">
        <v>8449</v>
      </c>
      <c r="D1722">
        <v>2</v>
      </c>
    </row>
    <row r="1723" spans="1:4" x14ac:dyDescent="0.3">
      <c r="A1723" t="s">
        <v>8448</v>
      </c>
      <c r="B1723">
        <v>168</v>
      </c>
      <c r="C1723" t="s">
        <v>8449</v>
      </c>
      <c r="D1723">
        <v>4</v>
      </c>
    </row>
    <row r="1724" spans="1:4" x14ac:dyDescent="0.3">
      <c r="A1724" t="s">
        <v>8448</v>
      </c>
      <c r="B1724">
        <v>168</v>
      </c>
    </row>
    <row r="1725" spans="1:4" x14ac:dyDescent="0.3">
      <c r="A1725" t="s">
        <v>8448</v>
      </c>
      <c r="B1725">
        <v>169</v>
      </c>
      <c r="C1725" t="s">
        <v>8449</v>
      </c>
      <c r="D1725">
        <v>0</v>
      </c>
    </row>
    <row r="1726" spans="1:4" x14ac:dyDescent="0.3">
      <c r="A1726" t="s">
        <v>8448</v>
      </c>
      <c r="B1726">
        <v>169</v>
      </c>
      <c r="C1726" t="s">
        <v>8449</v>
      </c>
      <c r="D1726">
        <v>5</v>
      </c>
    </row>
    <row r="1727" spans="1:4" x14ac:dyDescent="0.3">
      <c r="A1727" t="s">
        <v>8448</v>
      </c>
      <c r="B1727">
        <v>169</v>
      </c>
      <c r="C1727" t="s">
        <v>8449</v>
      </c>
      <c r="D1727">
        <v>6</v>
      </c>
    </row>
    <row r="1728" spans="1:4" x14ac:dyDescent="0.3">
      <c r="A1728" t="s">
        <v>8448</v>
      </c>
      <c r="B1728">
        <v>169</v>
      </c>
      <c r="C1728" t="s">
        <v>8449</v>
      </c>
      <c r="D1728">
        <v>23</v>
      </c>
    </row>
    <row r="1729" spans="1:4" x14ac:dyDescent="0.3">
      <c r="A1729" t="s">
        <v>8448</v>
      </c>
      <c r="B1729">
        <v>169</v>
      </c>
      <c r="C1729" t="s">
        <v>8449</v>
      </c>
      <c r="D1729">
        <v>3</v>
      </c>
    </row>
    <row r="1730" spans="1:4" x14ac:dyDescent="0.3">
      <c r="A1730" t="s">
        <v>8448</v>
      </c>
      <c r="B1730">
        <v>170</v>
      </c>
      <c r="C1730" t="s">
        <v>8449</v>
      </c>
      <c r="D1730">
        <v>94</v>
      </c>
    </row>
    <row r="1731" spans="1:4" x14ac:dyDescent="0.3">
      <c r="A1731" t="s">
        <v>8448</v>
      </c>
      <c r="B1731">
        <v>170</v>
      </c>
      <c r="C1731" t="s">
        <v>8449</v>
      </c>
      <c r="D1731">
        <v>9</v>
      </c>
    </row>
    <row r="1732" spans="1:4" x14ac:dyDescent="0.3">
      <c r="A1732" t="s">
        <v>8448</v>
      </c>
      <c r="B1732">
        <v>170</v>
      </c>
      <c r="C1732" t="s">
        <v>8449</v>
      </c>
      <c r="D1732">
        <v>1</v>
      </c>
    </row>
    <row r="1733" spans="1:4" x14ac:dyDescent="0.3">
      <c r="A1733" t="s">
        <v>8448</v>
      </c>
      <c r="B1733">
        <v>171</v>
      </c>
      <c r="C1733" t="s">
        <v>8449</v>
      </c>
      <c r="D1733">
        <v>1</v>
      </c>
    </row>
    <row r="1734" spans="1:4" x14ac:dyDescent="0.3">
      <c r="A1734" t="s">
        <v>8448</v>
      </c>
      <c r="B1734">
        <v>172</v>
      </c>
      <c r="C1734" t="s">
        <v>8449</v>
      </c>
      <c r="D1734">
        <v>0</v>
      </c>
    </row>
    <row r="1735" spans="1:4" x14ac:dyDescent="0.3">
      <c r="A1735" t="s">
        <v>8448</v>
      </c>
      <c r="B1735">
        <v>173</v>
      </c>
      <c r="C1735" t="s">
        <v>8449</v>
      </c>
      <c r="D1735">
        <v>1</v>
      </c>
    </row>
    <row r="1736" spans="1:4" x14ac:dyDescent="0.3">
      <c r="A1736" t="s">
        <v>8448</v>
      </c>
      <c r="B1736">
        <v>173</v>
      </c>
      <c r="C1736" t="s">
        <v>8449</v>
      </c>
      <c r="D1736">
        <v>3</v>
      </c>
    </row>
    <row r="1737" spans="1:4" x14ac:dyDescent="0.3">
      <c r="A1737" t="s">
        <v>8448</v>
      </c>
      <c r="B1737">
        <v>174</v>
      </c>
      <c r="C1737" t="s">
        <v>8449</v>
      </c>
      <c r="D1737">
        <v>84</v>
      </c>
    </row>
    <row r="1738" spans="1:4" x14ac:dyDescent="0.3">
      <c r="A1738" t="s">
        <v>8448</v>
      </c>
      <c r="B1738">
        <v>174</v>
      </c>
      <c r="C1738" t="s">
        <v>8449</v>
      </c>
      <c r="D1738">
        <v>2</v>
      </c>
    </row>
    <row r="1739" spans="1:4" x14ac:dyDescent="0.3">
      <c r="A1739" t="s">
        <v>8448</v>
      </c>
      <c r="B1739">
        <v>174</v>
      </c>
      <c r="C1739" t="s">
        <v>8449</v>
      </c>
      <c r="D1739">
        <v>0</v>
      </c>
    </row>
    <row r="1740" spans="1:4" x14ac:dyDescent="0.3">
      <c r="A1740" t="s">
        <v>8448</v>
      </c>
      <c r="B1740">
        <v>175</v>
      </c>
      <c r="C1740" t="s">
        <v>8449</v>
      </c>
      <c r="D1740">
        <v>6</v>
      </c>
    </row>
    <row r="1741" spans="1:4" x14ac:dyDescent="0.3">
      <c r="A1741" t="s">
        <v>8448</v>
      </c>
      <c r="B1741">
        <v>175</v>
      </c>
    </row>
    <row r="1742" spans="1:4" x14ac:dyDescent="0.3">
      <c r="A1742" t="s">
        <v>8448</v>
      </c>
      <c r="B1742">
        <v>176</v>
      </c>
      <c r="C1742" t="s">
        <v>8449</v>
      </c>
      <c r="D1742">
        <v>39</v>
      </c>
    </row>
    <row r="1743" spans="1:4" x14ac:dyDescent="0.3">
      <c r="A1743" t="s">
        <v>8448</v>
      </c>
      <c r="B1743">
        <v>176</v>
      </c>
      <c r="C1743" t="s">
        <v>8449</v>
      </c>
      <c r="D1743">
        <v>1</v>
      </c>
    </row>
    <row r="1744" spans="1:4" x14ac:dyDescent="0.3">
      <c r="A1744" t="s">
        <v>8448</v>
      </c>
      <c r="B1744">
        <v>176</v>
      </c>
      <c r="C1744" t="s">
        <v>8449</v>
      </c>
      <c r="D1744">
        <v>10</v>
      </c>
    </row>
    <row r="1745" spans="1:4" x14ac:dyDescent="0.3">
      <c r="A1745" t="s">
        <v>8448</v>
      </c>
      <c r="B1745">
        <v>176</v>
      </c>
    </row>
    <row r="1746" spans="1:4" x14ac:dyDescent="0.3">
      <c r="A1746" t="s">
        <v>8448</v>
      </c>
      <c r="B1746">
        <v>177</v>
      </c>
      <c r="C1746" t="s">
        <v>8449</v>
      </c>
      <c r="D1746">
        <v>23</v>
      </c>
    </row>
    <row r="1747" spans="1:4" x14ac:dyDescent="0.3">
      <c r="A1747" t="s">
        <v>8448</v>
      </c>
      <c r="B1747">
        <v>178</v>
      </c>
      <c r="C1747" t="s">
        <v>8449</v>
      </c>
      <c r="D1747">
        <v>0</v>
      </c>
    </row>
    <row r="1748" spans="1:4" x14ac:dyDescent="0.3">
      <c r="A1748" t="s">
        <v>8448</v>
      </c>
      <c r="B1748">
        <v>179</v>
      </c>
      <c r="C1748" t="s">
        <v>8449</v>
      </c>
      <c r="D1748">
        <v>4</v>
      </c>
    </row>
    <row r="1749" spans="1:4" x14ac:dyDescent="0.3">
      <c r="A1749" t="s">
        <v>8448</v>
      </c>
      <c r="B1749">
        <v>179</v>
      </c>
      <c r="C1749" t="s">
        <v>8449</v>
      </c>
      <c r="D1749">
        <v>0</v>
      </c>
    </row>
    <row r="1750" spans="1:4" x14ac:dyDescent="0.3">
      <c r="A1750" t="s">
        <v>8448</v>
      </c>
      <c r="B1750">
        <v>179</v>
      </c>
      <c r="C1750" t="s">
        <v>8449</v>
      </c>
      <c r="D1750">
        <v>1</v>
      </c>
    </row>
    <row r="1751" spans="1:4" x14ac:dyDescent="0.3">
      <c r="A1751" t="s">
        <v>8448</v>
      </c>
      <c r="B1751">
        <v>179</v>
      </c>
      <c r="C1751" t="s">
        <v>8449</v>
      </c>
      <c r="D1751">
        <v>0</v>
      </c>
    </row>
    <row r="1752" spans="1:4" x14ac:dyDescent="0.3">
      <c r="A1752" t="s">
        <v>8448</v>
      </c>
      <c r="B1752">
        <v>180</v>
      </c>
      <c r="C1752" t="s">
        <v>8449</v>
      </c>
      <c r="D1752">
        <v>60</v>
      </c>
    </row>
    <row r="1753" spans="1:4" x14ac:dyDescent="0.3">
      <c r="A1753" t="s">
        <v>8448</v>
      </c>
      <c r="B1753">
        <v>180</v>
      </c>
      <c r="C1753" t="s">
        <v>8449</v>
      </c>
      <c r="D1753">
        <v>1</v>
      </c>
    </row>
    <row r="1754" spans="1:4" x14ac:dyDescent="0.3">
      <c r="A1754" t="s">
        <v>8448</v>
      </c>
      <c r="B1754">
        <v>181</v>
      </c>
      <c r="C1754" t="s">
        <v>8449</v>
      </c>
      <c r="D1754">
        <v>48</v>
      </c>
    </row>
    <row r="1755" spans="1:4" x14ac:dyDescent="0.3">
      <c r="A1755" t="s">
        <v>8448</v>
      </c>
      <c r="B1755">
        <v>181</v>
      </c>
      <c r="C1755" t="s">
        <v>8449</v>
      </c>
      <c r="D1755">
        <v>2</v>
      </c>
    </row>
    <row r="1756" spans="1:4" x14ac:dyDescent="0.3">
      <c r="A1756" t="s">
        <v>8448</v>
      </c>
      <c r="B1756">
        <v>181</v>
      </c>
    </row>
    <row r="1757" spans="1:4" x14ac:dyDescent="0.3">
      <c r="A1757" t="s">
        <v>8448</v>
      </c>
      <c r="B1757">
        <v>182</v>
      </c>
      <c r="C1757" t="s">
        <v>8449</v>
      </c>
      <c r="D1757">
        <v>0</v>
      </c>
    </row>
    <row r="1758" spans="1:4" x14ac:dyDescent="0.3">
      <c r="A1758" t="s">
        <v>8448</v>
      </c>
      <c r="B1758">
        <v>182</v>
      </c>
      <c r="C1758" t="s">
        <v>8449</v>
      </c>
      <c r="D1758">
        <v>3</v>
      </c>
    </row>
    <row r="1759" spans="1:4" x14ac:dyDescent="0.3">
      <c r="A1759" t="s">
        <v>8448</v>
      </c>
      <c r="B1759">
        <v>182</v>
      </c>
    </row>
    <row r="1760" spans="1:4" x14ac:dyDescent="0.3">
      <c r="A1760" t="s">
        <v>8448</v>
      </c>
      <c r="B1760">
        <v>183</v>
      </c>
      <c r="C1760" t="s">
        <v>8449</v>
      </c>
      <c r="D1760">
        <v>8</v>
      </c>
    </row>
    <row r="1761" spans="1:4" x14ac:dyDescent="0.3">
      <c r="A1761" t="s">
        <v>8448</v>
      </c>
      <c r="B1761">
        <v>183</v>
      </c>
      <c r="C1761" t="s">
        <v>8449</v>
      </c>
      <c r="D1761">
        <v>4</v>
      </c>
    </row>
    <row r="1762" spans="1:4" x14ac:dyDescent="0.3">
      <c r="A1762" t="s">
        <v>8448</v>
      </c>
      <c r="B1762">
        <v>183</v>
      </c>
      <c r="C1762" t="s">
        <v>8449</v>
      </c>
      <c r="D1762">
        <v>0</v>
      </c>
    </row>
    <row r="1763" spans="1:4" x14ac:dyDescent="0.3">
      <c r="A1763" t="s">
        <v>8448</v>
      </c>
      <c r="B1763">
        <v>183</v>
      </c>
    </row>
    <row r="1764" spans="1:4" x14ac:dyDescent="0.3">
      <c r="A1764" t="s">
        <v>8448</v>
      </c>
      <c r="B1764">
        <v>184</v>
      </c>
      <c r="C1764" t="s">
        <v>8449</v>
      </c>
      <c r="D1764">
        <v>7</v>
      </c>
    </row>
    <row r="1765" spans="1:4" x14ac:dyDescent="0.3">
      <c r="A1765" t="s">
        <v>8448</v>
      </c>
      <c r="B1765">
        <v>184</v>
      </c>
      <c r="C1765" t="s">
        <v>8449</v>
      </c>
      <c r="D1765">
        <v>2</v>
      </c>
    </row>
    <row r="1766" spans="1:4" x14ac:dyDescent="0.3">
      <c r="A1766" t="s">
        <v>8448</v>
      </c>
      <c r="B1766">
        <v>184</v>
      </c>
      <c r="C1766" t="s">
        <v>8449</v>
      </c>
      <c r="D1766">
        <v>0</v>
      </c>
    </row>
    <row r="1767" spans="1:4" x14ac:dyDescent="0.3">
      <c r="A1767" t="s">
        <v>8448</v>
      </c>
      <c r="B1767">
        <v>184</v>
      </c>
    </row>
    <row r="1768" spans="1:4" x14ac:dyDescent="0.3">
      <c r="A1768" t="s">
        <v>8448</v>
      </c>
      <c r="B1768">
        <v>185</v>
      </c>
      <c r="C1768" t="s">
        <v>8449</v>
      </c>
      <c r="D1768">
        <v>1</v>
      </c>
    </row>
    <row r="1769" spans="1:4" x14ac:dyDescent="0.3">
      <c r="A1769" t="s">
        <v>8448</v>
      </c>
      <c r="B1769">
        <v>185</v>
      </c>
      <c r="C1769" t="s">
        <v>8449</v>
      </c>
      <c r="D1769">
        <v>2</v>
      </c>
    </row>
    <row r="1770" spans="1:4" x14ac:dyDescent="0.3">
      <c r="A1770" t="s">
        <v>8448</v>
      </c>
      <c r="B1770">
        <v>186</v>
      </c>
      <c r="C1770" t="s">
        <v>8449</v>
      </c>
      <c r="D1770">
        <v>0</v>
      </c>
    </row>
    <row r="1771" spans="1:4" x14ac:dyDescent="0.3">
      <c r="A1771" t="s">
        <v>8448</v>
      </c>
      <c r="B1771">
        <v>186</v>
      </c>
      <c r="C1771" t="s">
        <v>8449</v>
      </c>
      <c r="D1771">
        <v>2</v>
      </c>
    </row>
    <row r="1772" spans="1:4" x14ac:dyDescent="0.3">
      <c r="A1772" t="s">
        <v>8448</v>
      </c>
      <c r="B1772">
        <v>186</v>
      </c>
    </row>
    <row r="1773" spans="1:4" x14ac:dyDescent="0.3">
      <c r="A1773" t="s">
        <v>8448</v>
      </c>
      <c r="B1773">
        <v>187</v>
      </c>
      <c r="C1773" t="s">
        <v>8449</v>
      </c>
      <c r="D1773">
        <v>4</v>
      </c>
    </row>
    <row r="1774" spans="1:4" x14ac:dyDescent="0.3">
      <c r="A1774" t="s">
        <v>8448</v>
      </c>
      <c r="B1774">
        <v>188</v>
      </c>
      <c r="C1774" t="s">
        <v>8449</v>
      </c>
      <c r="D1774">
        <v>0</v>
      </c>
    </row>
    <row r="1775" spans="1:4" x14ac:dyDescent="0.3">
      <c r="A1775" t="s">
        <v>8448</v>
      </c>
      <c r="B1775">
        <v>188</v>
      </c>
      <c r="C1775" t="s">
        <v>8449</v>
      </c>
      <c r="D1775">
        <v>4</v>
      </c>
    </row>
    <row r="1776" spans="1:4" x14ac:dyDescent="0.3">
      <c r="A1776" t="s">
        <v>8448</v>
      </c>
      <c r="B1776">
        <v>188</v>
      </c>
      <c r="C1776" t="s">
        <v>8449</v>
      </c>
      <c r="D1776">
        <v>0</v>
      </c>
    </row>
    <row r="1777" spans="1:4" x14ac:dyDescent="0.3">
      <c r="A1777" t="s">
        <v>8448</v>
      </c>
      <c r="B1777">
        <v>189</v>
      </c>
      <c r="C1777" t="s">
        <v>8449</v>
      </c>
      <c r="D1777">
        <v>34</v>
      </c>
    </row>
    <row r="1778" spans="1:4" x14ac:dyDescent="0.3">
      <c r="A1778" t="s">
        <v>8448</v>
      </c>
      <c r="B1778">
        <v>189</v>
      </c>
      <c r="C1778" t="s">
        <v>8449</v>
      </c>
      <c r="D1778">
        <v>0</v>
      </c>
    </row>
    <row r="1779" spans="1:4" x14ac:dyDescent="0.3">
      <c r="A1779" t="s">
        <v>8448</v>
      </c>
      <c r="B1779">
        <v>190</v>
      </c>
      <c r="C1779" t="s">
        <v>8449</v>
      </c>
      <c r="D1779">
        <v>31</v>
      </c>
    </row>
    <row r="1780" spans="1:4" x14ac:dyDescent="0.3">
      <c r="A1780" t="s">
        <v>8448</v>
      </c>
      <c r="B1780">
        <v>190</v>
      </c>
      <c r="C1780" t="s">
        <v>8449</v>
      </c>
      <c r="D1780">
        <v>3</v>
      </c>
    </row>
    <row r="1781" spans="1:4" x14ac:dyDescent="0.3">
      <c r="A1781" t="s">
        <v>8448</v>
      </c>
      <c r="B1781">
        <v>191</v>
      </c>
      <c r="C1781" t="s">
        <v>8449</v>
      </c>
      <c r="D1781">
        <v>3</v>
      </c>
    </row>
    <row r="1782" spans="1:4" x14ac:dyDescent="0.3">
      <c r="A1782" t="s">
        <v>8448</v>
      </c>
      <c r="B1782">
        <v>191</v>
      </c>
      <c r="C1782" t="s">
        <v>8449</v>
      </c>
      <c r="D1782">
        <v>0</v>
      </c>
    </row>
    <row r="1783" spans="1:4" x14ac:dyDescent="0.3">
      <c r="A1783" t="s">
        <v>8448</v>
      </c>
      <c r="B1783">
        <v>191</v>
      </c>
      <c r="C1783" t="s">
        <v>8449</v>
      </c>
      <c r="D1783">
        <v>0</v>
      </c>
    </row>
    <row r="1784" spans="1:4" x14ac:dyDescent="0.3">
      <c r="A1784" t="s">
        <v>8448</v>
      </c>
      <c r="B1784">
        <v>191</v>
      </c>
      <c r="C1784" t="s">
        <v>8449</v>
      </c>
      <c r="D1784">
        <v>13</v>
      </c>
    </row>
    <row r="1785" spans="1:4" x14ac:dyDescent="0.3">
      <c r="A1785" t="s">
        <v>8448</v>
      </c>
      <c r="B1785">
        <v>191</v>
      </c>
      <c r="C1785" t="s">
        <v>8449</v>
      </c>
      <c r="D1785">
        <v>46</v>
      </c>
    </row>
    <row r="1786" spans="1:4" x14ac:dyDescent="0.3">
      <c r="A1786" t="s">
        <v>8448</v>
      </c>
      <c r="B1786">
        <v>193</v>
      </c>
      <c r="C1786" t="s">
        <v>8449</v>
      </c>
      <c r="D1786">
        <v>10</v>
      </c>
    </row>
    <row r="1787" spans="1:4" x14ac:dyDescent="0.3">
      <c r="A1787" t="s">
        <v>8448</v>
      </c>
      <c r="B1787">
        <v>193</v>
      </c>
      <c r="C1787" t="s">
        <v>8449</v>
      </c>
      <c r="D1787">
        <v>0</v>
      </c>
    </row>
    <row r="1788" spans="1:4" x14ac:dyDescent="0.3">
      <c r="A1788" t="s">
        <v>8448</v>
      </c>
      <c r="B1788">
        <v>193</v>
      </c>
    </row>
    <row r="1789" spans="1:4" x14ac:dyDescent="0.3">
      <c r="A1789" t="s">
        <v>8448</v>
      </c>
      <c r="B1789">
        <v>194</v>
      </c>
      <c r="C1789" t="s">
        <v>8449</v>
      </c>
      <c r="D1789">
        <v>2</v>
      </c>
    </row>
    <row r="1790" spans="1:4" x14ac:dyDescent="0.3">
      <c r="A1790" t="s">
        <v>8448</v>
      </c>
      <c r="B1790">
        <v>194</v>
      </c>
      <c r="C1790" t="s">
        <v>8449</v>
      </c>
      <c r="D1790">
        <v>3</v>
      </c>
    </row>
    <row r="1791" spans="1:4" x14ac:dyDescent="0.3">
      <c r="A1791" t="s">
        <v>8448</v>
      </c>
      <c r="B1791">
        <v>196</v>
      </c>
      <c r="C1791" t="s">
        <v>8449</v>
      </c>
      <c r="D1791">
        <v>1</v>
      </c>
    </row>
    <row r="1792" spans="1:4" x14ac:dyDescent="0.3">
      <c r="A1792" t="s">
        <v>8448</v>
      </c>
      <c r="B1792">
        <v>196</v>
      </c>
      <c r="C1792" t="s">
        <v>8449</v>
      </c>
      <c r="D1792">
        <v>3</v>
      </c>
    </row>
    <row r="1793" spans="1:4" x14ac:dyDescent="0.3">
      <c r="A1793" t="s">
        <v>8448</v>
      </c>
      <c r="B1793">
        <v>196</v>
      </c>
      <c r="C1793" t="s">
        <v>8449</v>
      </c>
      <c r="D1793">
        <v>1</v>
      </c>
    </row>
    <row r="1794" spans="1:4" x14ac:dyDescent="0.3">
      <c r="A1794" t="s">
        <v>8448</v>
      </c>
      <c r="B1794">
        <v>197</v>
      </c>
      <c r="C1794" t="s">
        <v>8449</v>
      </c>
      <c r="D1794">
        <v>6</v>
      </c>
    </row>
    <row r="1795" spans="1:4" x14ac:dyDescent="0.3">
      <c r="A1795" t="s">
        <v>8448</v>
      </c>
      <c r="B1795">
        <v>197</v>
      </c>
    </row>
    <row r="1796" spans="1:4" x14ac:dyDescent="0.3">
      <c r="A1796" t="s">
        <v>8448</v>
      </c>
      <c r="B1796">
        <v>199</v>
      </c>
      <c r="C1796" t="s">
        <v>8449</v>
      </c>
      <c r="D1796">
        <v>12</v>
      </c>
    </row>
    <row r="1797" spans="1:4" x14ac:dyDescent="0.3">
      <c r="A1797" t="s">
        <v>8448</v>
      </c>
      <c r="B1797">
        <v>199</v>
      </c>
      <c r="C1797" t="s">
        <v>8449</v>
      </c>
      <c r="D1797">
        <v>1</v>
      </c>
    </row>
    <row r="1798" spans="1:4" x14ac:dyDescent="0.3">
      <c r="A1798" t="s">
        <v>8448</v>
      </c>
      <c r="B1798">
        <v>199</v>
      </c>
    </row>
    <row r="1799" spans="1:4" x14ac:dyDescent="0.3">
      <c r="A1799" t="s">
        <v>8448</v>
      </c>
      <c r="B1799">
        <v>200</v>
      </c>
      <c r="C1799" t="s">
        <v>8449</v>
      </c>
      <c r="D1799">
        <v>19</v>
      </c>
    </row>
    <row r="1800" spans="1:4" x14ac:dyDescent="0.3">
      <c r="A1800" t="s">
        <v>8448</v>
      </c>
      <c r="B1800">
        <v>200</v>
      </c>
    </row>
    <row r="1801" spans="1:4" x14ac:dyDescent="0.3">
      <c r="A1801" t="s">
        <v>8448</v>
      </c>
      <c r="B1801">
        <v>202</v>
      </c>
      <c r="C1801" t="s">
        <v>8449</v>
      </c>
      <c r="D1801">
        <v>0</v>
      </c>
    </row>
    <row r="1802" spans="1:4" x14ac:dyDescent="0.3">
      <c r="A1802" t="s">
        <v>8448</v>
      </c>
      <c r="B1802">
        <v>202</v>
      </c>
      <c r="C1802" t="s">
        <v>8449</v>
      </c>
      <c r="D1802">
        <v>9</v>
      </c>
    </row>
    <row r="1803" spans="1:4" x14ac:dyDescent="0.3">
      <c r="A1803" t="s">
        <v>8448</v>
      </c>
      <c r="B1803">
        <v>202</v>
      </c>
      <c r="C1803" t="s">
        <v>8449</v>
      </c>
      <c r="D1803">
        <v>1</v>
      </c>
    </row>
    <row r="1804" spans="1:4" x14ac:dyDescent="0.3">
      <c r="A1804" t="s">
        <v>8448</v>
      </c>
      <c r="B1804">
        <v>202</v>
      </c>
    </row>
    <row r="1805" spans="1:4" x14ac:dyDescent="0.3">
      <c r="A1805" t="s">
        <v>8448</v>
      </c>
      <c r="B1805">
        <v>203</v>
      </c>
      <c r="C1805" t="s">
        <v>8449</v>
      </c>
      <c r="D1805">
        <v>14</v>
      </c>
    </row>
    <row r="1806" spans="1:4" x14ac:dyDescent="0.3">
      <c r="A1806" t="s">
        <v>8448</v>
      </c>
      <c r="B1806">
        <v>204</v>
      </c>
      <c r="C1806" t="s">
        <v>8449</v>
      </c>
      <c r="D1806">
        <v>7</v>
      </c>
    </row>
    <row r="1807" spans="1:4" x14ac:dyDescent="0.3">
      <c r="A1807" t="s">
        <v>8448</v>
      </c>
      <c r="B1807">
        <v>204</v>
      </c>
    </row>
    <row r="1808" spans="1:4" x14ac:dyDescent="0.3">
      <c r="A1808" t="s">
        <v>8448</v>
      </c>
      <c r="B1808">
        <v>205</v>
      </c>
      <c r="C1808" t="s">
        <v>8449</v>
      </c>
      <c r="D1808">
        <v>17</v>
      </c>
    </row>
    <row r="1809" spans="1:4" x14ac:dyDescent="0.3">
      <c r="A1809" t="s">
        <v>8448</v>
      </c>
      <c r="B1809">
        <v>205</v>
      </c>
      <c r="C1809" t="s">
        <v>8449</v>
      </c>
      <c r="D1809">
        <v>8</v>
      </c>
    </row>
    <row r="1810" spans="1:4" x14ac:dyDescent="0.3">
      <c r="A1810" t="s">
        <v>8448</v>
      </c>
      <c r="B1810">
        <v>205</v>
      </c>
      <c r="C1810" t="s">
        <v>8449</v>
      </c>
      <c r="D1810">
        <v>1</v>
      </c>
    </row>
    <row r="1811" spans="1:4" x14ac:dyDescent="0.3">
      <c r="A1811" t="s">
        <v>8448</v>
      </c>
      <c r="B1811">
        <v>205</v>
      </c>
      <c r="C1811" t="s">
        <v>8449</v>
      </c>
      <c r="D1811">
        <v>72</v>
      </c>
    </row>
    <row r="1812" spans="1:4" x14ac:dyDescent="0.3">
      <c r="A1812" t="s">
        <v>8448</v>
      </c>
      <c r="B1812">
        <v>206</v>
      </c>
      <c r="C1812" t="s">
        <v>8449</v>
      </c>
      <c r="D1812">
        <v>201</v>
      </c>
    </row>
    <row r="1813" spans="1:4" x14ac:dyDescent="0.3">
      <c r="A1813" t="s">
        <v>8448</v>
      </c>
      <c r="B1813">
        <v>206</v>
      </c>
      <c r="C1813" t="s">
        <v>8449</v>
      </c>
      <c r="D1813">
        <v>2</v>
      </c>
    </row>
    <row r="1814" spans="1:4" x14ac:dyDescent="0.3">
      <c r="A1814" t="s">
        <v>8448</v>
      </c>
      <c r="B1814">
        <v>206</v>
      </c>
      <c r="C1814" t="s">
        <v>8449</v>
      </c>
      <c r="D1814">
        <v>0</v>
      </c>
    </row>
    <row r="1815" spans="1:4" x14ac:dyDescent="0.3">
      <c r="A1815" t="s">
        <v>8448</v>
      </c>
      <c r="B1815">
        <v>206</v>
      </c>
      <c r="C1815" t="s">
        <v>8449</v>
      </c>
      <c r="D1815">
        <v>2</v>
      </c>
    </row>
    <row r="1816" spans="1:4" x14ac:dyDescent="0.3">
      <c r="A1816" t="s">
        <v>8448</v>
      </c>
      <c r="B1816">
        <v>206</v>
      </c>
      <c r="C1816" t="s">
        <v>8449</v>
      </c>
      <c r="D1816">
        <v>5</v>
      </c>
    </row>
    <row r="1817" spans="1:4" x14ac:dyDescent="0.3">
      <c r="A1817" t="s">
        <v>8448</v>
      </c>
      <c r="B1817">
        <v>207</v>
      </c>
      <c r="C1817" t="s">
        <v>8449</v>
      </c>
      <c r="D1817">
        <v>3</v>
      </c>
    </row>
    <row r="1818" spans="1:4" x14ac:dyDescent="0.3">
      <c r="A1818" t="s">
        <v>8448</v>
      </c>
      <c r="B1818">
        <v>207</v>
      </c>
    </row>
    <row r="1819" spans="1:4" x14ac:dyDescent="0.3">
      <c r="A1819" t="s">
        <v>8448</v>
      </c>
      <c r="B1819">
        <v>208</v>
      </c>
      <c r="C1819" t="s">
        <v>8449</v>
      </c>
      <c r="D1819">
        <v>28</v>
      </c>
    </row>
    <row r="1820" spans="1:4" x14ac:dyDescent="0.3">
      <c r="A1820" t="s">
        <v>8448</v>
      </c>
      <c r="B1820">
        <v>209</v>
      </c>
      <c r="C1820" t="s">
        <v>8449</v>
      </c>
      <c r="D1820">
        <v>4</v>
      </c>
    </row>
    <row r="1821" spans="1:4" x14ac:dyDescent="0.3">
      <c r="A1821" t="s">
        <v>8448</v>
      </c>
      <c r="B1821">
        <v>210</v>
      </c>
      <c r="C1821" t="s">
        <v>8449</v>
      </c>
      <c r="D1821">
        <v>1</v>
      </c>
    </row>
    <row r="1822" spans="1:4" x14ac:dyDescent="0.3">
      <c r="A1822" t="s">
        <v>8448</v>
      </c>
      <c r="B1822">
        <v>211</v>
      </c>
      <c r="C1822" t="s">
        <v>8449</v>
      </c>
      <c r="D1822">
        <v>98</v>
      </c>
    </row>
    <row r="1823" spans="1:4" x14ac:dyDescent="0.3">
      <c r="A1823" t="s">
        <v>8448</v>
      </c>
      <c r="B1823">
        <v>211</v>
      </c>
      <c r="C1823" t="s">
        <v>8449</v>
      </c>
      <c r="D1823">
        <v>1</v>
      </c>
    </row>
    <row r="1824" spans="1:4" x14ac:dyDescent="0.3">
      <c r="A1824" t="s">
        <v>8448</v>
      </c>
      <c r="B1824">
        <v>211</v>
      </c>
      <c r="C1824" t="s">
        <v>8449</v>
      </c>
      <c r="D1824">
        <v>29</v>
      </c>
    </row>
    <row r="1825" spans="1:4" x14ac:dyDescent="0.3">
      <c r="A1825" t="s">
        <v>8448</v>
      </c>
      <c r="B1825">
        <v>213</v>
      </c>
    </row>
    <row r="1826" spans="1:4" x14ac:dyDescent="0.3">
      <c r="A1826" t="s">
        <v>8448</v>
      </c>
      <c r="B1826">
        <v>213</v>
      </c>
    </row>
    <row r="1827" spans="1:4" x14ac:dyDescent="0.3">
      <c r="A1827" t="s">
        <v>8448</v>
      </c>
      <c r="B1827">
        <v>215</v>
      </c>
      <c r="C1827" t="s">
        <v>8449</v>
      </c>
      <c r="D1827">
        <v>0</v>
      </c>
    </row>
    <row r="1828" spans="1:4" x14ac:dyDescent="0.3">
      <c r="A1828" t="s">
        <v>8448</v>
      </c>
      <c r="B1828">
        <v>216</v>
      </c>
    </row>
    <row r="1829" spans="1:4" x14ac:dyDescent="0.3">
      <c r="A1829" t="s">
        <v>8448</v>
      </c>
      <c r="B1829">
        <v>217</v>
      </c>
      <c r="C1829" t="s">
        <v>8449</v>
      </c>
      <c r="D1829">
        <v>0</v>
      </c>
    </row>
    <row r="1830" spans="1:4" x14ac:dyDescent="0.3">
      <c r="A1830" t="s">
        <v>8448</v>
      </c>
      <c r="B1830">
        <v>217</v>
      </c>
      <c r="C1830" t="s">
        <v>8449</v>
      </c>
      <c r="D1830">
        <v>47</v>
      </c>
    </row>
    <row r="1831" spans="1:4" x14ac:dyDescent="0.3">
      <c r="A1831" t="s">
        <v>8448</v>
      </c>
      <c r="B1831">
        <v>218</v>
      </c>
      <c r="C1831" t="s">
        <v>8449</v>
      </c>
      <c r="D1831">
        <v>2</v>
      </c>
    </row>
    <row r="1832" spans="1:4" x14ac:dyDescent="0.3">
      <c r="A1832" t="s">
        <v>8448</v>
      </c>
      <c r="B1832">
        <v>218</v>
      </c>
      <c r="C1832" t="s">
        <v>8449</v>
      </c>
      <c r="D1832">
        <v>3</v>
      </c>
    </row>
    <row r="1833" spans="1:4" x14ac:dyDescent="0.3">
      <c r="A1833" t="s">
        <v>8448</v>
      </c>
      <c r="B1833">
        <v>220</v>
      </c>
      <c r="C1833" t="s">
        <v>8449</v>
      </c>
      <c r="D1833">
        <v>21</v>
      </c>
    </row>
    <row r="1834" spans="1:4" x14ac:dyDescent="0.3">
      <c r="A1834" t="s">
        <v>8448</v>
      </c>
      <c r="B1834">
        <v>221</v>
      </c>
      <c r="C1834" t="s">
        <v>8449</v>
      </c>
      <c r="D1834">
        <v>9</v>
      </c>
    </row>
    <row r="1835" spans="1:4" x14ac:dyDescent="0.3">
      <c r="A1835" t="s">
        <v>8448</v>
      </c>
      <c r="B1835">
        <v>221</v>
      </c>
      <c r="C1835" t="s">
        <v>8449</v>
      </c>
      <c r="D1835">
        <v>2</v>
      </c>
    </row>
    <row r="1836" spans="1:4" x14ac:dyDescent="0.3">
      <c r="A1836" t="s">
        <v>8448</v>
      </c>
      <c r="B1836">
        <v>221</v>
      </c>
      <c r="C1836" t="s">
        <v>8449</v>
      </c>
      <c r="D1836">
        <v>25</v>
      </c>
    </row>
    <row r="1837" spans="1:4" x14ac:dyDescent="0.3">
      <c r="A1837" t="s">
        <v>8448</v>
      </c>
      <c r="B1837">
        <v>222</v>
      </c>
      <c r="C1837" t="s">
        <v>8449</v>
      </c>
      <c r="D1837">
        <v>6</v>
      </c>
    </row>
    <row r="1838" spans="1:4" x14ac:dyDescent="0.3">
      <c r="A1838" t="s">
        <v>8448</v>
      </c>
      <c r="B1838">
        <v>222</v>
      </c>
      <c r="C1838" t="s">
        <v>8449</v>
      </c>
      <c r="D1838">
        <v>10</v>
      </c>
    </row>
    <row r="1839" spans="1:4" x14ac:dyDescent="0.3">
      <c r="A1839" t="s">
        <v>8448</v>
      </c>
      <c r="B1839">
        <v>223</v>
      </c>
      <c r="C1839" t="s">
        <v>8449</v>
      </c>
      <c r="D1839">
        <v>5</v>
      </c>
    </row>
    <row r="1840" spans="1:4" x14ac:dyDescent="0.3">
      <c r="A1840" t="s">
        <v>8448</v>
      </c>
      <c r="B1840">
        <v>224</v>
      </c>
      <c r="C1840" t="s">
        <v>8449</v>
      </c>
      <c r="D1840">
        <v>1</v>
      </c>
    </row>
    <row r="1841" spans="1:4" x14ac:dyDescent="0.3">
      <c r="A1841" t="s">
        <v>8448</v>
      </c>
      <c r="B1841">
        <v>226</v>
      </c>
      <c r="C1841" t="s">
        <v>8449</v>
      </c>
      <c r="D1841">
        <v>38</v>
      </c>
    </row>
    <row r="1842" spans="1:4" x14ac:dyDescent="0.3">
      <c r="A1842" t="s">
        <v>8448</v>
      </c>
      <c r="B1842">
        <v>226</v>
      </c>
    </row>
    <row r="1843" spans="1:4" x14ac:dyDescent="0.3">
      <c r="A1843" t="s">
        <v>8448</v>
      </c>
      <c r="B1843">
        <v>226</v>
      </c>
    </row>
    <row r="1844" spans="1:4" x14ac:dyDescent="0.3">
      <c r="A1844" t="s">
        <v>8448</v>
      </c>
      <c r="B1844">
        <v>227</v>
      </c>
      <c r="C1844" t="s">
        <v>8449</v>
      </c>
      <c r="D1844">
        <v>13</v>
      </c>
    </row>
    <row r="1845" spans="1:4" x14ac:dyDescent="0.3">
      <c r="A1845" t="s">
        <v>8448</v>
      </c>
      <c r="B1845">
        <v>229</v>
      </c>
      <c r="C1845" t="s">
        <v>8449</v>
      </c>
      <c r="D1845">
        <v>114</v>
      </c>
    </row>
    <row r="1846" spans="1:4" x14ac:dyDescent="0.3">
      <c r="A1846" t="s">
        <v>8448</v>
      </c>
      <c r="B1846">
        <v>229</v>
      </c>
      <c r="C1846" t="s">
        <v>8449</v>
      </c>
      <c r="D1846">
        <v>7</v>
      </c>
    </row>
    <row r="1847" spans="1:4" x14ac:dyDescent="0.3">
      <c r="A1847" t="s">
        <v>8448</v>
      </c>
      <c r="B1847">
        <v>232</v>
      </c>
      <c r="C1847" t="s">
        <v>8449</v>
      </c>
      <c r="D1847">
        <v>1</v>
      </c>
    </row>
    <row r="1848" spans="1:4" x14ac:dyDescent="0.3">
      <c r="A1848" t="s">
        <v>8448</v>
      </c>
      <c r="B1848">
        <v>234</v>
      </c>
      <c r="C1848" t="s">
        <v>8449</v>
      </c>
      <c r="D1848">
        <v>1</v>
      </c>
    </row>
    <row r="1849" spans="1:4" x14ac:dyDescent="0.3">
      <c r="A1849" t="s">
        <v>8448</v>
      </c>
      <c r="B1849">
        <v>234</v>
      </c>
      <c r="C1849" t="s">
        <v>8449</v>
      </c>
      <c r="D1849">
        <v>4</v>
      </c>
    </row>
    <row r="1850" spans="1:4" x14ac:dyDescent="0.3">
      <c r="A1850" t="s">
        <v>8448</v>
      </c>
      <c r="B1850">
        <v>235</v>
      </c>
      <c r="C1850" t="s">
        <v>8449</v>
      </c>
      <c r="D1850">
        <v>0</v>
      </c>
    </row>
    <row r="1851" spans="1:4" x14ac:dyDescent="0.3">
      <c r="A1851" t="s">
        <v>8448</v>
      </c>
      <c r="B1851">
        <v>235</v>
      </c>
      <c r="C1851" t="s">
        <v>8449</v>
      </c>
      <c r="D1851">
        <v>10</v>
      </c>
    </row>
    <row r="1852" spans="1:4" x14ac:dyDescent="0.3">
      <c r="A1852" t="s">
        <v>8448</v>
      </c>
      <c r="B1852">
        <v>236</v>
      </c>
      <c r="C1852" t="s">
        <v>8449</v>
      </c>
      <c r="D1852">
        <v>7</v>
      </c>
    </row>
    <row r="1853" spans="1:4" x14ac:dyDescent="0.3">
      <c r="A1853" t="s">
        <v>8448</v>
      </c>
      <c r="B1853">
        <v>236</v>
      </c>
      <c r="C1853" t="s">
        <v>8449</v>
      </c>
      <c r="D1853">
        <v>92</v>
      </c>
    </row>
    <row r="1854" spans="1:4" x14ac:dyDescent="0.3">
      <c r="A1854" t="s">
        <v>8448</v>
      </c>
      <c r="B1854">
        <v>236</v>
      </c>
    </row>
    <row r="1855" spans="1:4" x14ac:dyDescent="0.3">
      <c r="A1855" t="s">
        <v>8448</v>
      </c>
      <c r="B1855">
        <v>237</v>
      </c>
      <c r="C1855" t="s">
        <v>8449</v>
      </c>
      <c r="D1855">
        <v>10</v>
      </c>
    </row>
    <row r="1856" spans="1:4" x14ac:dyDescent="0.3">
      <c r="A1856" t="s">
        <v>8448</v>
      </c>
      <c r="B1856">
        <v>237</v>
      </c>
      <c r="C1856" t="s">
        <v>8449</v>
      </c>
      <c r="D1856">
        <v>2</v>
      </c>
    </row>
    <row r="1857" spans="1:4" x14ac:dyDescent="0.3">
      <c r="A1857" t="s">
        <v>8448</v>
      </c>
      <c r="B1857">
        <v>237</v>
      </c>
    </row>
    <row r="1858" spans="1:4" x14ac:dyDescent="0.3">
      <c r="A1858" t="s">
        <v>8448</v>
      </c>
      <c r="B1858">
        <v>238</v>
      </c>
      <c r="C1858" t="s">
        <v>8449</v>
      </c>
      <c r="D1858">
        <v>8</v>
      </c>
    </row>
    <row r="1859" spans="1:4" x14ac:dyDescent="0.3">
      <c r="A1859" t="s">
        <v>8448</v>
      </c>
      <c r="B1859">
        <v>238</v>
      </c>
      <c r="C1859" t="s">
        <v>8449</v>
      </c>
      <c r="D1859">
        <v>0</v>
      </c>
    </row>
    <row r="1860" spans="1:4" x14ac:dyDescent="0.3">
      <c r="A1860" t="s">
        <v>8448</v>
      </c>
      <c r="B1860">
        <v>238</v>
      </c>
      <c r="C1860" t="s">
        <v>8449</v>
      </c>
      <c r="D1860">
        <v>2</v>
      </c>
    </row>
    <row r="1861" spans="1:4" x14ac:dyDescent="0.3">
      <c r="A1861" t="s">
        <v>8448</v>
      </c>
      <c r="B1861">
        <v>238</v>
      </c>
      <c r="C1861" t="s">
        <v>8449</v>
      </c>
      <c r="D1861">
        <v>0</v>
      </c>
    </row>
    <row r="1862" spans="1:4" x14ac:dyDescent="0.3">
      <c r="A1862" t="s">
        <v>8448</v>
      </c>
      <c r="B1862">
        <v>240</v>
      </c>
      <c r="C1862" t="s">
        <v>8449</v>
      </c>
      <c r="D1862">
        <v>1</v>
      </c>
    </row>
    <row r="1863" spans="1:4" x14ac:dyDescent="0.3">
      <c r="A1863" t="s">
        <v>8448</v>
      </c>
      <c r="B1863">
        <v>241</v>
      </c>
      <c r="C1863" t="s">
        <v>8449</v>
      </c>
      <c r="D1863">
        <v>338</v>
      </c>
    </row>
    <row r="1864" spans="1:4" x14ac:dyDescent="0.3">
      <c r="A1864" t="s">
        <v>8448</v>
      </c>
      <c r="B1864">
        <v>241</v>
      </c>
      <c r="C1864" t="s">
        <v>8449</v>
      </c>
      <c r="D1864">
        <v>3</v>
      </c>
    </row>
    <row r="1865" spans="1:4" x14ac:dyDescent="0.3">
      <c r="A1865" t="s">
        <v>8448</v>
      </c>
      <c r="B1865">
        <v>241</v>
      </c>
    </row>
    <row r="1866" spans="1:4" x14ac:dyDescent="0.3">
      <c r="A1866" t="s">
        <v>8448</v>
      </c>
      <c r="B1866">
        <v>242</v>
      </c>
      <c r="C1866" t="s">
        <v>8449</v>
      </c>
      <c r="D1866">
        <v>27</v>
      </c>
    </row>
    <row r="1867" spans="1:4" x14ac:dyDescent="0.3">
      <c r="A1867" t="s">
        <v>8448</v>
      </c>
      <c r="B1867">
        <v>244</v>
      </c>
      <c r="C1867" t="s">
        <v>8449</v>
      </c>
      <c r="D1867">
        <v>70</v>
      </c>
    </row>
    <row r="1868" spans="1:4" x14ac:dyDescent="0.3">
      <c r="A1868" t="s">
        <v>8448</v>
      </c>
      <c r="B1868">
        <v>244</v>
      </c>
    </row>
    <row r="1869" spans="1:4" x14ac:dyDescent="0.3">
      <c r="A1869" t="s">
        <v>8448</v>
      </c>
      <c r="B1869">
        <v>246</v>
      </c>
      <c r="C1869" t="s">
        <v>8449</v>
      </c>
      <c r="D1869">
        <v>12</v>
      </c>
    </row>
    <row r="1870" spans="1:4" x14ac:dyDescent="0.3">
      <c r="A1870" t="s">
        <v>8448</v>
      </c>
      <c r="B1870">
        <v>246</v>
      </c>
      <c r="C1870" t="s">
        <v>8449</v>
      </c>
      <c r="D1870">
        <v>2</v>
      </c>
    </row>
    <row r="1871" spans="1:4" x14ac:dyDescent="0.3">
      <c r="A1871" t="s">
        <v>8448</v>
      </c>
      <c r="B1871">
        <v>248</v>
      </c>
      <c r="C1871" t="s">
        <v>8449</v>
      </c>
      <c r="D1871">
        <v>1</v>
      </c>
    </row>
    <row r="1872" spans="1:4" x14ac:dyDescent="0.3">
      <c r="A1872" t="s">
        <v>8448</v>
      </c>
      <c r="B1872">
        <v>249</v>
      </c>
      <c r="C1872" t="s">
        <v>8449</v>
      </c>
      <c r="D1872">
        <v>3</v>
      </c>
    </row>
    <row r="1873" spans="1:4" x14ac:dyDescent="0.3">
      <c r="A1873" t="s">
        <v>8448</v>
      </c>
      <c r="B1873">
        <v>249</v>
      </c>
      <c r="C1873" t="s">
        <v>8449</v>
      </c>
      <c r="D1873">
        <v>1</v>
      </c>
    </row>
    <row r="1874" spans="1:4" x14ac:dyDescent="0.3">
      <c r="A1874" t="s">
        <v>8448</v>
      </c>
      <c r="B1874">
        <v>251</v>
      </c>
      <c r="C1874" t="s">
        <v>8449</v>
      </c>
      <c r="D1874">
        <v>1</v>
      </c>
    </row>
    <row r="1875" spans="1:4" x14ac:dyDescent="0.3">
      <c r="A1875" t="s">
        <v>8448</v>
      </c>
      <c r="B1875">
        <v>251</v>
      </c>
      <c r="C1875" t="s">
        <v>8449</v>
      </c>
      <c r="D1875">
        <v>1</v>
      </c>
    </row>
    <row r="1876" spans="1:4" x14ac:dyDescent="0.3">
      <c r="A1876" t="s">
        <v>8448</v>
      </c>
      <c r="B1876">
        <v>251</v>
      </c>
      <c r="C1876" t="s">
        <v>8449</v>
      </c>
      <c r="D1876">
        <v>5</v>
      </c>
    </row>
    <row r="1877" spans="1:4" x14ac:dyDescent="0.3">
      <c r="A1877" t="s">
        <v>8448</v>
      </c>
      <c r="B1877">
        <v>253</v>
      </c>
      <c r="C1877" t="s">
        <v>8449</v>
      </c>
      <c r="D1877">
        <v>8</v>
      </c>
    </row>
    <row r="1878" spans="1:4" x14ac:dyDescent="0.3">
      <c r="A1878" t="s">
        <v>8448</v>
      </c>
      <c r="B1878">
        <v>253</v>
      </c>
      <c r="C1878" t="s">
        <v>8449</v>
      </c>
      <c r="D1878">
        <v>1</v>
      </c>
    </row>
    <row r="1879" spans="1:4" x14ac:dyDescent="0.3">
      <c r="A1879" t="s">
        <v>8448</v>
      </c>
      <c r="B1879">
        <v>253</v>
      </c>
      <c r="C1879" t="s">
        <v>8449</v>
      </c>
      <c r="D1879">
        <v>2</v>
      </c>
    </row>
    <row r="1880" spans="1:4" x14ac:dyDescent="0.3">
      <c r="A1880" t="s">
        <v>8448</v>
      </c>
      <c r="B1880">
        <v>255</v>
      </c>
      <c r="C1880" t="s">
        <v>8449</v>
      </c>
      <c r="D1880">
        <v>4</v>
      </c>
    </row>
    <row r="1881" spans="1:4" x14ac:dyDescent="0.3">
      <c r="A1881" t="s">
        <v>8448</v>
      </c>
      <c r="B1881">
        <v>259</v>
      </c>
      <c r="C1881" t="s">
        <v>8449</v>
      </c>
      <c r="D1881">
        <v>16</v>
      </c>
    </row>
    <row r="1882" spans="1:4" x14ac:dyDescent="0.3">
      <c r="A1882" t="s">
        <v>8448</v>
      </c>
      <c r="B1882">
        <v>263</v>
      </c>
      <c r="C1882" t="s">
        <v>8449</v>
      </c>
      <c r="D1882">
        <v>8</v>
      </c>
    </row>
    <row r="1883" spans="1:4" x14ac:dyDescent="0.3">
      <c r="A1883" t="s">
        <v>8448</v>
      </c>
      <c r="B1883">
        <v>263</v>
      </c>
      <c r="C1883" t="s">
        <v>8449</v>
      </c>
      <c r="D1883">
        <v>84</v>
      </c>
    </row>
    <row r="1884" spans="1:4" x14ac:dyDescent="0.3">
      <c r="A1884" t="s">
        <v>8448</v>
      </c>
      <c r="B1884">
        <v>263</v>
      </c>
      <c r="C1884" t="s">
        <v>8449</v>
      </c>
      <c r="D1884">
        <v>3</v>
      </c>
    </row>
    <row r="1885" spans="1:4" x14ac:dyDescent="0.3">
      <c r="A1885" t="s">
        <v>8448</v>
      </c>
      <c r="B1885">
        <v>263</v>
      </c>
      <c r="C1885" t="s">
        <v>8449</v>
      </c>
      <c r="D1885">
        <v>1</v>
      </c>
    </row>
    <row r="1886" spans="1:4" x14ac:dyDescent="0.3">
      <c r="A1886" t="s">
        <v>8448</v>
      </c>
      <c r="B1886">
        <v>263</v>
      </c>
      <c r="C1886" t="s">
        <v>8449</v>
      </c>
      <c r="D1886">
        <v>1</v>
      </c>
    </row>
    <row r="1887" spans="1:4" x14ac:dyDescent="0.3">
      <c r="A1887" t="s">
        <v>8448</v>
      </c>
      <c r="B1887">
        <v>264</v>
      </c>
      <c r="C1887" t="s">
        <v>8449</v>
      </c>
      <c r="D1887">
        <v>2</v>
      </c>
    </row>
    <row r="1888" spans="1:4" x14ac:dyDescent="0.3">
      <c r="A1888" t="s">
        <v>8448</v>
      </c>
      <c r="B1888">
        <v>265</v>
      </c>
      <c r="C1888" t="s">
        <v>8449</v>
      </c>
      <c r="D1888">
        <v>4</v>
      </c>
    </row>
    <row r="1889" spans="1:4" x14ac:dyDescent="0.3">
      <c r="A1889" t="s">
        <v>8448</v>
      </c>
      <c r="B1889">
        <v>265</v>
      </c>
      <c r="C1889" t="s">
        <v>8449</v>
      </c>
      <c r="D1889">
        <v>8</v>
      </c>
    </row>
    <row r="1890" spans="1:4" x14ac:dyDescent="0.3">
      <c r="A1890" t="s">
        <v>8448</v>
      </c>
      <c r="B1890">
        <v>266</v>
      </c>
      <c r="C1890" t="s">
        <v>8449</v>
      </c>
      <c r="D1890">
        <v>9</v>
      </c>
    </row>
    <row r="1891" spans="1:4" x14ac:dyDescent="0.3">
      <c r="A1891" t="s">
        <v>8448</v>
      </c>
      <c r="B1891">
        <v>266</v>
      </c>
      <c r="C1891" t="s">
        <v>8449</v>
      </c>
      <c r="D1891">
        <v>9</v>
      </c>
    </row>
    <row r="1892" spans="1:4" x14ac:dyDescent="0.3">
      <c r="A1892" t="s">
        <v>8448</v>
      </c>
      <c r="B1892">
        <v>267</v>
      </c>
      <c r="C1892" t="s">
        <v>8449</v>
      </c>
      <c r="D1892">
        <v>7</v>
      </c>
    </row>
    <row r="1893" spans="1:4" x14ac:dyDescent="0.3">
      <c r="A1893" t="s">
        <v>8448</v>
      </c>
      <c r="B1893">
        <v>269</v>
      </c>
      <c r="C1893" t="s">
        <v>8449</v>
      </c>
      <c r="D1893">
        <v>1</v>
      </c>
    </row>
    <row r="1894" spans="1:4" x14ac:dyDescent="0.3">
      <c r="A1894" t="s">
        <v>8448</v>
      </c>
      <c r="B1894">
        <v>269</v>
      </c>
      <c r="C1894" t="s">
        <v>8449</v>
      </c>
      <c r="D1894">
        <v>4</v>
      </c>
    </row>
    <row r="1895" spans="1:4" x14ac:dyDescent="0.3">
      <c r="A1895" t="s">
        <v>8448</v>
      </c>
      <c r="B1895">
        <v>269</v>
      </c>
    </row>
    <row r="1896" spans="1:4" x14ac:dyDescent="0.3">
      <c r="A1896" t="s">
        <v>8448</v>
      </c>
      <c r="B1896">
        <v>270</v>
      </c>
    </row>
    <row r="1897" spans="1:4" x14ac:dyDescent="0.3">
      <c r="A1897" t="s">
        <v>8448</v>
      </c>
      <c r="B1897">
        <v>271</v>
      </c>
      <c r="C1897" t="s">
        <v>8449</v>
      </c>
      <c r="D1897">
        <v>4</v>
      </c>
    </row>
    <row r="1898" spans="1:4" x14ac:dyDescent="0.3">
      <c r="A1898" t="s">
        <v>8448</v>
      </c>
      <c r="B1898">
        <v>271</v>
      </c>
      <c r="C1898" t="s">
        <v>8449</v>
      </c>
      <c r="D1898">
        <v>24</v>
      </c>
    </row>
    <row r="1899" spans="1:4" x14ac:dyDescent="0.3">
      <c r="A1899" t="s">
        <v>8448</v>
      </c>
      <c r="B1899">
        <v>271</v>
      </c>
      <c r="C1899" t="s">
        <v>8449</v>
      </c>
      <c r="D1899">
        <v>5</v>
      </c>
    </row>
    <row r="1900" spans="1:4" x14ac:dyDescent="0.3">
      <c r="A1900" t="s">
        <v>8448</v>
      </c>
      <c r="B1900">
        <v>271</v>
      </c>
      <c r="C1900" t="s">
        <v>8449</v>
      </c>
      <c r="D1900">
        <v>0</v>
      </c>
    </row>
    <row r="1901" spans="1:4" x14ac:dyDescent="0.3">
      <c r="A1901" t="s">
        <v>8448</v>
      </c>
      <c r="B1901">
        <v>273</v>
      </c>
      <c r="C1901" t="s">
        <v>8449</v>
      </c>
      <c r="D1901">
        <v>4</v>
      </c>
    </row>
    <row r="1902" spans="1:4" x14ac:dyDescent="0.3">
      <c r="A1902" t="s">
        <v>8448</v>
      </c>
      <c r="B1902">
        <v>274</v>
      </c>
      <c r="C1902" t="s">
        <v>8449</v>
      </c>
      <c r="D1902">
        <v>0</v>
      </c>
    </row>
    <row r="1903" spans="1:4" x14ac:dyDescent="0.3">
      <c r="A1903" t="s">
        <v>8448</v>
      </c>
      <c r="B1903">
        <v>274</v>
      </c>
      <c r="C1903" t="s">
        <v>8449</v>
      </c>
      <c r="D1903">
        <v>2</v>
      </c>
    </row>
    <row r="1904" spans="1:4" x14ac:dyDescent="0.3">
      <c r="A1904" t="s">
        <v>8448</v>
      </c>
      <c r="B1904">
        <v>274</v>
      </c>
    </row>
    <row r="1905" spans="1:4" x14ac:dyDescent="0.3">
      <c r="A1905" t="s">
        <v>8448</v>
      </c>
      <c r="B1905">
        <v>275</v>
      </c>
      <c r="C1905" t="s">
        <v>8449</v>
      </c>
      <c r="D1905">
        <v>124</v>
      </c>
    </row>
    <row r="1906" spans="1:4" x14ac:dyDescent="0.3">
      <c r="A1906" t="s">
        <v>8448</v>
      </c>
      <c r="B1906">
        <v>276</v>
      </c>
      <c r="C1906" t="s">
        <v>8449</v>
      </c>
      <c r="D1906">
        <v>2</v>
      </c>
    </row>
    <row r="1907" spans="1:4" x14ac:dyDescent="0.3">
      <c r="A1907" t="s">
        <v>8448</v>
      </c>
      <c r="B1907">
        <v>277</v>
      </c>
      <c r="C1907" t="s">
        <v>8449</v>
      </c>
      <c r="D1907">
        <v>1</v>
      </c>
    </row>
    <row r="1908" spans="1:4" x14ac:dyDescent="0.3">
      <c r="A1908" t="s">
        <v>8448</v>
      </c>
      <c r="B1908">
        <v>278</v>
      </c>
      <c r="C1908" t="s">
        <v>8449</v>
      </c>
      <c r="D1908">
        <v>52</v>
      </c>
    </row>
    <row r="1909" spans="1:4" x14ac:dyDescent="0.3">
      <c r="A1909" t="s">
        <v>8448</v>
      </c>
      <c r="B1909">
        <v>279</v>
      </c>
      <c r="C1909" t="s">
        <v>8449</v>
      </c>
      <c r="D1909">
        <v>5</v>
      </c>
    </row>
    <row r="1910" spans="1:4" x14ac:dyDescent="0.3">
      <c r="A1910" t="s">
        <v>8448</v>
      </c>
      <c r="B1910">
        <v>280</v>
      </c>
      <c r="C1910" t="s">
        <v>8449</v>
      </c>
      <c r="D1910">
        <v>0</v>
      </c>
    </row>
    <row r="1911" spans="1:4" x14ac:dyDescent="0.3">
      <c r="A1911" t="s">
        <v>8448</v>
      </c>
      <c r="B1911">
        <v>282</v>
      </c>
      <c r="C1911" t="s">
        <v>8449</v>
      </c>
      <c r="D1911">
        <v>8</v>
      </c>
    </row>
    <row r="1912" spans="1:4" x14ac:dyDescent="0.3">
      <c r="A1912" t="s">
        <v>8448</v>
      </c>
      <c r="B1912">
        <v>283</v>
      </c>
      <c r="C1912" t="s">
        <v>8449</v>
      </c>
      <c r="D1912">
        <v>3</v>
      </c>
    </row>
    <row r="1913" spans="1:4" x14ac:dyDescent="0.3">
      <c r="A1913" t="s">
        <v>8448</v>
      </c>
      <c r="B1913">
        <v>284</v>
      </c>
      <c r="C1913" t="s">
        <v>8449</v>
      </c>
      <c r="D1913">
        <v>7</v>
      </c>
    </row>
    <row r="1914" spans="1:4" x14ac:dyDescent="0.3">
      <c r="A1914" t="s">
        <v>8448</v>
      </c>
      <c r="B1914">
        <v>284</v>
      </c>
      <c r="C1914" t="s">
        <v>8449</v>
      </c>
      <c r="D1914">
        <v>0</v>
      </c>
    </row>
    <row r="1915" spans="1:4" x14ac:dyDescent="0.3">
      <c r="A1915" t="s">
        <v>8448</v>
      </c>
      <c r="B1915">
        <v>284</v>
      </c>
      <c r="C1915" t="s">
        <v>8449</v>
      </c>
      <c r="D1915">
        <v>0</v>
      </c>
    </row>
    <row r="1916" spans="1:4" x14ac:dyDescent="0.3">
      <c r="A1916" t="s">
        <v>8448</v>
      </c>
      <c r="B1916">
        <v>285</v>
      </c>
      <c r="C1916" t="s">
        <v>8449</v>
      </c>
      <c r="D1916">
        <v>2</v>
      </c>
    </row>
    <row r="1917" spans="1:4" x14ac:dyDescent="0.3">
      <c r="A1917" t="s">
        <v>8448</v>
      </c>
      <c r="B1917">
        <v>286</v>
      </c>
      <c r="C1917" t="s">
        <v>8449</v>
      </c>
      <c r="D1917">
        <v>1</v>
      </c>
    </row>
    <row r="1918" spans="1:4" x14ac:dyDescent="0.3">
      <c r="A1918" t="s">
        <v>8448</v>
      </c>
      <c r="B1918">
        <v>286</v>
      </c>
      <c r="C1918" t="s">
        <v>8449</v>
      </c>
      <c r="D1918">
        <v>0</v>
      </c>
    </row>
    <row r="1919" spans="1:4" x14ac:dyDescent="0.3">
      <c r="A1919" t="s">
        <v>8448</v>
      </c>
      <c r="B1919">
        <v>286</v>
      </c>
    </row>
    <row r="1920" spans="1:4" x14ac:dyDescent="0.3">
      <c r="A1920" t="s">
        <v>8448</v>
      </c>
      <c r="B1920">
        <v>287</v>
      </c>
      <c r="C1920" t="s">
        <v>8449</v>
      </c>
      <c r="D1920">
        <v>0</v>
      </c>
    </row>
    <row r="1921" spans="1:4" x14ac:dyDescent="0.3">
      <c r="A1921" t="s">
        <v>8448</v>
      </c>
      <c r="B1921">
        <v>288</v>
      </c>
      <c r="C1921" t="s">
        <v>8449</v>
      </c>
      <c r="D1921">
        <v>5</v>
      </c>
    </row>
    <row r="1922" spans="1:4" x14ac:dyDescent="0.3">
      <c r="A1922" t="s">
        <v>8448</v>
      </c>
      <c r="B1922">
        <v>288</v>
      </c>
    </row>
    <row r="1923" spans="1:4" x14ac:dyDescent="0.3">
      <c r="A1923" t="s">
        <v>8448</v>
      </c>
      <c r="B1923">
        <v>290</v>
      </c>
      <c r="C1923" t="s">
        <v>8449</v>
      </c>
      <c r="D1923">
        <v>10</v>
      </c>
    </row>
    <row r="1924" spans="1:4" x14ac:dyDescent="0.3">
      <c r="A1924" t="s">
        <v>8448</v>
      </c>
      <c r="B1924">
        <v>290</v>
      </c>
      <c r="C1924" t="s">
        <v>8449</v>
      </c>
      <c r="D1924">
        <v>13</v>
      </c>
    </row>
    <row r="1925" spans="1:4" x14ac:dyDescent="0.3">
      <c r="A1925" t="s">
        <v>8448</v>
      </c>
      <c r="B1925">
        <v>290</v>
      </c>
      <c r="C1925" t="s">
        <v>8449</v>
      </c>
      <c r="D1925">
        <v>0</v>
      </c>
    </row>
    <row r="1926" spans="1:4" x14ac:dyDescent="0.3">
      <c r="A1926" t="s">
        <v>8448</v>
      </c>
      <c r="B1926">
        <v>293</v>
      </c>
      <c r="C1926" t="s">
        <v>8449</v>
      </c>
      <c r="D1926">
        <v>2</v>
      </c>
    </row>
    <row r="1927" spans="1:4" x14ac:dyDescent="0.3">
      <c r="A1927" t="s">
        <v>8448</v>
      </c>
      <c r="B1927">
        <v>294</v>
      </c>
      <c r="C1927" t="s">
        <v>8449</v>
      </c>
      <c r="D1927">
        <v>0</v>
      </c>
    </row>
    <row r="1928" spans="1:4" x14ac:dyDescent="0.3">
      <c r="A1928" t="s">
        <v>8448</v>
      </c>
      <c r="B1928">
        <v>294</v>
      </c>
      <c r="C1928" t="s">
        <v>8449</v>
      </c>
      <c r="D1928">
        <v>1</v>
      </c>
    </row>
    <row r="1929" spans="1:4" x14ac:dyDescent="0.3">
      <c r="A1929" t="s">
        <v>8448</v>
      </c>
      <c r="B1929">
        <v>296</v>
      </c>
      <c r="C1929" t="s">
        <v>8449</v>
      </c>
      <c r="D1929">
        <v>1</v>
      </c>
    </row>
    <row r="1930" spans="1:4" x14ac:dyDescent="0.3">
      <c r="A1930" t="s">
        <v>8448</v>
      </c>
      <c r="B1930">
        <v>298</v>
      </c>
      <c r="C1930" t="s">
        <v>8449</v>
      </c>
      <c r="D1930">
        <v>1</v>
      </c>
    </row>
    <row r="1931" spans="1:4" x14ac:dyDescent="0.3">
      <c r="A1931" t="s">
        <v>8448</v>
      </c>
      <c r="B1931">
        <v>299</v>
      </c>
      <c r="C1931" t="s">
        <v>8449</v>
      </c>
      <c r="D1931">
        <v>1</v>
      </c>
    </row>
    <row r="1932" spans="1:4" x14ac:dyDescent="0.3">
      <c r="A1932" t="s">
        <v>8448</v>
      </c>
      <c r="B1932">
        <v>301</v>
      </c>
      <c r="C1932" t="s">
        <v>8449</v>
      </c>
      <c r="D1932">
        <v>2</v>
      </c>
    </row>
    <row r="1933" spans="1:4" x14ac:dyDescent="0.3">
      <c r="A1933" t="s">
        <v>8448</v>
      </c>
      <c r="B1933">
        <v>302</v>
      </c>
      <c r="C1933" t="s">
        <v>8449</v>
      </c>
      <c r="D1933">
        <v>2</v>
      </c>
    </row>
    <row r="1934" spans="1:4" x14ac:dyDescent="0.3">
      <c r="A1934" t="s">
        <v>8448</v>
      </c>
      <c r="B1934">
        <v>302</v>
      </c>
    </row>
    <row r="1935" spans="1:4" x14ac:dyDescent="0.3">
      <c r="A1935" t="s">
        <v>8448</v>
      </c>
      <c r="B1935">
        <v>303</v>
      </c>
      <c r="C1935" t="s">
        <v>8449</v>
      </c>
      <c r="D1935">
        <v>2</v>
      </c>
    </row>
    <row r="1936" spans="1:4" x14ac:dyDescent="0.3">
      <c r="A1936" t="s">
        <v>8448</v>
      </c>
      <c r="B1936">
        <v>303</v>
      </c>
      <c r="C1936" t="s">
        <v>8449</v>
      </c>
      <c r="D1936">
        <v>0</v>
      </c>
    </row>
    <row r="1937" spans="1:4" x14ac:dyDescent="0.3">
      <c r="A1937" t="s">
        <v>8448</v>
      </c>
      <c r="B1937">
        <v>304</v>
      </c>
      <c r="C1937" t="s">
        <v>8449</v>
      </c>
      <c r="D1937">
        <v>4</v>
      </c>
    </row>
    <row r="1938" spans="1:4" x14ac:dyDescent="0.3">
      <c r="A1938" t="s">
        <v>8448</v>
      </c>
      <c r="B1938">
        <v>305</v>
      </c>
      <c r="C1938" t="s">
        <v>8449</v>
      </c>
      <c r="D1938">
        <v>26</v>
      </c>
    </row>
    <row r="1939" spans="1:4" x14ac:dyDescent="0.3">
      <c r="A1939" t="s">
        <v>8448</v>
      </c>
      <c r="B1939">
        <v>305</v>
      </c>
      <c r="C1939" t="s">
        <v>8449</v>
      </c>
      <c r="D1939">
        <v>16</v>
      </c>
    </row>
    <row r="1940" spans="1:4" x14ac:dyDescent="0.3">
      <c r="A1940" t="s">
        <v>8448</v>
      </c>
      <c r="B1940">
        <v>306</v>
      </c>
      <c r="C1940" t="s">
        <v>8449</v>
      </c>
      <c r="D1940">
        <v>1</v>
      </c>
    </row>
    <row r="1941" spans="1:4" x14ac:dyDescent="0.3">
      <c r="A1941" t="s">
        <v>8448</v>
      </c>
      <c r="B1941">
        <v>307</v>
      </c>
    </row>
    <row r="1942" spans="1:4" x14ac:dyDescent="0.3">
      <c r="A1942" t="s">
        <v>8448</v>
      </c>
      <c r="B1942">
        <v>308</v>
      </c>
      <c r="C1942" t="s">
        <v>8449</v>
      </c>
      <c r="D1942">
        <v>0</v>
      </c>
    </row>
    <row r="1943" spans="1:4" x14ac:dyDescent="0.3">
      <c r="A1943" t="s">
        <v>8448</v>
      </c>
      <c r="B1943">
        <v>311</v>
      </c>
      <c r="C1943" t="s">
        <v>8449</v>
      </c>
      <c r="D1943">
        <v>1</v>
      </c>
    </row>
    <row r="1944" spans="1:4" x14ac:dyDescent="0.3">
      <c r="A1944" t="s">
        <v>8448</v>
      </c>
      <c r="B1944">
        <v>314</v>
      </c>
      <c r="C1944" t="s">
        <v>8449</v>
      </c>
      <c r="D1944">
        <v>1</v>
      </c>
    </row>
    <row r="1945" spans="1:4" x14ac:dyDescent="0.3">
      <c r="A1945" t="s">
        <v>8448</v>
      </c>
      <c r="B1945">
        <v>314</v>
      </c>
      <c r="C1945" t="s">
        <v>8449</v>
      </c>
      <c r="D1945">
        <v>7</v>
      </c>
    </row>
    <row r="1946" spans="1:4" x14ac:dyDescent="0.3">
      <c r="A1946" t="s">
        <v>8448</v>
      </c>
      <c r="B1946">
        <v>315</v>
      </c>
      <c r="C1946" t="s">
        <v>8449</v>
      </c>
      <c r="D1946">
        <v>2</v>
      </c>
    </row>
    <row r="1947" spans="1:4" x14ac:dyDescent="0.3">
      <c r="A1947" t="s">
        <v>8448</v>
      </c>
      <c r="B1947">
        <v>316</v>
      </c>
      <c r="C1947" t="s">
        <v>8449</v>
      </c>
      <c r="D1947">
        <v>20</v>
      </c>
    </row>
    <row r="1948" spans="1:4" x14ac:dyDescent="0.3">
      <c r="A1948" t="s">
        <v>8448</v>
      </c>
      <c r="B1948">
        <v>320</v>
      </c>
    </row>
    <row r="1949" spans="1:4" x14ac:dyDescent="0.3">
      <c r="A1949" t="s">
        <v>8448</v>
      </c>
      <c r="B1949">
        <v>321</v>
      </c>
      <c r="C1949" t="s">
        <v>8449</v>
      </c>
      <c r="D1949">
        <v>1</v>
      </c>
    </row>
    <row r="1950" spans="1:4" x14ac:dyDescent="0.3">
      <c r="A1950" t="s">
        <v>8448</v>
      </c>
      <c r="B1950">
        <v>321</v>
      </c>
      <c r="C1950" t="s">
        <v>8449</v>
      </c>
      <c r="D1950">
        <v>26</v>
      </c>
    </row>
    <row r="1951" spans="1:4" x14ac:dyDescent="0.3">
      <c r="A1951" t="s">
        <v>8448</v>
      </c>
      <c r="B1951">
        <v>321</v>
      </c>
      <c r="C1951" t="s">
        <v>8449</v>
      </c>
      <c r="D1951">
        <v>2</v>
      </c>
    </row>
    <row r="1952" spans="1:4" x14ac:dyDescent="0.3">
      <c r="A1952" t="s">
        <v>8448</v>
      </c>
      <c r="B1952">
        <v>322</v>
      </c>
    </row>
    <row r="1953" spans="1:4" x14ac:dyDescent="0.3">
      <c r="A1953" t="s">
        <v>8448</v>
      </c>
      <c r="B1953">
        <v>325</v>
      </c>
      <c r="C1953" t="s">
        <v>8449</v>
      </c>
      <c r="D1953">
        <v>0</v>
      </c>
    </row>
    <row r="1954" spans="1:4" x14ac:dyDescent="0.3">
      <c r="A1954" t="s">
        <v>8448</v>
      </c>
      <c r="B1954">
        <v>325</v>
      </c>
      <c r="C1954" t="s">
        <v>8449</v>
      </c>
      <c r="D1954">
        <v>11</v>
      </c>
    </row>
    <row r="1955" spans="1:4" x14ac:dyDescent="0.3">
      <c r="A1955" t="s">
        <v>8448</v>
      </c>
      <c r="B1955">
        <v>325</v>
      </c>
      <c r="C1955" t="s">
        <v>8449</v>
      </c>
      <c r="D1955">
        <v>2</v>
      </c>
    </row>
    <row r="1956" spans="1:4" x14ac:dyDescent="0.3">
      <c r="A1956" t="s">
        <v>8448</v>
      </c>
      <c r="B1956">
        <v>328</v>
      </c>
      <c r="C1956" t="s">
        <v>8449</v>
      </c>
      <c r="D1956">
        <v>11</v>
      </c>
    </row>
    <row r="1957" spans="1:4" x14ac:dyDescent="0.3">
      <c r="A1957" t="s">
        <v>8448</v>
      </c>
      <c r="B1957">
        <v>329</v>
      </c>
      <c r="C1957" t="s">
        <v>8449</v>
      </c>
      <c r="D1957">
        <v>0</v>
      </c>
    </row>
    <row r="1958" spans="1:4" x14ac:dyDescent="0.3">
      <c r="A1958" t="s">
        <v>8448</v>
      </c>
      <c r="B1958">
        <v>329</v>
      </c>
    </row>
    <row r="1959" spans="1:4" x14ac:dyDescent="0.3">
      <c r="A1959" t="s">
        <v>8448</v>
      </c>
      <c r="B1959">
        <v>332</v>
      </c>
      <c r="C1959" t="s">
        <v>8449</v>
      </c>
      <c r="D1959">
        <v>0</v>
      </c>
    </row>
    <row r="1960" spans="1:4" x14ac:dyDescent="0.3">
      <c r="A1960" t="s">
        <v>8448</v>
      </c>
      <c r="B1960">
        <v>335</v>
      </c>
      <c r="C1960" t="s">
        <v>8449</v>
      </c>
      <c r="D1960">
        <v>12</v>
      </c>
    </row>
    <row r="1961" spans="1:4" x14ac:dyDescent="0.3">
      <c r="A1961" t="s">
        <v>8448</v>
      </c>
      <c r="B1961">
        <v>336</v>
      </c>
      <c r="C1961" t="s">
        <v>8449</v>
      </c>
      <c r="D1961">
        <v>1</v>
      </c>
    </row>
    <row r="1962" spans="1:4" x14ac:dyDescent="0.3">
      <c r="A1962" t="s">
        <v>8448</v>
      </c>
      <c r="B1962">
        <v>336</v>
      </c>
    </row>
    <row r="1963" spans="1:4" x14ac:dyDescent="0.3">
      <c r="A1963" t="s">
        <v>8448</v>
      </c>
      <c r="B1963">
        <v>337</v>
      </c>
      <c r="C1963" t="s">
        <v>8449</v>
      </c>
      <c r="D1963">
        <v>2</v>
      </c>
    </row>
    <row r="1964" spans="1:4" x14ac:dyDescent="0.3">
      <c r="A1964" t="s">
        <v>8448</v>
      </c>
      <c r="B1964">
        <v>337</v>
      </c>
      <c r="C1964" t="s">
        <v>8449</v>
      </c>
      <c r="D1964">
        <v>18</v>
      </c>
    </row>
    <row r="1965" spans="1:4" x14ac:dyDescent="0.3">
      <c r="A1965" t="s">
        <v>8448</v>
      </c>
      <c r="B1965">
        <v>339</v>
      </c>
      <c r="C1965" t="s">
        <v>8449</v>
      </c>
      <c r="D1965">
        <v>6</v>
      </c>
    </row>
    <row r="1966" spans="1:4" x14ac:dyDescent="0.3">
      <c r="A1966" t="s">
        <v>8448</v>
      </c>
      <c r="B1966">
        <v>340</v>
      </c>
      <c r="C1966" t="s">
        <v>8449</v>
      </c>
      <c r="D1966">
        <v>1</v>
      </c>
    </row>
    <row r="1967" spans="1:4" x14ac:dyDescent="0.3">
      <c r="A1967" t="s">
        <v>8448</v>
      </c>
      <c r="B1967">
        <v>340</v>
      </c>
      <c r="C1967" t="s">
        <v>8449</v>
      </c>
      <c r="D1967">
        <v>11</v>
      </c>
    </row>
    <row r="1968" spans="1:4" x14ac:dyDescent="0.3">
      <c r="A1968" t="s">
        <v>8448</v>
      </c>
      <c r="B1968">
        <v>340</v>
      </c>
      <c r="C1968" t="s">
        <v>8449</v>
      </c>
      <c r="D1968">
        <v>14</v>
      </c>
    </row>
    <row r="1969" spans="1:4" x14ac:dyDescent="0.3">
      <c r="A1969" t="s">
        <v>8448</v>
      </c>
      <c r="B1969">
        <v>342</v>
      </c>
      <c r="C1969" t="s">
        <v>8449</v>
      </c>
      <c r="D1969">
        <v>0</v>
      </c>
    </row>
    <row r="1970" spans="1:4" x14ac:dyDescent="0.3">
      <c r="A1970" t="s">
        <v>8448</v>
      </c>
      <c r="B1970">
        <v>343</v>
      </c>
      <c r="C1970" t="s">
        <v>8449</v>
      </c>
      <c r="D1970">
        <v>0</v>
      </c>
    </row>
    <row r="1971" spans="1:4" x14ac:dyDescent="0.3">
      <c r="A1971" t="s">
        <v>8448</v>
      </c>
      <c r="B1971">
        <v>345</v>
      </c>
      <c r="C1971" t="s">
        <v>8449</v>
      </c>
      <c r="D1971">
        <v>3</v>
      </c>
    </row>
    <row r="1972" spans="1:4" x14ac:dyDescent="0.3">
      <c r="A1972" t="s">
        <v>8448</v>
      </c>
      <c r="B1972">
        <v>348</v>
      </c>
    </row>
    <row r="1973" spans="1:4" x14ac:dyDescent="0.3">
      <c r="A1973" t="s">
        <v>8448</v>
      </c>
      <c r="B1973">
        <v>350</v>
      </c>
      <c r="C1973" t="s">
        <v>8449</v>
      </c>
      <c r="D1973">
        <v>2</v>
      </c>
    </row>
    <row r="1974" spans="1:4" x14ac:dyDescent="0.3">
      <c r="A1974" t="s">
        <v>8448</v>
      </c>
      <c r="B1974">
        <v>351</v>
      </c>
      <c r="C1974" t="s">
        <v>8449</v>
      </c>
      <c r="D1974">
        <v>296</v>
      </c>
    </row>
    <row r="1975" spans="1:4" x14ac:dyDescent="0.3">
      <c r="A1975" t="s">
        <v>8448</v>
      </c>
      <c r="B1975">
        <v>352</v>
      </c>
      <c r="C1975" t="s">
        <v>8449</v>
      </c>
      <c r="D1975">
        <v>53</v>
      </c>
    </row>
    <row r="1976" spans="1:4" x14ac:dyDescent="0.3">
      <c r="A1976" t="s">
        <v>8448</v>
      </c>
      <c r="B1976">
        <v>353</v>
      </c>
      <c r="C1976" t="s">
        <v>8449</v>
      </c>
      <c r="D1976">
        <v>1</v>
      </c>
    </row>
    <row r="1977" spans="1:4" x14ac:dyDescent="0.3">
      <c r="A1977" t="s">
        <v>8448</v>
      </c>
      <c r="B1977">
        <v>354</v>
      </c>
      <c r="C1977" t="s">
        <v>8449</v>
      </c>
      <c r="D1977">
        <v>9</v>
      </c>
    </row>
    <row r="1978" spans="1:4" x14ac:dyDescent="0.3">
      <c r="A1978" t="s">
        <v>8448</v>
      </c>
      <c r="B1978">
        <v>354</v>
      </c>
      <c r="C1978" t="s">
        <v>8449</v>
      </c>
      <c r="D1978">
        <v>0</v>
      </c>
    </row>
    <row r="1979" spans="1:4" x14ac:dyDescent="0.3">
      <c r="A1979" t="s">
        <v>8448</v>
      </c>
      <c r="B1979">
        <v>356</v>
      </c>
      <c r="C1979" t="s">
        <v>8449</v>
      </c>
      <c r="D1979">
        <v>60</v>
      </c>
    </row>
    <row r="1980" spans="1:4" x14ac:dyDescent="0.3">
      <c r="A1980" t="s">
        <v>8448</v>
      </c>
      <c r="B1980">
        <v>361</v>
      </c>
      <c r="C1980" t="s">
        <v>8449</v>
      </c>
      <c r="D1980">
        <v>6</v>
      </c>
    </row>
    <row r="1981" spans="1:4" x14ac:dyDescent="0.3">
      <c r="A1981" t="s">
        <v>8448</v>
      </c>
      <c r="B1981">
        <v>364</v>
      </c>
      <c r="C1981" t="s">
        <v>8449</v>
      </c>
      <c r="D1981">
        <v>4</v>
      </c>
    </row>
    <row r="1982" spans="1:4" x14ac:dyDescent="0.3">
      <c r="A1982" t="s">
        <v>8448</v>
      </c>
      <c r="B1982">
        <v>365</v>
      </c>
      <c r="C1982" t="s">
        <v>8449</v>
      </c>
      <c r="D1982">
        <v>6</v>
      </c>
    </row>
    <row r="1983" spans="1:4" x14ac:dyDescent="0.3">
      <c r="A1983" t="s">
        <v>8448</v>
      </c>
      <c r="B1983">
        <v>369</v>
      </c>
      <c r="C1983" t="s">
        <v>8449</v>
      </c>
      <c r="D1983">
        <v>7</v>
      </c>
    </row>
    <row r="1984" spans="1:4" x14ac:dyDescent="0.3">
      <c r="A1984" t="s">
        <v>8448</v>
      </c>
      <c r="B1984">
        <v>369</v>
      </c>
      <c r="C1984" t="s">
        <v>8449</v>
      </c>
      <c r="D1984">
        <v>9</v>
      </c>
    </row>
    <row r="1985" spans="1:4" x14ac:dyDescent="0.3">
      <c r="A1985" t="s">
        <v>8448</v>
      </c>
      <c r="B1985">
        <v>372</v>
      </c>
      <c r="C1985" t="s">
        <v>8449</v>
      </c>
      <c r="D1985">
        <v>2</v>
      </c>
    </row>
    <row r="1986" spans="1:4" x14ac:dyDescent="0.3">
      <c r="A1986" t="s">
        <v>8448</v>
      </c>
      <c r="B1986">
        <v>375</v>
      </c>
      <c r="C1986" t="s">
        <v>8449</v>
      </c>
      <c r="D1986">
        <v>0</v>
      </c>
    </row>
    <row r="1987" spans="1:4" x14ac:dyDescent="0.3">
      <c r="A1987" t="s">
        <v>8448</v>
      </c>
      <c r="B1987">
        <v>375</v>
      </c>
      <c r="C1987" t="s">
        <v>8449</v>
      </c>
      <c r="D1987">
        <v>1</v>
      </c>
    </row>
    <row r="1988" spans="1:4" x14ac:dyDescent="0.3">
      <c r="A1988" t="s">
        <v>8448</v>
      </c>
      <c r="B1988">
        <v>376</v>
      </c>
      <c r="C1988" t="s">
        <v>8449</v>
      </c>
      <c r="D1988">
        <v>0</v>
      </c>
    </row>
    <row r="1989" spans="1:4" x14ac:dyDescent="0.3">
      <c r="A1989" t="s">
        <v>8448</v>
      </c>
      <c r="B1989">
        <v>379</v>
      </c>
      <c r="C1989" t="s">
        <v>8449</v>
      </c>
      <c r="D1989">
        <v>7</v>
      </c>
    </row>
    <row r="1990" spans="1:4" x14ac:dyDescent="0.3">
      <c r="A1990" t="s">
        <v>8448</v>
      </c>
      <c r="B1990">
        <v>379</v>
      </c>
      <c r="C1990" t="s">
        <v>8449</v>
      </c>
      <c r="D1990">
        <v>14</v>
      </c>
    </row>
    <row r="1991" spans="1:4" x14ac:dyDescent="0.3">
      <c r="A1991" t="s">
        <v>8448</v>
      </c>
      <c r="B1991">
        <v>380</v>
      </c>
      <c r="C1991" t="s">
        <v>8449</v>
      </c>
      <c r="D1991">
        <v>3</v>
      </c>
    </row>
    <row r="1992" spans="1:4" x14ac:dyDescent="0.3">
      <c r="A1992" t="s">
        <v>8448</v>
      </c>
      <c r="B1992">
        <v>383</v>
      </c>
      <c r="C1992" t="s">
        <v>8449</v>
      </c>
      <c r="D1992">
        <v>135</v>
      </c>
    </row>
    <row r="1993" spans="1:4" x14ac:dyDescent="0.3">
      <c r="A1993" t="s">
        <v>8448</v>
      </c>
      <c r="B1993">
        <v>385</v>
      </c>
      <c r="C1993" t="s">
        <v>8449</v>
      </c>
      <c r="D1993">
        <v>16</v>
      </c>
    </row>
    <row r="1994" spans="1:4" x14ac:dyDescent="0.3">
      <c r="A1994" t="s">
        <v>8448</v>
      </c>
      <c r="B1994">
        <v>388</v>
      </c>
      <c r="C1994" t="s">
        <v>8449</v>
      </c>
      <c r="D1994">
        <v>0</v>
      </c>
    </row>
    <row r="1995" spans="1:4" x14ac:dyDescent="0.3">
      <c r="A1995" t="s">
        <v>8448</v>
      </c>
      <c r="B1995">
        <v>389</v>
      </c>
      <c r="C1995" t="s">
        <v>8449</v>
      </c>
      <c r="D1995">
        <v>8</v>
      </c>
    </row>
    <row r="1996" spans="1:4" x14ac:dyDescent="0.3">
      <c r="A1996" t="s">
        <v>8448</v>
      </c>
      <c r="B1996">
        <v>391</v>
      </c>
      <c r="C1996" t="s">
        <v>8449</v>
      </c>
      <c r="D1996">
        <v>6</v>
      </c>
    </row>
    <row r="1997" spans="1:4" x14ac:dyDescent="0.3">
      <c r="A1997" t="s">
        <v>8448</v>
      </c>
      <c r="B1997">
        <v>392</v>
      </c>
      <c r="C1997" t="s">
        <v>8449</v>
      </c>
      <c r="D1997">
        <v>0</v>
      </c>
    </row>
    <row r="1998" spans="1:4" x14ac:dyDescent="0.3">
      <c r="A1998" t="s">
        <v>8448</v>
      </c>
      <c r="B1998">
        <v>392</v>
      </c>
      <c r="C1998" t="s">
        <v>8449</v>
      </c>
      <c r="D1998">
        <v>8</v>
      </c>
    </row>
    <row r="1999" spans="1:4" x14ac:dyDescent="0.3">
      <c r="A1999" t="s">
        <v>8448</v>
      </c>
      <c r="B1999">
        <v>392</v>
      </c>
      <c r="C1999" t="s">
        <v>8449</v>
      </c>
      <c r="D1999">
        <v>0</v>
      </c>
    </row>
    <row r="2000" spans="1:4" x14ac:dyDescent="0.3">
      <c r="A2000" t="s">
        <v>8448</v>
      </c>
      <c r="B2000">
        <v>394</v>
      </c>
      <c r="C2000" t="s">
        <v>8449</v>
      </c>
      <c r="D2000">
        <v>1</v>
      </c>
    </row>
    <row r="2001" spans="1:4" x14ac:dyDescent="0.3">
      <c r="A2001" t="s">
        <v>8448</v>
      </c>
      <c r="B2001">
        <v>398</v>
      </c>
      <c r="C2001" t="s">
        <v>8449</v>
      </c>
      <c r="D2001">
        <v>0</v>
      </c>
    </row>
    <row r="2002" spans="1:4" x14ac:dyDescent="0.3">
      <c r="A2002" t="s">
        <v>8448</v>
      </c>
      <c r="B2002">
        <v>398</v>
      </c>
      <c r="C2002" t="s">
        <v>8449</v>
      </c>
      <c r="D2002">
        <v>4</v>
      </c>
    </row>
    <row r="2003" spans="1:4" x14ac:dyDescent="0.3">
      <c r="A2003" t="s">
        <v>8448</v>
      </c>
      <c r="B2003">
        <v>402</v>
      </c>
      <c r="C2003" t="s">
        <v>8449</v>
      </c>
      <c r="D2003">
        <v>0</v>
      </c>
    </row>
    <row r="2004" spans="1:4" x14ac:dyDescent="0.3">
      <c r="A2004" t="s">
        <v>8448</v>
      </c>
      <c r="B2004">
        <v>403</v>
      </c>
      <c r="C2004" t="s">
        <v>8449</v>
      </c>
      <c r="D2004">
        <v>36</v>
      </c>
    </row>
    <row r="2005" spans="1:4" x14ac:dyDescent="0.3">
      <c r="A2005" t="s">
        <v>8448</v>
      </c>
      <c r="B2005">
        <v>404</v>
      </c>
      <c r="C2005" t="s">
        <v>8449</v>
      </c>
      <c r="D2005">
        <v>7</v>
      </c>
    </row>
    <row r="2006" spans="1:4" x14ac:dyDescent="0.3">
      <c r="A2006" t="s">
        <v>8448</v>
      </c>
      <c r="B2006">
        <v>404</v>
      </c>
      <c r="C2006" t="s">
        <v>8449</v>
      </c>
      <c r="D2006">
        <v>2</v>
      </c>
    </row>
    <row r="2007" spans="1:4" x14ac:dyDescent="0.3">
      <c r="A2007" t="s">
        <v>8448</v>
      </c>
      <c r="B2007">
        <v>405</v>
      </c>
      <c r="C2007" t="s">
        <v>8449</v>
      </c>
      <c r="D2007">
        <v>1</v>
      </c>
    </row>
    <row r="2008" spans="1:4" x14ac:dyDescent="0.3">
      <c r="A2008" t="s">
        <v>8448</v>
      </c>
      <c r="B2008">
        <v>405</v>
      </c>
      <c r="C2008" t="s">
        <v>8449</v>
      </c>
      <c r="D2008">
        <v>0</v>
      </c>
    </row>
    <row r="2009" spans="1:4" x14ac:dyDescent="0.3">
      <c r="A2009" t="s">
        <v>8448</v>
      </c>
      <c r="B2009">
        <v>406</v>
      </c>
      <c r="C2009" t="s">
        <v>8449</v>
      </c>
      <c r="D2009">
        <v>0</v>
      </c>
    </row>
    <row r="2010" spans="1:4" x14ac:dyDescent="0.3">
      <c r="A2010" t="s">
        <v>8448</v>
      </c>
      <c r="B2010">
        <v>410</v>
      </c>
      <c r="C2010" t="s">
        <v>8449</v>
      </c>
      <c r="D2010">
        <v>4</v>
      </c>
    </row>
    <row r="2011" spans="1:4" x14ac:dyDescent="0.3">
      <c r="A2011" t="s">
        <v>8448</v>
      </c>
      <c r="B2011">
        <v>413</v>
      </c>
      <c r="C2011" t="s">
        <v>8449</v>
      </c>
      <c r="D2011">
        <v>3</v>
      </c>
    </row>
    <row r="2012" spans="1:4" x14ac:dyDescent="0.3">
      <c r="A2012" t="s">
        <v>8448</v>
      </c>
      <c r="B2012">
        <v>415</v>
      </c>
      <c r="C2012" t="s">
        <v>8449</v>
      </c>
      <c r="D2012">
        <v>22</v>
      </c>
    </row>
    <row r="2013" spans="1:4" x14ac:dyDescent="0.3">
      <c r="A2013" t="s">
        <v>8448</v>
      </c>
      <c r="B2013">
        <v>415</v>
      </c>
      <c r="C2013" t="s">
        <v>8449</v>
      </c>
      <c r="D2013">
        <v>3</v>
      </c>
    </row>
    <row r="2014" spans="1:4" x14ac:dyDescent="0.3">
      <c r="A2014" t="s">
        <v>8448</v>
      </c>
      <c r="B2014">
        <v>424</v>
      </c>
      <c r="C2014" t="s">
        <v>8449</v>
      </c>
      <c r="D2014">
        <v>5</v>
      </c>
    </row>
    <row r="2015" spans="1:4" x14ac:dyDescent="0.3">
      <c r="A2015" t="s">
        <v>8448</v>
      </c>
      <c r="B2015">
        <v>426</v>
      </c>
      <c r="C2015" t="s">
        <v>8449</v>
      </c>
      <c r="D2015">
        <v>0</v>
      </c>
    </row>
    <row r="2016" spans="1:4" x14ac:dyDescent="0.3">
      <c r="A2016" t="s">
        <v>8448</v>
      </c>
      <c r="B2016">
        <v>426</v>
      </c>
      <c r="C2016" t="s">
        <v>8449</v>
      </c>
      <c r="D2016">
        <v>0</v>
      </c>
    </row>
    <row r="2017" spans="1:4" x14ac:dyDescent="0.3">
      <c r="A2017" t="s">
        <v>8448</v>
      </c>
      <c r="B2017">
        <v>429</v>
      </c>
      <c r="C2017" t="s">
        <v>8449</v>
      </c>
      <c r="D2017">
        <v>27</v>
      </c>
    </row>
    <row r="2018" spans="1:4" x14ac:dyDescent="0.3">
      <c r="A2018" t="s">
        <v>8448</v>
      </c>
      <c r="B2018">
        <v>433</v>
      </c>
      <c r="C2018" t="s">
        <v>8449</v>
      </c>
      <c r="D2018">
        <v>6</v>
      </c>
    </row>
    <row r="2019" spans="1:4" x14ac:dyDescent="0.3">
      <c r="A2019" t="s">
        <v>8448</v>
      </c>
      <c r="B2019">
        <v>437</v>
      </c>
      <c r="C2019" t="s">
        <v>8449</v>
      </c>
      <c r="D2019">
        <v>2</v>
      </c>
    </row>
    <row r="2020" spans="1:4" x14ac:dyDescent="0.3">
      <c r="A2020" t="s">
        <v>8448</v>
      </c>
      <c r="B2020">
        <v>438</v>
      </c>
      <c r="C2020" t="s">
        <v>8449</v>
      </c>
      <c r="D2020">
        <v>2</v>
      </c>
    </row>
    <row r="2021" spans="1:4" x14ac:dyDescent="0.3">
      <c r="A2021" t="s">
        <v>8448</v>
      </c>
      <c r="B2021">
        <v>441</v>
      </c>
      <c r="C2021" t="s">
        <v>8449</v>
      </c>
      <c r="D2021">
        <v>1</v>
      </c>
    </row>
    <row r="2022" spans="1:4" x14ac:dyDescent="0.3">
      <c r="A2022" t="s">
        <v>8448</v>
      </c>
      <c r="B2022">
        <v>443</v>
      </c>
      <c r="C2022" t="s">
        <v>8449</v>
      </c>
      <c r="D2022">
        <v>66</v>
      </c>
    </row>
    <row r="2023" spans="1:4" x14ac:dyDescent="0.3">
      <c r="A2023" t="s">
        <v>8448</v>
      </c>
      <c r="B2023">
        <v>445</v>
      </c>
      <c r="C2023" t="s">
        <v>8449</v>
      </c>
      <c r="D2023">
        <v>16</v>
      </c>
    </row>
    <row r="2024" spans="1:4" x14ac:dyDescent="0.3">
      <c r="A2024" t="s">
        <v>8448</v>
      </c>
      <c r="B2024">
        <v>447</v>
      </c>
      <c r="C2024" t="s">
        <v>8449</v>
      </c>
      <c r="D2024">
        <v>3</v>
      </c>
    </row>
    <row r="2025" spans="1:4" x14ac:dyDescent="0.3">
      <c r="A2025" t="s">
        <v>8448</v>
      </c>
      <c r="B2025">
        <v>450</v>
      </c>
      <c r="C2025" t="s">
        <v>8449</v>
      </c>
      <c r="D2025">
        <v>33</v>
      </c>
    </row>
    <row r="2026" spans="1:4" x14ac:dyDescent="0.3">
      <c r="A2026" t="s">
        <v>8448</v>
      </c>
      <c r="B2026">
        <v>452</v>
      </c>
      <c r="C2026" t="s">
        <v>8449</v>
      </c>
      <c r="D2026">
        <v>7</v>
      </c>
    </row>
    <row r="2027" spans="1:4" x14ac:dyDescent="0.3">
      <c r="A2027" t="s">
        <v>8448</v>
      </c>
      <c r="B2027">
        <v>454</v>
      </c>
      <c r="C2027" t="s">
        <v>8449</v>
      </c>
      <c r="D2027">
        <v>1</v>
      </c>
    </row>
    <row r="2028" spans="1:4" x14ac:dyDescent="0.3">
      <c r="A2028" t="s">
        <v>8448</v>
      </c>
      <c r="B2028">
        <v>455</v>
      </c>
      <c r="C2028" t="s">
        <v>8449</v>
      </c>
      <c r="D2028">
        <v>4</v>
      </c>
    </row>
    <row r="2029" spans="1:4" x14ac:dyDescent="0.3">
      <c r="A2029" t="s">
        <v>8448</v>
      </c>
      <c r="B2029">
        <v>456</v>
      </c>
      <c r="C2029" t="s">
        <v>8449</v>
      </c>
      <c r="D2029">
        <v>7</v>
      </c>
    </row>
    <row r="2030" spans="1:4" x14ac:dyDescent="0.3">
      <c r="A2030" t="s">
        <v>8448</v>
      </c>
      <c r="B2030">
        <v>465</v>
      </c>
      <c r="C2030" t="s">
        <v>8449</v>
      </c>
      <c r="D2030">
        <v>0</v>
      </c>
    </row>
    <row r="2031" spans="1:4" x14ac:dyDescent="0.3">
      <c r="A2031" t="s">
        <v>8448</v>
      </c>
      <c r="B2031">
        <v>467</v>
      </c>
      <c r="C2031" t="s">
        <v>8449</v>
      </c>
      <c r="D2031">
        <v>3</v>
      </c>
    </row>
    <row r="2032" spans="1:4" x14ac:dyDescent="0.3">
      <c r="A2032" t="s">
        <v>8448</v>
      </c>
      <c r="B2032">
        <v>470</v>
      </c>
      <c r="C2032" t="s">
        <v>8449</v>
      </c>
      <c r="D2032">
        <v>0</v>
      </c>
    </row>
    <row r="2033" spans="1:4" x14ac:dyDescent="0.3">
      <c r="A2033" t="s">
        <v>8448</v>
      </c>
      <c r="B2033">
        <v>473</v>
      </c>
      <c r="C2033" t="s">
        <v>8449</v>
      </c>
      <c r="D2033">
        <v>4</v>
      </c>
    </row>
    <row r="2034" spans="1:4" x14ac:dyDescent="0.3">
      <c r="A2034" t="s">
        <v>8448</v>
      </c>
      <c r="B2034">
        <v>478</v>
      </c>
      <c r="C2034" t="s">
        <v>8449</v>
      </c>
      <c r="D2034">
        <v>5</v>
      </c>
    </row>
    <row r="2035" spans="1:4" x14ac:dyDescent="0.3">
      <c r="A2035" t="s">
        <v>8448</v>
      </c>
      <c r="B2035">
        <v>479</v>
      </c>
      <c r="C2035" t="s">
        <v>8449</v>
      </c>
      <c r="D2035">
        <v>12</v>
      </c>
    </row>
    <row r="2036" spans="1:4" x14ac:dyDescent="0.3">
      <c r="A2036" t="s">
        <v>8448</v>
      </c>
      <c r="B2036">
        <v>480</v>
      </c>
      <c r="C2036" t="s">
        <v>8449</v>
      </c>
      <c r="D2036">
        <v>0</v>
      </c>
    </row>
    <row r="2037" spans="1:4" x14ac:dyDescent="0.3">
      <c r="A2037" t="s">
        <v>8448</v>
      </c>
      <c r="B2037">
        <v>480</v>
      </c>
      <c r="C2037" t="s">
        <v>8449</v>
      </c>
      <c r="D2037">
        <v>3</v>
      </c>
    </row>
    <row r="2038" spans="1:4" x14ac:dyDescent="0.3">
      <c r="A2038" t="s">
        <v>8448</v>
      </c>
      <c r="B2038">
        <v>489</v>
      </c>
      <c r="C2038" t="s">
        <v>8449</v>
      </c>
      <c r="D2038">
        <v>31</v>
      </c>
    </row>
    <row r="2039" spans="1:4" x14ac:dyDescent="0.3">
      <c r="A2039" t="s">
        <v>8448</v>
      </c>
      <c r="B2039">
        <v>493</v>
      </c>
      <c r="C2039" t="s">
        <v>8449</v>
      </c>
      <c r="D2039">
        <v>2</v>
      </c>
    </row>
    <row r="2040" spans="1:4" x14ac:dyDescent="0.3">
      <c r="A2040" t="s">
        <v>8448</v>
      </c>
      <c r="B2040">
        <v>493</v>
      </c>
      <c r="C2040" t="s">
        <v>8449</v>
      </c>
      <c r="D2040">
        <v>1</v>
      </c>
    </row>
    <row r="2041" spans="1:4" x14ac:dyDescent="0.3">
      <c r="A2041" t="s">
        <v>8448</v>
      </c>
      <c r="B2041">
        <v>498</v>
      </c>
      <c r="C2041" t="s">
        <v>8449</v>
      </c>
      <c r="D2041">
        <v>5</v>
      </c>
    </row>
    <row r="2042" spans="1:4" x14ac:dyDescent="0.3">
      <c r="A2042" t="s">
        <v>8448</v>
      </c>
      <c r="B2042">
        <v>498</v>
      </c>
      <c r="C2042" t="s">
        <v>8449</v>
      </c>
      <c r="D2042">
        <v>7</v>
      </c>
    </row>
    <row r="2043" spans="1:4" x14ac:dyDescent="0.3">
      <c r="A2043" t="s">
        <v>8448</v>
      </c>
      <c r="B2043">
        <v>499</v>
      </c>
      <c r="C2043" t="s">
        <v>8449</v>
      </c>
      <c r="D2043">
        <v>11</v>
      </c>
    </row>
    <row r="2044" spans="1:4" x14ac:dyDescent="0.3">
      <c r="A2044" t="s">
        <v>8448</v>
      </c>
      <c r="B2044">
        <v>508</v>
      </c>
      <c r="C2044" t="s">
        <v>8449</v>
      </c>
      <c r="D2044">
        <v>3</v>
      </c>
    </row>
    <row r="2045" spans="1:4" x14ac:dyDescent="0.3">
      <c r="A2045" t="s">
        <v>8448</v>
      </c>
      <c r="B2045">
        <v>508</v>
      </c>
      <c r="C2045" t="s">
        <v>8449</v>
      </c>
      <c r="D2045">
        <v>0</v>
      </c>
    </row>
    <row r="2046" spans="1:4" x14ac:dyDescent="0.3">
      <c r="A2046" t="s">
        <v>8448</v>
      </c>
      <c r="B2046">
        <v>508</v>
      </c>
      <c r="C2046" t="s">
        <v>8449</v>
      </c>
      <c r="D2046">
        <v>0</v>
      </c>
    </row>
    <row r="2047" spans="1:4" x14ac:dyDescent="0.3">
      <c r="A2047" t="s">
        <v>8448</v>
      </c>
      <c r="B2047">
        <v>510</v>
      </c>
      <c r="C2047" t="s">
        <v>8449</v>
      </c>
      <c r="D2047">
        <v>1</v>
      </c>
    </row>
    <row r="2048" spans="1:4" x14ac:dyDescent="0.3">
      <c r="A2048" t="s">
        <v>8448</v>
      </c>
      <c r="B2048">
        <v>512</v>
      </c>
      <c r="C2048" t="s">
        <v>8449</v>
      </c>
      <c r="D2048">
        <v>29</v>
      </c>
    </row>
    <row r="2049" spans="1:4" x14ac:dyDescent="0.3">
      <c r="A2049" t="s">
        <v>8448</v>
      </c>
      <c r="B2049">
        <v>514</v>
      </c>
      <c r="C2049" t="s">
        <v>8449</v>
      </c>
      <c r="D2049">
        <v>3</v>
      </c>
    </row>
    <row r="2050" spans="1:4" x14ac:dyDescent="0.3">
      <c r="A2050" t="s">
        <v>8448</v>
      </c>
      <c r="B2050">
        <v>524</v>
      </c>
      <c r="C2050" t="s">
        <v>8449</v>
      </c>
      <c r="D2050">
        <v>1</v>
      </c>
    </row>
    <row r="2051" spans="1:4" x14ac:dyDescent="0.3">
      <c r="A2051" t="s">
        <v>8448</v>
      </c>
      <c r="B2051">
        <v>531</v>
      </c>
      <c r="C2051" t="s">
        <v>8449</v>
      </c>
      <c r="D2051">
        <v>2</v>
      </c>
    </row>
    <row r="2052" spans="1:4" x14ac:dyDescent="0.3">
      <c r="A2052" t="s">
        <v>8448</v>
      </c>
      <c r="B2052">
        <v>537</v>
      </c>
      <c r="C2052" t="s">
        <v>8449</v>
      </c>
      <c r="D2052">
        <v>0</v>
      </c>
    </row>
    <row r="2053" spans="1:4" x14ac:dyDescent="0.3">
      <c r="A2053" t="s">
        <v>8448</v>
      </c>
      <c r="B2053">
        <v>537</v>
      </c>
      <c r="C2053" t="s">
        <v>8449</v>
      </c>
      <c r="D2053">
        <v>39</v>
      </c>
    </row>
    <row r="2054" spans="1:4" x14ac:dyDescent="0.3">
      <c r="A2054" t="s">
        <v>8448</v>
      </c>
      <c r="B2054">
        <v>539</v>
      </c>
      <c r="C2054" t="s">
        <v>8449</v>
      </c>
      <c r="D2054">
        <v>1</v>
      </c>
    </row>
    <row r="2055" spans="1:4" x14ac:dyDescent="0.3">
      <c r="A2055" t="s">
        <v>8448</v>
      </c>
      <c r="B2055">
        <v>539</v>
      </c>
      <c r="C2055" t="s">
        <v>8449</v>
      </c>
      <c r="D2055">
        <v>3</v>
      </c>
    </row>
    <row r="2056" spans="1:4" x14ac:dyDescent="0.3">
      <c r="A2056" t="s">
        <v>8448</v>
      </c>
      <c r="B2056">
        <v>541</v>
      </c>
      <c r="C2056" t="s">
        <v>8449</v>
      </c>
      <c r="D2056">
        <v>2</v>
      </c>
    </row>
    <row r="2057" spans="1:4" x14ac:dyDescent="0.3">
      <c r="A2057" t="s">
        <v>8448</v>
      </c>
      <c r="B2057">
        <v>549</v>
      </c>
      <c r="C2057" t="s">
        <v>8449</v>
      </c>
      <c r="D2057">
        <v>4</v>
      </c>
    </row>
    <row r="2058" spans="1:4" x14ac:dyDescent="0.3">
      <c r="A2058" t="s">
        <v>8448</v>
      </c>
      <c r="B2058">
        <v>551</v>
      </c>
      <c r="C2058" t="s">
        <v>8449</v>
      </c>
      <c r="D2058">
        <v>12</v>
      </c>
    </row>
    <row r="2059" spans="1:4" x14ac:dyDescent="0.3">
      <c r="A2059" t="s">
        <v>8448</v>
      </c>
      <c r="B2059">
        <v>554</v>
      </c>
      <c r="C2059" t="s">
        <v>8449</v>
      </c>
      <c r="D2059">
        <v>20</v>
      </c>
    </row>
    <row r="2060" spans="1:4" x14ac:dyDescent="0.3">
      <c r="A2060" t="s">
        <v>8448</v>
      </c>
      <c r="B2060">
        <v>555</v>
      </c>
      <c r="C2060" t="s">
        <v>8449</v>
      </c>
      <c r="D2060">
        <v>0</v>
      </c>
    </row>
    <row r="2061" spans="1:4" x14ac:dyDescent="0.3">
      <c r="A2061" t="s">
        <v>8448</v>
      </c>
      <c r="B2061">
        <v>555</v>
      </c>
      <c r="C2061" t="s">
        <v>8449</v>
      </c>
      <c r="D2061">
        <v>0</v>
      </c>
    </row>
    <row r="2062" spans="1:4" x14ac:dyDescent="0.3">
      <c r="A2062" t="s">
        <v>8448</v>
      </c>
      <c r="B2062">
        <v>557</v>
      </c>
    </row>
    <row r="2063" spans="1:4" x14ac:dyDescent="0.3">
      <c r="A2063" t="s">
        <v>8448</v>
      </c>
      <c r="B2063">
        <v>558</v>
      </c>
    </row>
    <row r="2064" spans="1:4" x14ac:dyDescent="0.3">
      <c r="A2064" t="s">
        <v>8448</v>
      </c>
      <c r="B2064">
        <v>560</v>
      </c>
      <c r="C2064" t="s">
        <v>8449</v>
      </c>
      <c r="D2064">
        <v>0</v>
      </c>
    </row>
    <row r="2065" spans="1:4" x14ac:dyDescent="0.3">
      <c r="A2065" t="s">
        <v>8448</v>
      </c>
      <c r="B2065">
        <v>562</v>
      </c>
      <c r="C2065" t="s">
        <v>8449</v>
      </c>
      <c r="D2065">
        <v>6</v>
      </c>
    </row>
    <row r="2066" spans="1:4" x14ac:dyDescent="0.3">
      <c r="A2066" t="s">
        <v>8448</v>
      </c>
      <c r="B2066">
        <v>563</v>
      </c>
      <c r="C2066" t="s">
        <v>8449</v>
      </c>
      <c r="D2066">
        <v>14</v>
      </c>
    </row>
    <row r="2067" spans="1:4" x14ac:dyDescent="0.3">
      <c r="A2067" t="s">
        <v>8448</v>
      </c>
      <c r="B2067">
        <v>571</v>
      </c>
      <c r="C2067" t="s">
        <v>8449</v>
      </c>
      <c r="D2067">
        <v>0</v>
      </c>
    </row>
    <row r="2068" spans="1:4" x14ac:dyDescent="0.3">
      <c r="A2068" t="s">
        <v>8448</v>
      </c>
      <c r="B2068">
        <v>574</v>
      </c>
      <c r="C2068" t="s">
        <v>8449</v>
      </c>
      <c r="D2068">
        <v>2</v>
      </c>
    </row>
    <row r="2069" spans="1:4" x14ac:dyDescent="0.3">
      <c r="A2069" t="s">
        <v>8448</v>
      </c>
      <c r="B2069">
        <v>576</v>
      </c>
      <c r="C2069" t="s">
        <v>8449</v>
      </c>
      <c r="D2069">
        <v>0</v>
      </c>
    </row>
    <row r="2070" spans="1:4" x14ac:dyDescent="0.3">
      <c r="A2070" t="s">
        <v>8448</v>
      </c>
      <c r="B2070">
        <v>577</v>
      </c>
      <c r="C2070" t="s">
        <v>8449</v>
      </c>
      <c r="D2070">
        <v>3</v>
      </c>
    </row>
    <row r="2071" spans="1:4" x14ac:dyDescent="0.3">
      <c r="A2071" t="s">
        <v>8448</v>
      </c>
      <c r="B2071">
        <v>600</v>
      </c>
      <c r="C2071" t="s">
        <v>8449</v>
      </c>
      <c r="D2071">
        <v>15</v>
      </c>
    </row>
    <row r="2072" spans="1:4" x14ac:dyDescent="0.3">
      <c r="A2072" t="s">
        <v>8448</v>
      </c>
      <c r="B2072">
        <v>607</v>
      </c>
      <c r="C2072" t="s">
        <v>8449</v>
      </c>
      <c r="D2072">
        <v>49</v>
      </c>
    </row>
    <row r="2073" spans="1:4" x14ac:dyDescent="0.3">
      <c r="A2073" t="s">
        <v>8448</v>
      </c>
      <c r="B2073">
        <v>613</v>
      </c>
      <c r="C2073" t="s">
        <v>8449</v>
      </c>
      <c r="D2073">
        <v>7</v>
      </c>
    </row>
    <row r="2074" spans="1:4" x14ac:dyDescent="0.3">
      <c r="A2074" t="s">
        <v>8448</v>
      </c>
      <c r="B2074">
        <v>614</v>
      </c>
      <c r="C2074" t="s">
        <v>8449</v>
      </c>
      <c r="D2074">
        <v>0</v>
      </c>
    </row>
    <row r="2075" spans="1:4" x14ac:dyDescent="0.3">
      <c r="A2075" t="s">
        <v>8448</v>
      </c>
      <c r="B2075">
        <v>615</v>
      </c>
      <c r="C2075" t="s">
        <v>8449</v>
      </c>
      <c r="D2075">
        <v>2</v>
      </c>
    </row>
    <row r="2076" spans="1:4" x14ac:dyDescent="0.3">
      <c r="A2076" t="s">
        <v>8448</v>
      </c>
      <c r="B2076">
        <v>621</v>
      </c>
      <c r="C2076" t="s">
        <v>8449</v>
      </c>
      <c r="D2076">
        <v>4</v>
      </c>
    </row>
    <row r="2077" spans="1:4" x14ac:dyDescent="0.3">
      <c r="A2077" t="s">
        <v>8448</v>
      </c>
      <c r="B2077">
        <v>623</v>
      </c>
      <c r="C2077" t="s">
        <v>8449</v>
      </c>
      <c r="D2077">
        <v>13</v>
      </c>
    </row>
    <row r="2078" spans="1:4" x14ac:dyDescent="0.3">
      <c r="A2078" t="s">
        <v>8448</v>
      </c>
      <c r="B2078">
        <v>625</v>
      </c>
      <c r="C2078" t="s">
        <v>8449</v>
      </c>
      <c r="D2078">
        <v>1</v>
      </c>
    </row>
    <row r="2079" spans="1:4" x14ac:dyDescent="0.3">
      <c r="A2079" t="s">
        <v>8448</v>
      </c>
      <c r="B2079">
        <v>635</v>
      </c>
      <c r="C2079" t="s">
        <v>8449</v>
      </c>
      <c r="D2079">
        <v>0</v>
      </c>
    </row>
    <row r="2080" spans="1:4" x14ac:dyDescent="0.3">
      <c r="A2080" t="s">
        <v>8448</v>
      </c>
      <c r="B2080">
        <v>644</v>
      </c>
      <c r="C2080" t="s">
        <v>8449</v>
      </c>
      <c r="D2080">
        <v>1</v>
      </c>
    </row>
    <row r="2081" spans="1:4" x14ac:dyDescent="0.3">
      <c r="A2081" t="s">
        <v>8448</v>
      </c>
      <c r="B2081">
        <v>651</v>
      </c>
      <c r="C2081" t="s">
        <v>8449</v>
      </c>
      <c r="D2081">
        <v>4</v>
      </c>
    </row>
    <row r="2082" spans="1:4" x14ac:dyDescent="0.3">
      <c r="A2082" t="s">
        <v>8448</v>
      </c>
      <c r="B2082">
        <v>660</v>
      </c>
      <c r="C2082" t="s">
        <v>8449</v>
      </c>
      <c r="D2082">
        <v>1</v>
      </c>
    </row>
    <row r="2083" spans="1:4" x14ac:dyDescent="0.3">
      <c r="A2083" t="s">
        <v>8448</v>
      </c>
      <c r="B2083">
        <v>665</v>
      </c>
      <c r="C2083" t="s">
        <v>8449</v>
      </c>
      <c r="D2083">
        <v>34</v>
      </c>
    </row>
    <row r="2084" spans="1:4" x14ac:dyDescent="0.3">
      <c r="A2084" t="s">
        <v>8448</v>
      </c>
      <c r="B2084">
        <v>666</v>
      </c>
      <c r="C2084" t="s">
        <v>8449</v>
      </c>
      <c r="D2084">
        <v>3</v>
      </c>
    </row>
    <row r="2085" spans="1:4" x14ac:dyDescent="0.3">
      <c r="A2085" t="s">
        <v>8448</v>
      </c>
      <c r="B2085">
        <v>670</v>
      </c>
      <c r="C2085" t="s">
        <v>8449</v>
      </c>
      <c r="D2085">
        <v>4</v>
      </c>
    </row>
    <row r="2086" spans="1:4" x14ac:dyDescent="0.3">
      <c r="A2086" t="s">
        <v>8448</v>
      </c>
      <c r="B2086">
        <v>676</v>
      </c>
      <c r="C2086" t="s">
        <v>8449</v>
      </c>
      <c r="D2086">
        <v>4</v>
      </c>
    </row>
    <row r="2087" spans="1:4" x14ac:dyDescent="0.3">
      <c r="A2087" t="s">
        <v>8448</v>
      </c>
      <c r="B2087">
        <v>680</v>
      </c>
      <c r="C2087" t="s">
        <v>8449</v>
      </c>
      <c r="D2087">
        <v>0</v>
      </c>
    </row>
    <row r="2088" spans="1:4" x14ac:dyDescent="0.3">
      <c r="A2088" t="s">
        <v>8448</v>
      </c>
      <c r="B2088">
        <v>680</v>
      </c>
      <c r="C2088" t="s">
        <v>8449</v>
      </c>
      <c r="D2088">
        <v>202</v>
      </c>
    </row>
    <row r="2089" spans="1:4" x14ac:dyDescent="0.3">
      <c r="A2089" t="s">
        <v>8448</v>
      </c>
      <c r="B2089">
        <v>682</v>
      </c>
      <c r="C2089" t="s">
        <v>8449</v>
      </c>
      <c r="D2089">
        <v>3</v>
      </c>
    </row>
    <row r="2090" spans="1:4" x14ac:dyDescent="0.3">
      <c r="A2090" t="s">
        <v>8448</v>
      </c>
      <c r="B2090">
        <v>682</v>
      </c>
      <c r="C2090" t="s">
        <v>8449</v>
      </c>
      <c r="D2090">
        <v>11</v>
      </c>
    </row>
    <row r="2091" spans="1:4" x14ac:dyDescent="0.3">
      <c r="A2091" t="s">
        <v>8448</v>
      </c>
      <c r="B2091">
        <v>688</v>
      </c>
      <c r="C2091" t="s">
        <v>8449</v>
      </c>
      <c r="D2091">
        <v>0</v>
      </c>
    </row>
    <row r="2092" spans="1:4" x14ac:dyDescent="0.3">
      <c r="A2092" t="s">
        <v>8448</v>
      </c>
      <c r="B2092">
        <v>701</v>
      </c>
      <c r="C2092" t="s">
        <v>8449</v>
      </c>
      <c r="D2092">
        <v>4</v>
      </c>
    </row>
    <row r="2093" spans="1:4" x14ac:dyDescent="0.3">
      <c r="A2093" t="s">
        <v>8448</v>
      </c>
      <c r="B2093">
        <v>707</v>
      </c>
      <c r="C2093" t="s">
        <v>8449</v>
      </c>
      <c r="D2093">
        <v>6</v>
      </c>
    </row>
    <row r="2094" spans="1:4" x14ac:dyDescent="0.3">
      <c r="A2094" t="s">
        <v>8448</v>
      </c>
      <c r="B2094">
        <v>711</v>
      </c>
      <c r="C2094" t="s">
        <v>8449</v>
      </c>
      <c r="D2094">
        <v>1</v>
      </c>
    </row>
    <row r="2095" spans="1:4" x14ac:dyDescent="0.3">
      <c r="A2095" t="s">
        <v>8448</v>
      </c>
      <c r="B2095">
        <v>714</v>
      </c>
      <c r="C2095" t="s">
        <v>8449</v>
      </c>
      <c r="D2095">
        <v>27</v>
      </c>
    </row>
    <row r="2096" spans="1:4" x14ac:dyDescent="0.3">
      <c r="A2096" t="s">
        <v>8448</v>
      </c>
      <c r="B2096">
        <v>721</v>
      </c>
      <c r="C2096" t="s">
        <v>8449</v>
      </c>
      <c r="D2096">
        <v>0</v>
      </c>
    </row>
    <row r="2097" spans="1:4" x14ac:dyDescent="0.3">
      <c r="A2097" t="s">
        <v>8448</v>
      </c>
      <c r="B2097">
        <v>729</v>
      </c>
      <c r="C2097" t="s">
        <v>8449</v>
      </c>
      <c r="D2097">
        <v>0</v>
      </c>
    </row>
    <row r="2098" spans="1:4" x14ac:dyDescent="0.3">
      <c r="A2098" t="s">
        <v>8448</v>
      </c>
      <c r="B2098">
        <v>736</v>
      </c>
      <c r="C2098" t="s">
        <v>8449</v>
      </c>
      <c r="D2098">
        <v>0</v>
      </c>
    </row>
    <row r="2099" spans="1:4" x14ac:dyDescent="0.3">
      <c r="A2099" t="s">
        <v>8448</v>
      </c>
      <c r="B2099">
        <v>740</v>
      </c>
      <c r="C2099" t="s">
        <v>8449</v>
      </c>
      <c r="D2099">
        <v>0</v>
      </c>
    </row>
    <row r="2100" spans="1:4" x14ac:dyDescent="0.3">
      <c r="A2100" t="s">
        <v>8448</v>
      </c>
      <c r="B2100">
        <v>742</v>
      </c>
      <c r="C2100" t="s">
        <v>8449</v>
      </c>
      <c r="D2100">
        <v>29</v>
      </c>
    </row>
    <row r="2101" spans="1:4" x14ac:dyDescent="0.3">
      <c r="A2101" t="s">
        <v>8448</v>
      </c>
      <c r="B2101">
        <v>760</v>
      </c>
      <c r="C2101" t="s">
        <v>8449</v>
      </c>
      <c r="D2101">
        <v>5</v>
      </c>
    </row>
    <row r="2102" spans="1:4" x14ac:dyDescent="0.3">
      <c r="A2102" t="s">
        <v>8448</v>
      </c>
      <c r="B2102">
        <v>813</v>
      </c>
      <c r="C2102" t="s">
        <v>8449</v>
      </c>
      <c r="D2102">
        <v>1</v>
      </c>
    </row>
    <row r="2103" spans="1:4" x14ac:dyDescent="0.3">
      <c r="A2103" t="s">
        <v>8448</v>
      </c>
      <c r="B2103">
        <v>821</v>
      </c>
      <c r="C2103" t="s">
        <v>8449</v>
      </c>
      <c r="D2103">
        <v>2</v>
      </c>
    </row>
    <row r="2104" spans="1:4" x14ac:dyDescent="0.3">
      <c r="A2104" t="s">
        <v>8448</v>
      </c>
      <c r="B2104">
        <v>827</v>
      </c>
      <c r="C2104" t="s">
        <v>8449</v>
      </c>
      <c r="D2104">
        <v>0</v>
      </c>
    </row>
    <row r="2105" spans="1:4" x14ac:dyDescent="0.3">
      <c r="A2105" t="s">
        <v>8448</v>
      </c>
      <c r="B2105">
        <v>834</v>
      </c>
      <c r="C2105" t="s">
        <v>8449</v>
      </c>
      <c r="D2105">
        <v>0</v>
      </c>
    </row>
    <row r="2106" spans="1:4" x14ac:dyDescent="0.3">
      <c r="A2106" t="s">
        <v>8448</v>
      </c>
      <c r="B2106">
        <v>848</v>
      </c>
      <c r="C2106" t="s">
        <v>8449</v>
      </c>
      <c r="D2106">
        <v>19</v>
      </c>
    </row>
    <row r="2107" spans="1:4" x14ac:dyDescent="0.3">
      <c r="A2107" t="s">
        <v>8448</v>
      </c>
      <c r="B2107">
        <v>859</v>
      </c>
      <c r="C2107" t="s">
        <v>8449</v>
      </c>
      <c r="D2107">
        <v>3</v>
      </c>
    </row>
    <row r="2108" spans="1:4" x14ac:dyDescent="0.3">
      <c r="A2108" t="s">
        <v>8448</v>
      </c>
      <c r="B2108">
        <v>874</v>
      </c>
      <c r="C2108" t="s">
        <v>8449</v>
      </c>
      <c r="D2108">
        <v>2</v>
      </c>
    </row>
    <row r="2109" spans="1:4" x14ac:dyDescent="0.3">
      <c r="A2109" t="s">
        <v>8448</v>
      </c>
      <c r="B2109">
        <v>878</v>
      </c>
      <c r="C2109" t="s">
        <v>8449</v>
      </c>
      <c r="D2109">
        <v>29</v>
      </c>
    </row>
    <row r="2110" spans="1:4" x14ac:dyDescent="0.3">
      <c r="A2110" t="s">
        <v>8448</v>
      </c>
      <c r="B2110">
        <v>885</v>
      </c>
      <c r="C2110" t="s">
        <v>8449</v>
      </c>
      <c r="D2110">
        <v>0</v>
      </c>
    </row>
    <row r="2111" spans="1:4" x14ac:dyDescent="0.3">
      <c r="A2111" t="s">
        <v>8448</v>
      </c>
      <c r="B2111">
        <v>897</v>
      </c>
      <c r="C2111" t="s">
        <v>8449</v>
      </c>
      <c r="D2111">
        <v>1</v>
      </c>
    </row>
    <row r="2112" spans="1:4" x14ac:dyDescent="0.3">
      <c r="A2112" t="s">
        <v>8448</v>
      </c>
      <c r="B2112">
        <v>902</v>
      </c>
      <c r="C2112" t="s">
        <v>8449</v>
      </c>
      <c r="D2112">
        <v>20</v>
      </c>
    </row>
    <row r="2113" spans="1:4" x14ac:dyDescent="0.3">
      <c r="A2113" t="s">
        <v>8448</v>
      </c>
      <c r="B2113">
        <v>916</v>
      </c>
      <c r="C2113" t="s">
        <v>8449</v>
      </c>
      <c r="D2113">
        <v>6</v>
      </c>
    </row>
    <row r="2114" spans="1:4" x14ac:dyDescent="0.3">
      <c r="A2114" t="s">
        <v>8448</v>
      </c>
      <c r="B2114">
        <v>930</v>
      </c>
    </row>
    <row r="2115" spans="1:4" x14ac:dyDescent="0.3">
      <c r="A2115" t="s">
        <v>8448</v>
      </c>
      <c r="B2115">
        <v>942</v>
      </c>
      <c r="C2115" t="s">
        <v>8449</v>
      </c>
      <c r="D2115">
        <v>55</v>
      </c>
    </row>
    <row r="2116" spans="1:4" x14ac:dyDescent="0.3">
      <c r="A2116" t="s">
        <v>8448</v>
      </c>
      <c r="B2116">
        <v>943</v>
      </c>
      <c r="C2116" t="s">
        <v>8449</v>
      </c>
      <c r="D2116">
        <v>2</v>
      </c>
    </row>
    <row r="2117" spans="1:4" x14ac:dyDescent="0.3">
      <c r="A2117" t="s">
        <v>8448</v>
      </c>
      <c r="B2117">
        <v>944</v>
      </c>
      <c r="C2117" t="s">
        <v>8449</v>
      </c>
      <c r="D2117">
        <v>3</v>
      </c>
    </row>
    <row r="2118" spans="1:4" x14ac:dyDescent="0.3">
      <c r="A2118" t="s">
        <v>8448</v>
      </c>
      <c r="B2118">
        <v>951</v>
      </c>
      <c r="C2118" t="s">
        <v>8449</v>
      </c>
      <c r="D2118">
        <v>3</v>
      </c>
    </row>
    <row r="2119" spans="1:4" x14ac:dyDescent="0.3">
      <c r="A2119" t="s">
        <v>8448</v>
      </c>
      <c r="B2119">
        <v>963</v>
      </c>
      <c r="C2119" t="s">
        <v>8449</v>
      </c>
      <c r="D2119">
        <v>147</v>
      </c>
    </row>
    <row r="2120" spans="1:4" x14ac:dyDescent="0.3">
      <c r="A2120" t="s">
        <v>8448</v>
      </c>
      <c r="B2120">
        <v>964</v>
      </c>
      <c r="C2120" t="s">
        <v>8449</v>
      </c>
      <c r="D2120">
        <v>2</v>
      </c>
    </row>
    <row r="2121" spans="1:4" x14ac:dyDescent="0.3">
      <c r="A2121" t="s">
        <v>8448</v>
      </c>
      <c r="B2121">
        <v>971</v>
      </c>
      <c r="C2121" t="s">
        <v>8449</v>
      </c>
      <c r="D2121">
        <v>2</v>
      </c>
    </row>
    <row r="2122" spans="1:4" x14ac:dyDescent="0.3">
      <c r="A2122" t="s">
        <v>8448</v>
      </c>
      <c r="B2122">
        <v>983</v>
      </c>
      <c r="C2122" t="s">
        <v>8449</v>
      </c>
      <c r="D2122">
        <v>0</v>
      </c>
    </row>
    <row r="2123" spans="1:4" x14ac:dyDescent="0.3">
      <c r="A2123" t="s">
        <v>8448</v>
      </c>
      <c r="B2123">
        <v>988</v>
      </c>
      <c r="C2123" t="s">
        <v>8449</v>
      </c>
      <c r="D2123">
        <v>20</v>
      </c>
    </row>
    <row r="2124" spans="1:4" x14ac:dyDescent="0.3">
      <c r="A2124" t="s">
        <v>8448</v>
      </c>
      <c r="B2124">
        <v>1013</v>
      </c>
      <c r="C2124" t="s">
        <v>8449</v>
      </c>
      <c r="D2124">
        <v>21</v>
      </c>
    </row>
    <row r="2125" spans="1:4" x14ac:dyDescent="0.3">
      <c r="A2125" t="s">
        <v>8448</v>
      </c>
      <c r="B2125">
        <v>1019</v>
      </c>
      <c r="C2125" t="s">
        <v>8449</v>
      </c>
      <c r="D2125">
        <v>11</v>
      </c>
    </row>
    <row r="2126" spans="1:4" x14ac:dyDescent="0.3">
      <c r="A2126" t="s">
        <v>8448</v>
      </c>
      <c r="B2126">
        <v>1021</v>
      </c>
      <c r="C2126" t="s">
        <v>8449</v>
      </c>
      <c r="D2126">
        <v>79</v>
      </c>
    </row>
    <row r="2127" spans="1:4" x14ac:dyDescent="0.3">
      <c r="A2127" t="s">
        <v>8448</v>
      </c>
      <c r="B2127">
        <v>1049</v>
      </c>
      <c r="C2127" t="s">
        <v>8449</v>
      </c>
      <c r="D2127">
        <v>1</v>
      </c>
    </row>
    <row r="2128" spans="1:4" x14ac:dyDescent="0.3">
      <c r="A2128" t="s">
        <v>8448</v>
      </c>
      <c r="B2128">
        <v>1062</v>
      </c>
      <c r="C2128" t="s">
        <v>8449</v>
      </c>
      <c r="D2128">
        <v>15</v>
      </c>
    </row>
    <row r="2129" spans="1:4" x14ac:dyDescent="0.3">
      <c r="A2129" t="s">
        <v>8448</v>
      </c>
      <c r="B2129">
        <v>1071</v>
      </c>
      <c r="C2129" t="s">
        <v>8449</v>
      </c>
      <c r="D2129">
        <v>21</v>
      </c>
    </row>
    <row r="2130" spans="1:4" x14ac:dyDescent="0.3">
      <c r="A2130" t="s">
        <v>8448</v>
      </c>
      <c r="B2130">
        <v>1088</v>
      </c>
      <c r="C2130" t="s">
        <v>8449</v>
      </c>
      <c r="D2130">
        <v>0</v>
      </c>
    </row>
    <row r="2131" spans="1:4" x14ac:dyDescent="0.3">
      <c r="A2131" t="s">
        <v>8448</v>
      </c>
      <c r="B2131">
        <v>1095</v>
      </c>
      <c r="C2131" t="s">
        <v>8449</v>
      </c>
      <c r="D2131">
        <v>0</v>
      </c>
    </row>
    <row r="2132" spans="1:4" x14ac:dyDescent="0.3">
      <c r="A2132" t="s">
        <v>8448</v>
      </c>
      <c r="B2132">
        <v>1104</v>
      </c>
      <c r="C2132" t="s">
        <v>8449</v>
      </c>
      <c r="D2132">
        <v>0</v>
      </c>
    </row>
    <row r="2133" spans="1:4" x14ac:dyDescent="0.3">
      <c r="A2133" t="s">
        <v>8448</v>
      </c>
      <c r="B2133">
        <v>1107</v>
      </c>
      <c r="C2133" t="s">
        <v>8449</v>
      </c>
      <c r="D2133">
        <v>5</v>
      </c>
    </row>
    <row r="2134" spans="1:4" x14ac:dyDescent="0.3">
      <c r="A2134" t="s">
        <v>8448</v>
      </c>
      <c r="B2134">
        <v>1113</v>
      </c>
      <c r="C2134" t="s">
        <v>8449</v>
      </c>
      <c r="D2134">
        <v>9</v>
      </c>
    </row>
    <row r="2135" spans="1:4" x14ac:dyDescent="0.3">
      <c r="A2135" t="s">
        <v>8448</v>
      </c>
      <c r="B2135">
        <v>1151</v>
      </c>
      <c r="C2135" t="s">
        <v>8449</v>
      </c>
      <c r="D2135">
        <v>1</v>
      </c>
    </row>
    <row r="2136" spans="1:4" x14ac:dyDescent="0.3">
      <c r="A2136" t="s">
        <v>8448</v>
      </c>
      <c r="B2136">
        <v>1204</v>
      </c>
      <c r="C2136" t="s">
        <v>8449</v>
      </c>
      <c r="D2136">
        <v>14</v>
      </c>
    </row>
    <row r="2137" spans="1:4" x14ac:dyDescent="0.3">
      <c r="A2137" t="s">
        <v>8448</v>
      </c>
      <c r="B2137">
        <v>1224</v>
      </c>
      <c r="C2137" t="s">
        <v>8449</v>
      </c>
      <c r="D2137">
        <v>10</v>
      </c>
    </row>
    <row r="2138" spans="1:4" x14ac:dyDescent="0.3">
      <c r="A2138" t="s">
        <v>8448</v>
      </c>
      <c r="B2138">
        <v>1251</v>
      </c>
      <c r="C2138" t="s">
        <v>8449</v>
      </c>
      <c r="D2138">
        <v>3</v>
      </c>
    </row>
    <row r="2139" spans="1:4" x14ac:dyDescent="0.3">
      <c r="A2139" t="s">
        <v>8448</v>
      </c>
      <c r="B2139">
        <v>1260</v>
      </c>
    </row>
    <row r="2140" spans="1:4" x14ac:dyDescent="0.3">
      <c r="A2140" t="s">
        <v>8448</v>
      </c>
      <c r="B2140">
        <v>1281</v>
      </c>
      <c r="C2140" t="s">
        <v>8449</v>
      </c>
      <c r="D2140">
        <v>1</v>
      </c>
    </row>
    <row r="2141" spans="1:4" x14ac:dyDescent="0.3">
      <c r="A2141" t="s">
        <v>8448</v>
      </c>
      <c r="B2141">
        <v>1328</v>
      </c>
      <c r="C2141" t="s">
        <v>8449</v>
      </c>
      <c r="D2141">
        <v>2</v>
      </c>
    </row>
    <row r="2142" spans="1:4" x14ac:dyDescent="0.3">
      <c r="A2142" t="s">
        <v>8448</v>
      </c>
      <c r="B2142">
        <v>1356</v>
      </c>
      <c r="C2142" t="s">
        <v>8449</v>
      </c>
      <c r="D2142">
        <v>0</v>
      </c>
    </row>
    <row r="2143" spans="1:4" x14ac:dyDescent="0.3">
      <c r="A2143" t="s">
        <v>8448</v>
      </c>
      <c r="B2143">
        <v>1364</v>
      </c>
      <c r="C2143" t="s">
        <v>8449</v>
      </c>
      <c r="D2143">
        <v>0</v>
      </c>
    </row>
    <row r="2144" spans="1:4" x14ac:dyDescent="0.3">
      <c r="A2144" t="s">
        <v>8448</v>
      </c>
      <c r="B2144">
        <v>1373</v>
      </c>
      <c r="C2144" t="s">
        <v>8449</v>
      </c>
      <c r="D2144">
        <v>171</v>
      </c>
    </row>
    <row r="2145" spans="1:4" x14ac:dyDescent="0.3">
      <c r="A2145" t="s">
        <v>8448</v>
      </c>
      <c r="B2145">
        <v>1375</v>
      </c>
      <c r="C2145" t="s">
        <v>8449</v>
      </c>
      <c r="D2145">
        <v>7</v>
      </c>
    </row>
    <row r="2146" spans="1:4" x14ac:dyDescent="0.3">
      <c r="A2146" t="s">
        <v>8448</v>
      </c>
      <c r="B2146">
        <v>1420</v>
      </c>
      <c r="C2146" t="s">
        <v>8449</v>
      </c>
      <c r="D2146">
        <v>1</v>
      </c>
    </row>
    <row r="2147" spans="1:4" x14ac:dyDescent="0.3">
      <c r="A2147" t="s">
        <v>8448</v>
      </c>
      <c r="B2147">
        <v>1510</v>
      </c>
      <c r="C2147" t="s">
        <v>8449</v>
      </c>
      <c r="D2147">
        <v>336</v>
      </c>
    </row>
    <row r="2148" spans="1:4" x14ac:dyDescent="0.3">
      <c r="A2148" t="s">
        <v>8448</v>
      </c>
      <c r="B2148">
        <v>1513</v>
      </c>
      <c r="C2148" t="s">
        <v>8449</v>
      </c>
      <c r="D2148">
        <v>1</v>
      </c>
    </row>
    <row r="2149" spans="1:4" x14ac:dyDescent="0.3">
      <c r="A2149" t="s">
        <v>8448</v>
      </c>
      <c r="B2149">
        <v>1530</v>
      </c>
      <c r="C2149" t="s">
        <v>8449</v>
      </c>
      <c r="D2149">
        <v>38</v>
      </c>
    </row>
    <row r="2150" spans="1:4" x14ac:dyDescent="0.3">
      <c r="A2150" t="s">
        <v>8448</v>
      </c>
      <c r="B2150">
        <v>1556</v>
      </c>
      <c r="C2150" t="s">
        <v>8449</v>
      </c>
      <c r="D2150">
        <v>2</v>
      </c>
    </row>
    <row r="2151" spans="1:4" x14ac:dyDescent="0.3">
      <c r="A2151" t="s">
        <v>8448</v>
      </c>
      <c r="B2151">
        <v>1596</v>
      </c>
      <c r="C2151" t="s">
        <v>8449</v>
      </c>
      <c r="D2151">
        <v>3</v>
      </c>
    </row>
    <row r="2152" spans="1:4" x14ac:dyDescent="0.3">
      <c r="A2152" t="s">
        <v>8448</v>
      </c>
      <c r="B2152">
        <v>1633</v>
      </c>
      <c r="C2152" t="s">
        <v>8449</v>
      </c>
      <c r="D2152">
        <v>36</v>
      </c>
    </row>
    <row r="2153" spans="1:4" x14ac:dyDescent="0.3">
      <c r="A2153" t="s">
        <v>8448</v>
      </c>
      <c r="B2153">
        <v>1637</v>
      </c>
      <c r="C2153" t="s">
        <v>8449</v>
      </c>
      <c r="D2153">
        <v>2</v>
      </c>
    </row>
    <row r="2154" spans="1:4" x14ac:dyDescent="0.3">
      <c r="A2154" t="s">
        <v>8448</v>
      </c>
      <c r="B2154">
        <v>1670</v>
      </c>
      <c r="C2154" t="s">
        <v>8449</v>
      </c>
      <c r="D2154">
        <v>50</v>
      </c>
    </row>
    <row r="2155" spans="1:4" x14ac:dyDescent="0.3">
      <c r="A2155" t="s">
        <v>8448</v>
      </c>
      <c r="B2155">
        <v>1737</v>
      </c>
      <c r="C2155" t="s">
        <v>8449</v>
      </c>
      <c r="D2155">
        <v>28</v>
      </c>
    </row>
    <row r="2156" spans="1:4" x14ac:dyDescent="0.3">
      <c r="A2156" t="s">
        <v>8448</v>
      </c>
      <c r="B2156">
        <v>1762</v>
      </c>
      <c r="C2156" t="s">
        <v>8449</v>
      </c>
      <c r="D2156">
        <v>7</v>
      </c>
    </row>
    <row r="2157" spans="1:4" x14ac:dyDescent="0.3">
      <c r="A2157" t="s">
        <v>8448</v>
      </c>
      <c r="B2157">
        <v>1780</v>
      </c>
      <c r="C2157" t="s">
        <v>8449</v>
      </c>
      <c r="D2157">
        <v>0</v>
      </c>
    </row>
    <row r="2158" spans="1:4" x14ac:dyDescent="0.3">
      <c r="A2158" t="s">
        <v>8448</v>
      </c>
      <c r="B2158">
        <v>1789</v>
      </c>
      <c r="C2158" t="s">
        <v>8449</v>
      </c>
      <c r="D2158">
        <v>12</v>
      </c>
    </row>
    <row r="2159" spans="1:4" x14ac:dyDescent="0.3">
      <c r="A2159" t="s">
        <v>8448</v>
      </c>
      <c r="B2159">
        <v>1876</v>
      </c>
      <c r="C2159" t="s">
        <v>8449</v>
      </c>
      <c r="D2159">
        <v>6</v>
      </c>
    </row>
    <row r="2160" spans="1:4" x14ac:dyDescent="0.3">
      <c r="A2160" t="s">
        <v>8448</v>
      </c>
      <c r="B2160">
        <v>1887</v>
      </c>
      <c r="C2160" t="s">
        <v>8449</v>
      </c>
      <c r="D2160">
        <v>1</v>
      </c>
    </row>
    <row r="2161" spans="1:4" x14ac:dyDescent="0.3">
      <c r="A2161" t="s">
        <v>8448</v>
      </c>
      <c r="B2161">
        <v>1945</v>
      </c>
      <c r="C2161" t="s">
        <v>8449</v>
      </c>
      <c r="D2161">
        <v>0</v>
      </c>
    </row>
    <row r="2162" spans="1:4" x14ac:dyDescent="0.3">
      <c r="A2162" t="s">
        <v>8448</v>
      </c>
      <c r="B2162">
        <v>1980</v>
      </c>
      <c r="C2162" t="s">
        <v>8449</v>
      </c>
      <c r="D2162">
        <v>35</v>
      </c>
    </row>
    <row r="2163" spans="1:4" x14ac:dyDescent="0.3">
      <c r="A2163" t="s">
        <v>8448</v>
      </c>
      <c r="B2163">
        <v>2035</v>
      </c>
      <c r="C2163" t="s">
        <v>8449</v>
      </c>
      <c r="D2163">
        <v>2</v>
      </c>
    </row>
    <row r="2164" spans="1:4" x14ac:dyDescent="0.3">
      <c r="A2164" t="s">
        <v>8448</v>
      </c>
      <c r="B2164">
        <v>2051</v>
      </c>
      <c r="C2164" t="s">
        <v>8449</v>
      </c>
      <c r="D2164">
        <v>2</v>
      </c>
    </row>
    <row r="2165" spans="1:4" x14ac:dyDescent="0.3">
      <c r="A2165" t="s">
        <v>8448</v>
      </c>
      <c r="B2165">
        <v>2139</v>
      </c>
      <c r="C2165" t="s">
        <v>8449</v>
      </c>
      <c r="D2165">
        <v>4</v>
      </c>
    </row>
    <row r="2166" spans="1:4" x14ac:dyDescent="0.3">
      <c r="A2166" t="s">
        <v>8448</v>
      </c>
      <c r="B2166">
        <v>2165</v>
      </c>
      <c r="C2166" t="s">
        <v>8449</v>
      </c>
      <c r="D2166">
        <v>6</v>
      </c>
    </row>
    <row r="2167" spans="1:4" x14ac:dyDescent="0.3">
      <c r="A2167" t="s">
        <v>8448</v>
      </c>
      <c r="B2167">
        <v>2174</v>
      </c>
      <c r="C2167" t="s">
        <v>8449</v>
      </c>
      <c r="D2167">
        <v>4</v>
      </c>
    </row>
    <row r="2168" spans="1:4" x14ac:dyDescent="0.3">
      <c r="A2168" t="s">
        <v>8448</v>
      </c>
      <c r="B2168">
        <v>2436</v>
      </c>
      <c r="C2168" t="s">
        <v>8449</v>
      </c>
      <c r="D2168">
        <v>0</v>
      </c>
    </row>
    <row r="2169" spans="1:4" x14ac:dyDescent="0.3">
      <c r="A2169" t="s">
        <v>8448</v>
      </c>
      <c r="B2169">
        <v>2478</v>
      </c>
      <c r="C2169" t="s">
        <v>8449</v>
      </c>
      <c r="D2169">
        <v>1</v>
      </c>
    </row>
    <row r="2170" spans="1:4" x14ac:dyDescent="0.3">
      <c r="A2170" t="s">
        <v>8448</v>
      </c>
      <c r="B2170">
        <v>2525</v>
      </c>
      <c r="C2170" t="s">
        <v>8449</v>
      </c>
      <c r="D2170">
        <v>9</v>
      </c>
    </row>
    <row r="2171" spans="1:4" x14ac:dyDescent="0.3">
      <c r="A2171" t="s">
        <v>8448</v>
      </c>
      <c r="B2171">
        <v>2602</v>
      </c>
      <c r="C2171" t="s">
        <v>8449</v>
      </c>
      <c r="D2171">
        <v>3</v>
      </c>
    </row>
    <row r="2172" spans="1:4" x14ac:dyDescent="0.3">
      <c r="A2172" t="s">
        <v>8448</v>
      </c>
      <c r="B2172">
        <v>3238</v>
      </c>
      <c r="C2172" t="s">
        <v>8449</v>
      </c>
      <c r="D2172">
        <v>4</v>
      </c>
    </row>
    <row r="2173" spans="1:4" x14ac:dyDescent="0.3">
      <c r="A2173" t="s">
        <v>8448</v>
      </c>
      <c r="B2173">
        <v>3355</v>
      </c>
      <c r="C2173" t="s">
        <v>8449</v>
      </c>
      <c r="D2173">
        <v>0</v>
      </c>
    </row>
    <row r="2174" spans="1:4" x14ac:dyDescent="0.3">
      <c r="A2174" t="s">
        <v>8448</v>
      </c>
      <c r="B2174">
        <v>3468</v>
      </c>
      <c r="C2174" t="s">
        <v>8449</v>
      </c>
      <c r="D2174">
        <v>40</v>
      </c>
    </row>
    <row r="2175" spans="1:4" x14ac:dyDescent="0.3">
      <c r="A2175" t="s">
        <v>8448</v>
      </c>
      <c r="B2175">
        <v>3562</v>
      </c>
      <c r="C2175" t="s">
        <v>8449</v>
      </c>
      <c r="D2175">
        <v>8</v>
      </c>
    </row>
    <row r="2176" spans="1:4" x14ac:dyDescent="0.3">
      <c r="A2176" t="s">
        <v>8448</v>
      </c>
      <c r="B2176">
        <v>3663</v>
      </c>
      <c r="C2176" t="s">
        <v>8449</v>
      </c>
      <c r="D2176">
        <v>36</v>
      </c>
    </row>
    <row r="2177" spans="1:4" x14ac:dyDescent="0.3">
      <c r="A2177" t="s">
        <v>8448</v>
      </c>
      <c r="B2177">
        <v>3863</v>
      </c>
      <c r="C2177" t="s">
        <v>8449</v>
      </c>
      <c r="D2177">
        <v>2</v>
      </c>
    </row>
    <row r="2178" spans="1:4" x14ac:dyDescent="0.3">
      <c r="A2178" t="s">
        <v>8448</v>
      </c>
      <c r="B2178">
        <v>4245</v>
      </c>
      <c r="C2178" t="s">
        <v>8449</v>
      </c>
      <c r="D2178">
        <v>33</v>
      </c>
    </row>
    <row r="2179" spans="1:4" x14ac:dyDescent="0.3">
      <c r="A2179" t="s">
        <v>8448</v>
      </c>
      <c r="B2179">
        <v>4330</v>
      </c>
      <c r="C2179" t="s">
        <v>8449</v>
      </c>
      <c r="D2179">
        <v>5</v>
      </c>
    </row>
    <row r="2180" spans="1:4" x14ac:dyDescent="0.3">
      <c r="A2180" t="s">
        <v>8448</v>
      </c>
      <c r="B2180">
        <v>4562</v>
      </c>
      <c r="C2180" t="s">
        <v>8449</v>
      </c>
      <c r="D2180">
        <v>0</v>
      </c>
    </row>
    <row r="2181" spans="1:4" x14ac:dyDescent="0.3">
      <c r="A2181" t="s">
        <v>8448</v>
      </c>
      <c r="B2181">
        <v>4883</v>
      </c>
      <c r="C2181" t="s">
        <v>8449</v>
      </c>
      <c r="D2181">
        <v>16</v>
      </c>
    </row>
    <row r="2182" spans="1:4" x14ac:dyDescent="0.3">
      <c r="A2182" t="s">
        <v>8448</v>
      </c>
      <c r="B2182">
        <v>5812</v>
      </c>
      <c r="C2182" t="s">
        <v>8449</v>
      </c>
      <c r="D2182">
        <v>118</v>
      </c>
    </row>
    <row r="2183" spans="1:4" x14ac:dyDescent="0.3">
      <c r="A2183" t="s">
        <v>8448</v>
      </c>
      <c r="B2183">
        <v>8200</v>
      </c>
      <c r="C2183" t="s">
        <v>8449</v>
      </c>
      <c r="D2183">
        <v>4</v>
      </c>
    </row>
    <row r="2184" spans="1:4" x14ac:dyDescent="0.3">
      <c r="A2184" t="s">
        <v>8448</v>
      </c>
      <c r="B2184">
        <v>8359</v>
      </c>
      <c r="C2184" t="s">
        <v>8449</v>
      </c>
      <c r="D2184">
        <v>18</v>
      </c>
    </row>
    <row r="2185" spans="1:4" x14ac:dyDescent="0.3">
      <c r="A2185" t="s">
        <v>8448</v>
      </c>
      <c r="B2185">
        <v>20242</v>
      </c>
      <c r="C2185" t="s">
        <v>8449</v>
      </c>
      <c r="D2185">
        <v>0</v>
      </c>
    </row>
    <row r="2186" spans="1:4" x14ac:dyDescent="0.3">
      <c r="A2186" t="s">
        <v>8448</v>
      </c>
      <c r="B2186">
        <v>26457</v>
      </c>
      <c r="C2186" t="s">
        <v>8449</v>
      </c>
      <c r="D2186">
        <v>0</v>
      </c>
    </row>
  </sheetData>
  <sortState xmlns:xlrd2="http://schemas.microsoft.com/office/spreadsheetml/2017/richdata2" ref="A2:D2186">
    <sortCondition ref="B2:B218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17</vt:i4>
      </vt:variant>
    </vt:vector>
  </HeadingPairs>
  <TitlesOfParts>
    <vt:vector size="23" baseType="lpstr">
      <vt:lpstr>Data</vt:lpstr>
      <vt:lpstr>Pivot by Category</vt:lpstr>
      <vt:lpstr>Pivot by Sub-category</vt:lpstr>
      <vt:lpstr>Pivot Date Created Conversion</vt:lpstr>
      <vt:lpstr>Data by percentage</vt:lpstr>
      <vt:lpstr>Backers Summary</vt:lpstr>
      <vt:lpstr>FailRange</vt:lpstr>
      <vt:lpstr>Range1</vt:lpstr>
      <vt:lpstr>Range10</vt:lpstr>
      <vt:lpstr>Range11</vt:lpstr>
      <vt:lpstr>Range12</vt:lpstr>
      <vt:lpstr>Range2</vt:lpstr>
      <vt:lpstr>Range3</vt:lpstr>
      <vt:lpstr>Range4</vt:lpstr>
      <vt:lpstr>Range5</vt:lpstr>
      <vt:lpstr>Range6</vt:lpstr>
      <vt:lpstr>Range7</vt:lpstr>
      <vt:lpstr>Range8</vt:lpstr>
      <vt:lpstr>Range9</vt:lpstr>
      <vt:lpstr>State1</vt:lpstr>
      <vt:lpstr>State2</vt:lpstr>
      <vt:lpstr>State3</vt:lpstr>
      <vt:lpstr>SuccessRange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Veronica Nixon</cp:lastModifiedBy>
  <dcterms:created xsi:type="dcterms:W3CDTF">2017-04-20T15:17:24Z</dcterms:created>
  <dcterms:modified xsi:type="dcterms:W3CDTF">2020-09-12T02:36:06Z</dcterms:modified>
</cp:coreProperties>
</file>