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YISHA RANA K\Documents\project\"/>
    </mc:Choice>
  </mc:AlternateContent>
  <xr:revisionPtr revIDLastSave="0" documentId="8_{E0FE60C7-CCFA-462C-825D-1A0CB1E2AD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2" i="1" l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G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S3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C2" i="1"/>
  <c r="C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A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<sst xmlns="http://schemas.openxmlformats.org/spreadsheetml/2006/main" count="1225" uniqueCount="156">
  <si>
    <t>If you are a veg , which fast food you prefer?</t>
  </si>
  <si>
    <t>How much do you spend on fast food per meal?</t>
  </si>
  <si>
    <t>Has your frequency of fast food consumption changed over the past month?</t>
  </si>
  <si>
    <t>What motivates your fast food consumption?</t>
  </si>
  <si>
    <t>Have you experienced any of the following health  changes over the past year?</t>
  </si>
  <si>
    <t>How would you rate your overall health?</t>
  </si>
  <si>
    <t>Do you monitor your calorie intake or nutritional value of fast -food meal?</t>
  </si>
  <si>
    <t>How often do you consume fastfood?</t>
  </si>
  <si>
    <t>Have you consulted a healthcare professional regarding your diet in the last year?</t>
  </si>
  <si>
    <t>What is your most recent cholesterol level?</t>
  </si>
  <si>
    <t>How often do you engage in physical activity?</t>
  </si>
  <si>
    <t>How do you predict your fast food consumption will change in the next year?</t>
  </si>
  <si>
    <t>Are you aware of any health risks, such as obesity or metabolic disorders, associated with frequent consumption of fast food?</t>
  </si>
  <si>
    <t>Are you satisfied with the hygiene and cleanliness standards maintained by fast food outlets?</t>
  </si>
  <si>
    <t xml:space="preserve">How satisfied are you with the quality of fast food in local outlets?  </t>
  </si>
  <si>
    <t>How many fast food meals did you consumed last week?</t>
  </si>
  <si>
    <t>What is the total amount of money you spent on fast food past week?</t>
  </si>
  <si>
    <t>Have you experienced foodborne illness from fast food consumption?</t>
  </si>
  <si>
    <t>Male</t>
  </si>
  <si>
    <t>50-60</t>
  </si>
  <si>
    <t>Working</t>
  </si>
  <si>
    <t>Non veg</t>
  </si>
  <si>
    <t>Calicut</t>
  </si>
  <si>
    <t>Evening</t>
  </si>
  <si>
    <t>Mandi</t>
  </si>
  <si>
    <t>Decreased</t>
  </si>
  <si>
    <t>Easily available</t>
  </si>
  <si>
    <t>Digestive issues</t>
  </si>
  <si>
    <t>Good</t>
  </si>
  <si>
    <t>Sometimes</t>
  </si>
  <si>
    <t>Monthly</t>
  </si>
  <si>
    <t>Yes</t>
  </si>
  <si>
    <t>Weekly</t>
  </si>
  <si>
    <t>Increased</t>
  </si>
  <si>
    <t>Aware of health risk</t>
  </si>
  <si>
    <t>Unsatisfied</t>
  </si>
  <si>
    <t>Satisfied</t>
  </si>
  <si>
    <t>Less than 2</t>
  </si>
  <si>
    <t>Between 100-500</t>
  </si>
  <si>
    <t>Female</t>
  </si>
  <si>
    <t>Both</t>
  </si>
  <si>
    <t>Lunch</t>
  </si>
  <si>
    <t>Roti(poratta, nan, kubboos, etc)</t>
  </si>
  <si>
    <t>Stayed the same</t>
  </si>
  <si>
    <t>Easily available, Socializing</t>
  </si>
  <si>
    <t>Increased cholesterol, Increased blood pressure</t>
  </si>
  <si>
    <t>Poor</t>
  </si>
  <si>
    <t>Never</t>
  </si>
  <si>
    <t>Rarely</t>
  </si>
  <si>
    <t>No</t>
  </si>
  <si>
    <t>Daily</t>
  </si>
  <si>
    <t>Dissatisfied</t>
  </si>
  <si>
    <t>None</t>
  </si>
  <si>
    <t>Less than 100</t>
  </si>
  <si>
    <t>Dinner</t>
  </si>
  <si>
    <t>Taste</t>
  </si>
  <si>
    <t>Weight gain/loss</t>
  </si>
  <si>
    <t>Neutral</t>
  </si>
  <si>
    <t>40-50</t>
  </si>
  <si>
    <t>Retired</t>
  </si>
  <si>
    <t>veg</t>
  </si>
  <si>
    <t>Meal</t>
  </si>
  <si>
    <t>Social media influence, Easily available</t>
  </si>
  <si>
    <t>Increased cholesterol</t>
  </si>
  <si>
    <t>Average</t>
  </si>
  <si>
    <t>Weekly 2 times</t>
  </si>
  <si>
    <t>Stay the same</t>
  </si>
  <si>
    <t>Between 2-5</t>
  </si>
  <si>
    <t>Home maker</t>
  </si>
  <si>
    <t>Malappuram</t>
  </si>
  <si>
    <t>Breakfast</t>
  </si>
  <si>
    <t>Fried chicken</t>
  </si>
  <si>
    <t>Nothing</t>
  </si>
  <si>
    <t>Increased blood pressure</t>
  </si>
  <si>
    <t>Maybe</t>
  </si>
  <si>
    <t>Evening, Dinner</t>
  </si>
  <si>
    <t>Fried chicken, Sandwiches, Mandi, Chicken (alfaham, shawarma, shawaya etc), Roti(porotta, roti, nan)</t>
  </si>
  <si>
    <t>Not aware of health risk</t>
  </si>
  <si>
    <t>Other</t>
  </si>
  <si>
    <t>Fried chicken, Roti(porotta, roti, nan)</t>
  </si>
  <si>
    <t>No changes</t>
  </si>
  <si>
    <t>Increased cholesterol, Increased blood pressure, Digestive issues</t>
  </si>
  <si>
    <t>Need to control</t>
  </si>
  <si>
    <t>Fried chicken, Mandi, Chicken (alfaham, shawarma, shawaya etc), Roti(porotta, roti, nan)</t>
  </si>
  <si>
    <t>Lunch, Dinner</t>
  </si>
  <si>
    <t>Fried chicken, Sandwiches, Mandi, Chicken (alfaham, shawarma, shawaya etc)</t>
  </si>
  <si>
    <t>Excellent</t>
  </si>
  <si>
    <t>Roti(porotta, roti, nan)</t>
  </si>
  <si>
    <t>Taste, Socializing, Brand value</t>
  </si>
  <si>
    <t>Habit, Socializing</t>
  </si>
  <si>
    <t>Between 500-1000</t>
  </si>
  <si>
    <t>60 above</t>
  </si>
  <si>
    <t>Socializing</t>
  </si>
  <si>
    <t>Special offer</t>
  </si>
  <si>
    <t>Taste, Easily available, Habit, Socializing</t>
  </si>
  <si>
    <t>Taste, Easily available, Socializing</t>
  </si>
  <si>
    <t>Mandi, Chicken (alfaham, shawarma, shawaya etc), Roti(porotta, roti, nan)</t>
  </si>
  <si>
    <t>Taste, Socializing</t>
  </si>
  <si>
    <t>Chicken (alfaham, shawarma, shawaya etc), Roti(porotta, roti, nan)</t>
  </si>
  <si>
    <t xml:space="preserve">Normal </t>
  </si>
  <si>
    <t>Lunch, Evening, Dinner</t>
  </si>
  <si>
    <t>Very unsatisfied</t>
  </si>
  <si>
    <t>Burger, Pizza, Fried chicken, Sandwiches, Mandi, Chicken (alfaham, shawarma, shawaya etc), Roti(porotta, roti, nan)</t>
  </si>
  <si>
    <t>Taste, Habit</t>
  </si>
  <si>
    <t>Roti(porotta, roti, nan), Other</t>
  </si>
  <si>
    <t>Taste, Nothing</t>
  </si>
  <si>
    <t>Always</t>
  </si>
  <si>
    <t>Breakfast, Lunch, Evening, Dinner</t>
  </si>
  <si>
    <t>Increased blood pressure, Digestive issues</t>
  </si>
  <si>
    <t>Fried chicken, Sandwiches, Chicken (alfaham, shawarma, shawaya etc)</t>
  </si>
  <si>
    <t>Fried chicken, Chicken (alfaham, shawarma, shawaya etc), Roti(porotta, roti, nan)</t>
  </si>
  <si>
    <t>Burger, Mandi, Chicken (alfaham, shawarma, shawaya etc), Roti(porotta, roti, nan)</t>
  </si>
  <si>
    <t>Sambar</t>
  </si>
  <si>
    <t>No idea</t>
  </si>
  <si>
    <t>Taste, Special offer, Socializing</t>
  </si>
  <si>
    <t>Gender(numeric)</t>
  </si>
  <si>
    <t>Gender</t>
  </si>
  <si>
    <t>Age(numeric)</t>
  </si>
  <si>
    <t>Age</t>
  </si>
  <si>
    <t>weight(kg)</t>
  </si>
  <si>
    <t>Height(cm)</t>
  </si>
  <si>
    <t>Occupation</t>
  </si>
  <si>
    <t>Occupation(numeric)</t>
  </si>
  <si>
    <t>veg/non veg person</t>
  </si>
  <si>
    <t>veg/non veg person(numeric)</t>
  </si>
  <si>
    <t>location</t>
  </si>
  <si>
    <t>Location(numeric)</t>
  </si>
  <si>
    <t>consumption time</t>
  </si>
  <si>
    <t>fast food type</t>
  </si>
  <si>
    <t>Burgers</t>
  </si>
  <si>
    <t>Pizza</t>
  </si>
  <si>
    <t>Sandwiches</t>
  </si>
  <si>
    <t>How much do you spend on fast food per meal?(numeric)</t>
  </si>
  <si>
    <t>Has your frequency of fast food consumption changed over the past month?(numeric)</t>
  </si>
  <si>
    <t>Social media influence</t>
  </si>
  <si>
    <t>Brand value</t>
  </si>
  <si>
    <t>Cost</t>
  </si>
  <si>
    <t>Habit</t>
  </si>
  <si>
    <t>Increased cholestrol levels</t>
  </si>
  <si>
    <t>How would you rate your overall health?(numeric)</t>
  </si>
  <si>
    <t>Do you monitor your calorie intake or nutritional value of fast -food meal?(numeric)</t>
  </si>
  <si>
    <t>How often do you consume fastfood?(numeric)</t>
  </si>
  <si>
    <t>N/A</t>
  </si>
  <si>
    <t>How often do you engage in physical activity?(numeric)</t>
  </si>
  <si>
    <t>How do you predict your fast food consumption will change in the next year?(numeric)</t>
  </si>
  <si>
    <t>Are you aware of any health risks, such as obesity or metabolic disorders, associated with frequent consumption of fast food?(numeric)</t>
  </si>
  <si>
    <t>How many fast food meals did you consumed last week?(numeric)</t>
  </si>
  <si>
    <t>What is the total amount of money you spent on fast food past week?(numeric)</t>
  </si>
  <si>
    <t>Chicken (alfaham, shawarma, shawaya etc)</t>
  </si>
  <si>
    <t xml:space="preserve"> Roti(porotta, roti, nan)</t>
  </si>
  <si>
    <t>between 100 -500</t>
  </si>
  <si>
    <t>lessthan 100</t>
  </si>
  <si>
    <t>Morethan 500</t>
  </si>
  <si>
    <t>Are you 3 with the hygiene and cleanliness standards maintained by fast food outlets?(numeric)</t>
  </si>
  <si>
    <t>How 4 are you with the quality of fast food in local outlets?  (numeric)</t>
  </si>
  <si>
    <t>More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</si>
</sst>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71"/>
      <tableStyleElement type="firstRowStripe" dxfId="70"/>
      <tableStyleElement type="secondRow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B1:BR51">
  <tableColumns count="69">
    <tableColumn id="2" xr3:uid="{00000000-0010-0000-0000-000002000000}" name="Gender" dataDxfId="68"/>
    <tableColumn id="1" xr3:uid="{8B4F3DDB-513E-4E6B-A32D-09000FE6E172}" name="Age(numeric)" dataDxfId="67">
      <calculatedColumnFormula>IF(D2="40-50", 0, IF(D2="50-60", 1, IF(D2="60 above", 2, "")))</calculatedColumnFormula>
    </tableColumn>
    <tableColumn id="3" xr3:uid="{00000000-0010-0000-0000-000003000000}" name="Age" dataDxfId="66"/>
    <tableColumn id="4" xr3:uid="{00000000-0010-0000-0000-000004000000}" name="weight(kg)" dataDxfId="65"/>
    <tableColumn id="5" xr3:uid="{00000000-0010-0000-0000-000005000000}" name="Height(cm)" dataDxfId="64"/>
    <tableColumn id="29" xr3:uid="{81891796-1834-41B7-BEF1-93F9936092AD}" name="Occupation(numeric)" dataDxfId="63">
      <calculatedColumnFormula>IF(H2="Working", 0, IF(H2="Home maker", 1, IF(H2="Retired", 2, IF(H2="Other", 3, ""))))</calculatedColumnFormula>
    </tableColumn>
    <tableColumn id="6" xr3:uid="{00000000-0010-0000-0000-000006000000}" name="Occupation" dataDxfId="62"/>
    <tableColumn id="30" xr3:uid="{E1972A8B-952A-4F9F-BE1F-E0778D9B2315}" name="veg/non veg person(numeric)" dataDxfId="61">
      <calculatedColumnFormula>IF(J2="Veg", 0, IF(J2="Non veg", 1, IF(J2="Both", 2, "")))</calculatedColumnFormula>
    </tableColumn>
    <tableColumn id="7" xr3:uid="{00000000-0010-0000-0000-000007000000}" name="veg/non veg person" dataDxfId="60"/>
    <tableColumn id="8" xr3:uid="{00000000-0010-0000-0000-000008000000}" name="If you are a veg , which fast food you prefer?" dataDxfId="59"/>
    <tableColumn id="31" xr3:uid="{22D9A2C8-80C7-4E61-808F-5EACF1947097}" name="Location(numeric)" dataDxfId="58">
      <calculatedColumnFormula>IF(M2="Calicut", 1, 0)</calculatedColumnFormula>
    </tableColumn>
    <tableColumn id="9" xr3:uid="{00000000-0010-0000-0000-000009000000}" name="location" dataDxfId="57"/>
    <tableColumn id="36" xr3:uid="{4A4DE03C-AE1B-462F-847F-41AED5F3813A}" name="Breakfast" dataDxfId="56">
      <calculatedColumnFormula>IF(ISNUMBER(SEARCH("Breakfast",R2)),1,0)</calculatedColumnFormula>
    </tableColumn>
    <tableColumn id="35" xr3:uid="{3348B502-69C8-4CF1-8069-2E8026A27221}" name="Lunch" dataDxfId="55">
      <calculatedColumnFormula>IF(ISNUMBER(SEARCH("Lunch",R2)),1,0)</calculatedColumnFormula>
    </tableColumn>
    <tableColumn id="34" xr3:uid="{25104039-76F8-410B-B567-0B20C477CA92}" name="Evening" dataDxfId="54">
      <calculatedColumnFormula>IF(ISNUMBER(SEARCH("Evening",R2)),1,0)</calculatedColumnFormula>
    </tableColumn>
    <tableColumn id="32" xr3:uid="{E5896FD1-BB9D-4D1F-BCCC-CD0818B00A82}" name="Dinner" dataDxfId="53">
      <calculatedColumnFormula>IF(ISNUMBER(SEARCH("Dinner",R2)),1,0)</calculatedColumnFormula>
    </tableColumn>
    <tableColumn id="10" xr3:uid="{00000000-0010-0000-0000-00000A000000}" name="consumption time" dataDxfId="52"/>
    <tableColumn id="33" xr3:uid="{D5A0F510-598C-4BC3-9D73-A7FA6777D78C}" name="Burgers" dataDxfId="28">
      <calculatedColumnFormula>IF(ISNUMBER(SEARCH("Burger",AA2)),1,0)</calculatedColumnFormula>
    </tableColumn>
    <tableColumn id="38" xr3:uid="{D689B6E7-2E35-4049-9DDE-D6B04D552C5F}" name="Pizza" dataDxfId="51">
      <calculatedColumnFormula>IF(ISNUMBER(SEARCH("Pizza",AA2)),1,0)</calculatedColumnFormula>
    </tableColumn>
    <tableColumn id="37" xr3:uid="{B54A72AC-8AE4-4317-8AFC-E3038AD975CF}" name="Fried chicken" dataDxfId="50">
      <calculatedColumnFormula>IF(ISNUMBER(SEARCH("Fried chicken",AA2)),1,0)</calculatedColumnFormula>
    </tableColumn>
    <tableColumn id="40" xr3:uid="{D1DEB2E1-1595-4AC5-8EB6-FDA34B93D5EA}" name="Sandwiches" dataDxfId="49">
      <calculatedColumnFormula>IF(ISNUMBER(SEARCH("Sandwiches",AA2)),1,0)</calculatedColumnFormula>
    </tableColumn>
    <tableColumn id="39" xr3:uid="{B7C4E3CA-7CC6-48A4-8CF1-35AD4286BF88}" name="Mandi" dataDxfId="48">
      <calculatedColumnFormula>IF(ISNUMBER(SEARCH("Mandi",AA2)),1,0)</calculatedColumnFormula>
    </tableColumn>
    <tableColumn id="41" xr3:uid="{ACB4A785-D6FD-4FD3-8072-03BBD668D52C}" name="Chicken (alfaham, shawarma, shawaya etc)" dataDxfId="47">
      <calculatedColumnFormula>IF(ISNUMBER(SEARCH("Chicken",AA2)),1,0)</calculatedColumnFormula>
    </tableColumn>
    <tableColumn id="44" xr3:uid="{A0043DC5-45CC-4038-A066-63BC032CAFCD}" name=" Roti(porotta, roti, nan)" dataDxfId="46">
      <calculatedColumnFormula>IF(ISNUMBER(SEARCH("Roti",AA2)),1,0)</calculatedColumnFormula>
    </tableColumn>
    <tableColumn id="43" xr3:uid="{6FDB5AEB-F322-4A07-972C-07631C119DBC}" name="Other" dataDxfId="45">
      <calculatedColumnFormula>IF(ISNUMBER(SEARCH("Other",AA2)),1,0)</calculatedColumnFormula>
    </tableColumn>
    <tableColumn id="11" xr3:uid="{00000000-0010-0000-0000-00000B000000}" name="fast food type" dataDxfId="44"/>
    <tableColumn id="45" xr3:uid="{ACEDB121-8F79-4743-864B-756DD3C77111}" name="How much do you spend on fast food per meal?(numeric)" dataDxfId="30">
      <calculatedColumnFormula>IF(AC2="lessthan 100", 0, IF(AC2="between 100 -500", 1, IF(AC2="Morethan 500", 2, "")))</calculatedColumnFormula>
    </tableColumn>
    <tableColumn id="12" xr3:uid="{00000000-0010-0000-0000-00000C000000}" name="How much do you spend on fast food per meal?" dataDxfId="43"/>
    <tableColumn id="46" xr3:uid="{94C783AA-88E2-4A5E-9197-8F24DD3A4F7A}" name="Has your frequency of fast food consumption changed over the past month?(numeric)" dataDxfId="29"/>
    <tableColumn id="13" xr3:uid="{00000000-0010-0000-0000-00000D000000}" name="Has your frequency of fast food consumption changed over the past month?" dataDxfId="42"/>
    <tableColumn id="54" xr3:uid="{E50F3F80-9EC5-49AE-BC37-68CA9A4791D6}" name="Taste" dataDxfId="27">
      <calculatedColumnFormula>IF(ISNUMBER(SEARCH("Taste",AO2)),1,0)</calculatedColumnFormula>
    </tableColumn>
    <tableColumn id="53" xr3:uid="{9DB9EA11-B885-4B8C-BFE1-FFC0B96BDCBA}" name="Social media influence" dataDxfId="26">
      <calculatedColumnFormula>IF(ISNUMBER(SEARCH("Social media influence",AO2)),1,0)</calculatedColumnFormula>
    </tableColumn>
    <tableColumn id="52" xr3:uid="{ACAC51B9-A9A0-47FA-A1DF-C7538CC8ED95}" name="Brand value" dataDxfId="25">
      <calculatedColumnFormula>IF(ISNUMBER(SEARCH("Brand value",AO2)),1,0)</calculatedColumnFormula>
    </tableColumn>
    <tableColumn id="51" xr3:uid="{194506A3-635E-4D5C-B212-47B7D3C22895}" name="Cost" dataDxfId="24">
      <calculatedColumnFormula>IF(ISNUMBER(SEARCH("Cost",AO2)),1,0)</calculatedColumnFormula>
    </tableColumn>
    <tableColumn id="50" xr3:uid="{BEC08C28-5A95-451D-A9DA-3106BAC02092}" name="Easily available" dataDxfId="23">
      <calculatedColumnFormula>IF(ISNUMBER(SEARCH("Easily available",AO2)),1,0)</calculatedColumnFormula>
    </tableColumn>
    <tableColumn id="49" xr3:uid="{B823FEF2-1FAF-4D25-B75E-F57D44D1EB12}" name="Habit" dataDxfId="22">
      <calculatedColumnFormula>IF(ISNUMBER(SEARCH("Habit",AO2)),1,0)</calculatedColumnFormula>
    </tableColumn>
    <tableColumn id="42" xr3:uid="{4A21070E-B4FA-47D2-93C5-B20DA4BBE060}" name="Socializing" dataDxfId="21">
      <calculatedColumnFormula>IF(ISNUMBER(SEARCH("Socializing",AO2)),1,0)</calculatedColumnFormula>
    </tableColumn>
    <tableColumn id="48" xr3:uid="{5ABB4FAB-9577-4F96-87FE-FBC217429BA7}" name="Special offer" dataDxfId="20">
      <calculatedColumnFormula>IF(ISNUMBER(SEARCH("Special offer",AO2)),1,0)</calculatedColumnFormula>
    </tableColumn>
    <tableColumn id="47" xr3:uid="{831A901C-179E-41B5-85E7-D776A2E7920C}" name="Nothing" dataDxfId="19">
      <calculatedColumnFormula>IF(ISNUMBER(SEARCH("Nothing",AO2)),1,0)</calculatedColumnFormula>
    </tableColumn>
    <tableColumn id="14" xr3:uid="{00000000-0010-0000-0000-00000E000000}" name="What motivates your fast food consumption?" dataDxfId="41"/>
    <tableColumn id="59" xr3:uid="{27AABE70-B218-453A-8BD2-6A85090BC774}" name="Weight gain/loss" dataDxfId="18">
      <calculatedColumnFormula>IF(ISNUMBER(SEARCH("Weight gain/loss",AU2)),1,0)</calculatedColumnFormula>
    </tableColumn>
    <tableColumn id="58" xr3:uid="{60C3E6DE-0A38-4057-A60C-2453855C092F}" name="Increased cholestrol levels" dataDxfId="17">
      <calculatedColumnFormula>IF(ISNUMBER(SEARCH("Increased cholesterol",AU2)),1,0)</calculatedColumnFormula>
    </tableColumn>
    <tableColumn id="57" xr3:uid="{E38DB696-BF95-4F5E-B7A7-5AACFA82DD19}" name="Increased blood pressure" dataDxfId="16">
      <calculatedColumnFormula>IF(ISNUMBER(SEARCH("Increased blood pressure",AU2)),1,0)</calculatedColumnFormula>
    </tableColumn>
    <tableColumn id="56" xr3:uid="{D9ADF8B5-83FA-4E85-833D-4D4F197682E1}" name="Digestive issues" dataDxfId="15">
      <calculatedColumnFormula>IF(ISNUMBER(SEARCH("Digestive issues",AU2)),1,0)</calculatedColumnFormula>
    </tableColumn>
    <tableColumn id="55" xr3:uid="{8739C7EC-C167-4268-AA13-C6720D5541B0}" name="No changes" dataDxfId="14">
      <calculatedColumnFormula>IF(ISNUMBER(SEARCH("No changes",AU2)),1,0)</calculatedColumnFormula>
    </tableColumn>
    <tableColumn id="15" xr3:uid="{00000000-0010-0000-0000-00000F000000}" name="Have you experienced any of the following health  changes over the past year?" dataDxfId="40"/>
    <tableColumn id="60" xr3:uid="{0CD765D9-EA74-420A-8D67-ADB873481C78}" name="How would you rate your overall health?(numeric)" dataDxfId="13"/>
    <tableColumn id="16" xr3:uid="{00000000-0010-0000-0000-000010000000}" name="How would you rate your overall health?" dataDxfId="39"/>
    <tableColumn id="61" xr3:uid="{775734BD-FDFF-4800-B17A-FF5865C201A7}" name="Do you monitor your calorie intake or nutritional value of fast -food meal?(numeric)" dataDxfId="12"/>
    <tableColumn id="17" xr3:uid="{00000000-0010-0000-0000-000011000000}" name="Do you monitor your calorie intake or nutritional value of fast -food meal?" dataDxfId="38"/>
    <tableColumn id="62" xr3:uid="{EC437FEB-A0FB-4FEE-8797-8970FA7886ED}" name="How often do you consume fastfood?(numeric)" dataDxfId="11"/>
    <tableColumn id="18" xr3:uid="{00000000-0010-0000-0000-000012000000}" name="How often do you consume fastfood?" dataDxfId="37"/>
    <tableColumn id="19" xr3:uid="{00000000-0010-0000-0000-000013000000}" name="Have you consulted a healthcare professional regarding your diet in the last year?" dataDxfId="36"/>
    <tableColumn id="20" xr3:uid="{00000000-0010-0000-0000-000014000000}" name="What is your most recent cholesterol level?" dataDxfId="35"/>
    <tableColumn id="63" xr3:uid="{D142E967-E11F-4CC4-A454-2C60050B69F6}" name="How often do you engage in physical activity?(numeric)" dataDxfId="10"/>
    <tableColumn id="21" xr3:uid="{00000000-0010-0000-0000-000015000000}" name="How often do you engage in physical activity?" dataDxfId="34"/>
    <tableColumn id="64" xr3:uid="{C1CD826D-E186-475E-B49F-CEA706C022C3}" name="How do you predict your fast food consumption will change in the next year?(numeric)" dataDxfId="9"/>
    <tableColumn id="22" xr3:uid="{00000000-0010-0000-0000-000016000000}" name="How do you predict your fast food consumption will change in the next year?" dataDxfId="33"/>
    <tableColumn id="65" xr3:uid="{ADCA8477-C6DF-48D6-A86B-9658EECA2866}" name="Are you aware of any health risks, such as obesity or metabolic disorders, associated with frequent consumption of fast food?(numeric)" dataDxfId="8"/>
    <tableColumn id="23" xr3:uid="{00000000-0010-0000-0000-000017000000}" name="Are you aware of any health risks, such as obesity or metabolic disorders, associated with frequent consumption of fast food?" dataDxfId="32"/>
    <tableColumn id="66" xr3:uid="{A99C1E34-2F2C-4994-8C03-42A40ECC0B4F}" name="Are you 3 with the hygiene and cleanliness standards maintained by fast food outlets?(numeric)" dataDxfId="3"/>
    <tableColumn id="24" xr3:uid="{00000000-0010-0000-0000-000018000000}" name="Are you satisfied with the hygiene and cleanliness standards maintained by fast food outlets?" dataDxfId="31"/>
    <tableColumn id="67" xr3:uid="{E5738E02-3D88-4131-8E9B-E9C306BDE8D9}" name="How 4 are you with the quality of fast food in local outlets?  (numeric)" dataDxfId="2"/>
    <tableColumn id="25" xr3:uid="{00000000-0010-0000-0000-000019000000}" name="How satisfied are you with the quality of fast food in local outlets?  " dataDxfId="5"/>
    <tableColumn id="68" xr3:uid="{984E72B7-C503-4E21-A8F4-56991B5CF2EA}" name="How many fast food meals did you consumed last week?(numeric)" dataDxfId="1"/>
    <tableColumn id="26" xr3:uid="{00000000-0010-0000-0000-00001A000000}" name="How many fast food meals did you consumed last week?" dataDxfId="4"/>
    <tableColumn id="69" xr3:uid="{3E9D0294-65DA-4859-A973-C084F1E03D8E}" name="What is the total amount of money you spent on fast food past week?(numeric)" dataDxfId="0">
      <calculatedColumnFormula>IF(BQ2="Between 500-1000", 1, IF(BQ2="Less than 100", 2, IF(BQ2=0, 3, IF(BQ2="Between 100-500", 4, ""))))</calculatedColumnFormula>
    </tableColumn>
    <tableColumn id="27" xr3:uid="{00000000-0010-0000-0000-00001B000000}" name="What is the total amount of money you spent on fast food past week?" dataDxfId="6"/>
    <tableColumn id="28" xr3:uid="{00000000-0010-0000-0000-00001C000000}" name="Have you experienced foodborne illness from fast food consumption?" dataDxfId="7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51"/>
  <sheetViews>
    <sheetView tabSelected="1" workbookViewId="0">
      <pane ySplit="1" topLeftCell="A2" activePane="bottomLeft" state="frozen"/>
      <selection pane="bottomLeft" activeCell="BT5" sqref="BT5:CB18"/>
    </sheetView>
  </sheetViews>
  <sheetFormatPr defaultColWidth="12.6640625" defaultRowHeight="15.75" customHeight="1" x14ac:dyDescent="0.25"/>
  <cols>
    <col min="1" max="1" width="15" style="3" bestFit="1" customWidth="1"/>
    <col min="2" max="2" width="7" style="3" bestFit="1" customWidth="1"/>
    <col min="3" max="3" width="12.109375" style="3" bestFit="1" customWidth="1"/>
    <col min="4" max="4" width="8.33203125" style="3" bestFit="1" customWidth="1"/>
    <col min="5" max="5" width="9.33203125" style="3" bestFit="1" customWidth="1"/>
    <col min="6" max="6" width="9.88671875" style="3" bestFit="1" customWidth="1"/>
    <col min="7" max="7" width="18.33203125" style="3" bestFit="1" customWidth="1"/>
    <col min="8" max="8" width="11.21875" style="3" bestFit="1" customWidth="1"/>
    <col min="9" max="9" width="25" style="3" bestFit="1" customWidth="1"/>
    <col min="10" max="10" width="16.88671875" style="3" bestFit="1" customWidth="1"/>
    <col min="11" max="11" width="38.44140625" style="3" bestFit="1" customWidth="1"/>
    <col min="12" max="12" width="15.88671875" style="3" bestFit="1" customWidth="1"/>
    <col min="13" max="13" width="10.88671875" style="3" bestFit="1" customWidth="1"/>
    <col min="14" max="14" width="8.6640625" style="3" bestFit="1" customWidth="1"/>
    <col min="15" max="15" width="6" style="3" bestFit="1" customWidth="1"/>
    <col min="16" max="16" width="7.44140625" style="3" bestFit="1" customWidth="1"/>
    <col min="17" max="17" width="6.44140625" style="3" bestFit="1" customWidth="1"/>
    <col min="18" max="18" width="29.33203125" style="3" bestFit="1" customWidth="1"/>
    <col min="19" max="19" width="7.44140625" style="3" bestFit="1" customWidth="1"/>
    <col min="20" max="20" width="5.44140625" style="3" bestFit="1" customWidth="1"/>
    <col min="21" max="21" width="12.109375" style="3" bestFit="1" customWidth="1"/>
    <col min="22" max="22" width="10.77734375" style="3" bestFit="1" customWidth="1"/>
    <col min="23" max="23" width="5.88671875" style="3" bestFit="1" customWidth="1"/>
    <col min="24" max="24" width="12.44140625" style="3" bestFit="1" customWidth="1"/>
    <col min="25" max="25" width="4.109375" style="3" bestFit="1" customWidth="1"/>
    <col min="26" max="26" width="5.44140625" style="3" bestFit="1" customWidth="1"/>
    <col min="27" max="27" width="99" style="3" bestFit="1" customWidth="1"/>
    <col min="28" max="28" width="48.5546875" style="3" bestFit="1" customWidth="1"/>
    <col min="29" max="29" width="40.44140625" style="3" bestFit="1" customWidth="1"/>
    <col min="30" max="30" width="72" style="3" bestFit="1" customWidth="1"/>
    <col min="31" max="31" width="63.88671875" style="3" bestFit="1" customWidth="1"/>
    <col min="32" max="32" width="5.33203125" style="3" bestFit="1" customWidth="1"/>
    <col min="33" max="33" width="19.5546875" style="3" bestFit="1" customWidth="1"/>
    <col min="34" max="34" width="10.5546875" style="3" bestFit="1" customWidth="1"/>
    <col min="35" max="35" width="4.6640625" style="3" bestFit="1" customWidth="1"/>
    <col min="36" max="36" width="13.44140625" style="3" bestFit="1" customWidth="1"/>
    <col min="37" max="37" width="5.109375" style="3" bestFit="1" customWidth="1"/>
    <col min="38" max="38" width="5.109375" style="3" customWidth="1"/>
    <col min="39" max="39" width="11.33203125" style="3" bestFit="1" customWidth="1"/>
    <col min="40" max="40" width="6.44140625" style="3" bestFit="1" customWidth="1"/>
    <col min="41" max="41" width="37.5546875" style="3" bestFit="1" customWidth="1"/>
    <col min="42" max="42" width="14.5546875" style="3" bestFit="1" customWidth="1"/>
    <col min="43" max="43" width="22.5546875" style="3" bestFit="1" customWidth="1"/>
    <col min="44" max="44" width="22" style="3" bestFit="1" customWidth="1"/>
    <col min="45" max="45" width="14.109375" style="3" bestFit="1" customWidth="1"/>
    <col min="46" max="46" width="10.6640625" style="3" bestFit="1" customWidth="1"/>
    <col min="47" max="47" width="66" style="3" bestFit="1" customWidth="1"/>
    <col min="48" max="48" width="41.6640625" style="3" bestFit="1" customWidth="1"/>
    <col min="49" max="49" width="33.6640625" style="3" bestFit="1" customWidth="1"/>
    <col min="50" max="50" width="69.33203125" style="3" bestFit="1" customWidth="1"/>
    <col min="51" max="51" width="61.21875" style="3" bestFit="1" customWidth="1"/>
    <col min="52" max="52" width="39.6640625" style="3" bestFit="1" customWidth="1"/>
    <col min="53" max="53" width="31.5546875" style="3" bestFit="1" customWidth="1"/>
    <col min="54" max="54" width="68.6640625" style="3" bestFit="1" customWidth="1"/>
    <col min="55" max="55" width="36.33203125" style="3" bestFit="1" customWidth="1"/>
    <col min="56" max="56" width="46.88671875" style="3" bestFit="1" customWidth="1"/>
    <col min="57" max="57" width="38.77734375" style="3" bestFit="1" customWidth="1"/>
    <col min="58" max="58" width="72.21875" style="3" bestFit="1" customWidth="1"/>
    <col min="59" max="59" width="64.109375" style="3" bestFit="1" customWidth="1"/>
    <col min="60" max="60" width="113.33203125" style="3" bestFit="1" customWidth="1"/>
    <col min="61" max="61" width="105.21875" style="3" bestFit="1" customWidth="1"/>
    <col min="62" max="62" width="85.77734375" style="3" bestFit="1" customWidth="1"/>
    <col min="63" max="63" width="77.6640625" style="3" bestFit="1" customWidth="1"/>
    <col min="64" max="64" width="63.88671875" style="3" bestFit="1" customWidth="1"/>
    <col min="65" max="65" width="55.77734375" style="3" bestFit="1" customWidth="1"/>
    <col min="66" max="66" width="55.6640625" bestFit="1" customWidth="1"/>
    <col min="67" max="67" width="47.5546875" style="3" bestFit="1" customWidth="1"/>
    <col min="68" max="68" width="66" bestFit="1" customWidth="1"/>
    <col min="69" max="69" width="57.88671875" style="3" bestFit="1" customWidth="1"/>
    <col min="70" max="70" width="58" style="3" bestFit="1" customWidth="1"/>
    <col min="71" max="76" width="18.88671875" customWidth="1"/>
  </cols>
  <sheetData>
    <row r="1" spans="1:70" ht="13.2" x14ac:dyDescent="0.25">
      <c r="A1" s="2" t="s">
        <v>115</v>
      </c>
      <c r="B1" s="4" t="s">
        <v>116</v>
      </c>
      <c r="C1" s="4" t="s">
        <v>117</v>
      </c>
      <c r="D1" s="9" t="s">
        <v>118</v>
      </c>
      <c r="E1" s="4" t="s">
        <v>119</v>
      </c>
      <c r="F1" s="4" t="s">
        <v>120</v>
      </c>
      <c r="G1" s="4" t="s">
        <v>122</v>
      </c>
      <c r="H1" s="9" t="s">
        <v>121</v>
      </c>
      <c r="I1" s="9" t="s">
        <v>124</v>
      </c>
      <c r="J1" s="4" t="s">
        <v>123</v>
      </c>
      <c r="K1" s="8" t="s">
        <v>0</v>
      </c>
      <c r="L1" s="4" t="s">
        <v>126</v>
      </c>
      <c r="M1" s="4" t="s">
        <v>125</v>
      </c>
      <c r="N1" s="4" t="s">
        <v>70</v>
      </c>
      <c r="O1" s="4" t="s">
        <v>41</v>
      </c>
      <c r="P1" s="4" t="s">
        <v>23</v>
      </c>
      <c r="Q1" s="4" t="s">
        <v>54</v>
      </c>
      <c r="R1" s="8" t="s">
        <v>127</v>
      </c>
      <c r="S1" s="8" t="s">
        <v>129</v>
      </c>
      <c r="T1" s="8" t="s">
        <v>130</v>
      </c>
      <c r="U1" s="8" t="s">
        <v>71</v>
      </c>
      <c r="V1" s="8" t="s">
        <v>131</v>
      </c>
      <c r="W1" s="8" t="s">
        <v>24</v>
      </c>
      <c r="X1" s="8" t="s">
        <v>148</v>
      </c>
      <c r="Y1" s="8" t="s">
        <v>149</v>
      </c>
      <c r="Z1" s="8" t="s">
        <v>78</v>
      </c>
      <c r="AA1" s="8" t="s">
        <v>128</v>
      </c>
      <c r="AB1" s="8" t="s">
        <v>132</v>
      </c>
      <c r="AC1" s="8" t="s">
        <v>1</v>
      </c>
      <c r="AD1" s="8" t="s">
        <v>133</v>
      </c>
      <c r="AE1" s="8" t="s">
        <v>2</v>
      </c>
      <c r="AF1" s="8" t="s">
        <v>55</v>
      </c>
      <c r="AG1" s="8" t="s">
        <v>134</v>
      </c>
      <c r="AH1" s="8" t="s">
        <v>135</v>
      </c>
      <c r="AI1" s="8" t="s">
        <v>136</v>
      </c>
      <c r="AJ1" s="8" t="s">
        <v>26</v>
      </c>
      <c r="AK1" s="8" t="s">
        <v>137</v>
      </c>
      <c r="AL1" s="8" t="s">
        <v>92</v>
      </c>
      <c r="AM1" s="8" t="s">
        <v>93</v>
      </c>
      <c r="AN1" s="8" t="s">
        <v>72</v>
      </c>
      <c r="AO1" s="8" t="s">
        <v>3</v>
      </c>
      <c r="AP1" s="8" t="s">
        <v>56</v>
      </c>
      <c r="AQ1" s="8" t="s">
        <v>138</v>
      </c>
      <c r="AR1" s="8" t="s">
        <v>73</v>
      </c>
      <c r="AS1" s="8" t="s">
        <v>27</v>
      </c>
      <c r="AT1" s="8" t="s">
        <v>80</v>
      </c>
      <c r="AU1" s="8" t="s">
        <v>4</v>
      </c>
      <c r="AV1" s="8" t="s">
        <v>139</v>
      </c>
      <c r="AW1" s="8" t="s">
        <v>5</v>
      </c>
      <c r="AX1" s="8" t="s">
        <v>140</v>
      </c>
      <c r="AY1" s="8" t="s">
        <v>6</v>
      </c>
      <c r="AZ1" s="8" t="s">
        <v>141</v>
      </c>
      <c r="BA1" s="8" t="s">
        <v>7</v>
      </c>
      <c r="BB1" s="8" t="s">
        <v>8</v>
      </c>
      <c r="BC1" s="8" t="s">
        <v>9</v>
      </c>
      <c r="BD1" s="8" t="s">
        <v>143</v>
      </c>
      <c r="BE1" s="8" t="s">
        <v>10</v>
      </c>
      <c r="BF1" s="8" t="s">
        <v>144</v>
      </c>
      <c r="BG1" s="8" t="s">
        <v>11</v>
      </c>
      <c r="BH1" s="8" t="s">
        <v>145</v>
      </c>
      <c r="BI1" s="8" t="s">
        <v>12</v>
      </c>
      <c r="BJ1" s="8" t="s">
        <v>153</v>
      </c>
      <c r="BK1" s="8" t="s">
        <v>13</v>
      </c>
      <c r="BL1" s="8" t="s">
        <v>154</v>
      </c>
      <c r="BM1" s="8" t="s">
        <v>14</v>
      </c>
      <c r="BN1" s="1" t="s">
        <v>146</v>
      </c>
      <c r="BO1" s="8" t="s">
        <v>15</v>
      </c>
      <c r="BP1" s="1" t="s">
        <v>147</v>
      </c>
      <c r="BQ1" s="8" t="s">
        <v>16</v>
      </c>
      <c r="BR1" s="11" t="s">
        <v>17</v>
      </c>
    </row>
    <row r="2" spans="1:70" ht="13.2" x14ac:dyDescent="0.25">
      <c r="A2" s="3">
        <f>IF(B2="Male", 1, 0)</f>
        <v>1</v>
      </c>
      <c r="B2" s="5" t="s">
        <v>18</v>
      </c>
      <c r="C2" s="5">
        <f>IF(D2="40-50", 0, IF(D2="50-60", 1, IF(D2="60 above", 2, "")))</f>
        <v>1</v>
      </c>
      <c r="D2" s="5" t="s">
        <v>19</v>
      </c>
      <c r="E2" s="5">
        <v>84</v>
      </c>
      <c r="F2" s="5">
        <v>176</v>
      </c>
      <c r="G2" s="5">
        <f>IF(H2="Working", 0, IF(H2="Home maker", 1, IF(H2="Retired", 2, IF(H2="Other", 3, ""))))</f>
        <v>0</v>
      </c>
      <c r="H2" s="5" t="s">
        <v>20</v>
      </c>
      <c r="I2" s="5">
        <f t="shared" ref="I2:I33" si="0">IF(J2="Veg", 0, IF(J2="Non veg", 1, IF(J2="Both", 2, "")))</f>
        <v>1</v>
      </c>
      <c r="J2" s="5" t="s">
        <v>21</v>
      </c>
      <c r="K2" s="5"/>
      <c r="L2" s="5">
        <f t="shared" ref="L2:L33" si="1">IF(M2="Calicut", 1, 0)</f>
        <v>1</v>
      </c>
      <c r="M2" s="5" t="s">
        <v>22</v>
      </c>
      <c r="N2" s="5">
        <f>IF(ISNUMBER(SEARCH("Breakfast",R2)),1,0)</f>
        <v>0</v>
      </c>
      <c r="O2" s="5">
        <f t="shared" ref="O2:O33" si="2">IF(ISNUMBER(SEARCH("Lunch",R2)),1,0)</f>
        <v>0</v>
      </c>
      <c r="P2" s="5">
        <f t="shared" ref="P2:P33" si="3">IF(ISNUMBER(SEARCH("Evening",R2)),1,0)</f>
        <v>1</v>
      </c>
      <c r="Q2" s="5">
        <f t="shared" ref="Q2:Q33" si="4">IF(ISNUMBER(SEARCH("Dinner",R2)),1,0)</f>
        <v>0</v>
      </c>
      <c r="R2" s="5" t="s">
        <v>23</v>
      </c>
      <c r="S2" s="5">
        <f>IF(ISNUMBER(SEARCH("Burger",AA2)),1,0)</f>
        <v>0</v>
      </c>
      <c r="T2" s="5">
        <f t="shared" ref="T2:T33" si="5">IF(ISNUMBER(SEARCH("Pizza",AA2)),1,0)</f>
        <v>0</v>
      </c>
      <c r="U2" s="5">
        <f t="shared" ref="U2:U33" si="6">IF(ISNUMBER(SEARCH("Fried chicken",AA2)),1,0)</f>
        <v>0</v>
      </c>
      <c r="V2" s="5">
        <f t="shared" ref="V2:V33" si="7">IF(ISNUMBER(SEARCH("Sandwiches",AA2)),1,0)</f>
        <v>0</v>
      </c>
      <c r="W2" s="5">
        <f t="shared" ref="W2:W33" si="8">IF(ISNUMBER(SEARCH("Mandi",AA2)),1,0)</f>
        <v>1</v>
      </c>
      <c r="X2" s="5">
        <f t="shared" ref="X2:X33" si="9">IF(ISNUMBER(SEARCH("Chicken",AA2)),1,0)</f>
        <v>0</v>
      </c>
      <c r="Y2" s="5">
        <f t="shared" ref="Y2:Y33" si="10">IF(ISNUMBER(SEARCH("Roti",AA2)),1,0)</f>
        <v>0</v>
      </c>
      <c r="Z2" s="5">
        <f t="shared" ref="Z2:Z33" si="11">IF(ISNUMBER(SEARCH("Other",AA2)),1,0)</f>
        <v>0</v>
      </c>
      <c r="AA2" s="5" t="s">
        <v>24</v>
      </c>
      <c r="AB2" s="5">
        <f>IF(AC2="lessthan 100", 0, IF(AC2="between 100 -500", 1, IF(AC2="Morethan 500", 2, "")))</f>
        <v>1</v>
      </c>
      <c r="AC2" s="5" t="s">
        <v>150</v>
      </c>
      <c r="AD2" s="5">
        <v>1</v>
      </c>
      <c r="AE2" s="5" t="s">
        <v>25</v>
      </c>
      <c r="AF2" s="5">
        <f>IF(ISNUMBER(SEARCH("Taste",AO2)),1,0)</f>
        <v>0</v>
      </c>
      <c r="AG2" s="5">
        <f t="shared" ref="AG2:AG33" si="12">IF(ISNUMBER(SEARCH("Social media influence",AO2)),1,0)</f>
        <v>0</v>
      </c>
      <c r="AH2" s="5">
        <f t="shared" ref="AH2:AH33" si="13">IF(ISNUMBER(SEARCH("Brand value",AO2)),1,0)</f>
        <v>0</v>
      </c>
      <c r="AI2" s="5">
        <f t="shared" ref="AI2:AI33" si="14">IF(ISNUMBER(SEARCH("Cost",AO2)),1,0)</f>
        <v>0</v>
      </c>
      <c r="AJ2" s="5">
        <f t="shared" ref="AJ2:AJ33" si="15">IF(ISNUMBER(SEARCH("Easily available",AO2)),1,0)</f>
        <v>1</v>
      </c>
      <c r="AK2" s="5">
        <f t="shared" ref="AK2:AK33" si="16">IF(ISNUMBER(SEARCH("Habit",AO2)),1,0)</f>
        <v>0</v>
      </c>
      <c r="AL2" s="5">
        <f t="shared" ref="AL2:AL33" si="17">IF(ISNUMBER(SEARCH("Socializing",AO2)),1,0)</f>
        <v>0</v>
      </c>
      <c r="AM2" s="5">
        <f t="shared" ref="AM2:AM33" si="18">IF(ISNUMBER(SEARCH("Special offer",AO2)),1,0)</f>
        <v>0</v>
      </c>
      <c r="AN2" s="5">
        <f t="shared" ref="AN2:AN33" si="19">IF(ISNUMBER(SEARCH("Nothing",AO2)),1,0)</f>
        <v>0</v>
      </c>
      <c r="AO2" s="5" t="s">
        <v>26</v>
      </c>
      <c r="AP2" s="5">
        <f>IF(ISNUMBER(SEARCH("Weight gain/loss",AU2)),1,0)</f>
        <v>0</v>
      </c>
      <c r="AQ2" s="5">
        <f>IF(ISNUMBER(SEARCH("Increased cholesterol",AU2)),1,0)</f>
        <v>0</v>
      </c>
      <c r="AR2" s="5">
        <f t="shared" ref="AR2:AR33" si="20">IF(ISNUMBER(SEARCH("Increased blood pressure",AU2)),1,0)</f>
        <v>0</v>
      </c>
      <c r="AS2" s="5">
        <f t="shared" ref="AS2:AS33" si="21">IF(ISNUMBER(SEARCH("Digestive issues",AU2)),1,0)</f>
        <v>1</v>
      </c>
      <c r="AT2" s="5">
        <f t="shared" ref="AT2:AT33" si="22">IF(ISNUMBER(SEARCH("No changes",AU2)),1,0)</f>
        <v>0</v>
      </c>
      <c r="AU2" s="5" t="s">
        <v>27</v>
      </c>
      <c r="AV2" s="5">
        <v>3</v>
      </c>
      <c r="AW2" s="5" t="s">
        <v>28</v>
      </c>
      <c r="AX2" s="5">
        <v>1</v>
      </c>
      <c r="AY2" s="5" t="s">
        <v>29</v>
      </c>
      <c r="AZ2" s="5">
        <v>3</v>
      </c>
      <c r="BA2" s="5" t="s">
        <v>30</v>
      </c>
      <c r="BB2" s="5" t="s">
        <v>31</v>
      </c>
      <c r="BC2" s="5">
        <v>260</v>
      </c>
      <c r="BD2" s="5">
        <v>2</v>
      </c>
      <c r="BE2" s="5" t="s">
        <v>32</v>
      </c>
      <c r="BF2" s="5">
        <v>1</v>
      </c>
      <c r="BG2" s="5" t="s">
        <v>33</v>
      </c>
      <c r="BH2" s="5">
        <v>2</v>
      </c>
      <c r="BI2" s="5" t="s">
        <v>34</v>
      </c>
      <c r="BJ2" s="5">
        <v>4</v>
      </c>
      <c r="BK2" s="5" t="s">
        <v>35</v>
      </c>
      <c r="BL2" s="5">
        <v>4</v>
      </c>
      <c r="BM2" s="5" t="s">
        <v>36</v>
      </c>
      <c r="BN2" s="5">
        <v>2</v>
      </c>
      <c r="BO2" s="5" t="s">
        <v>37</v>
      </c>
      <c r="BP2" s="5">
        <f t="shared" ref="BP2:BP33" si="23">IF(BQ2="Between 500-1000", 1, IF(BQ2="Less than 100", 2, IF(BQ2=0, 3, IF(BQ2="Between 100-500", 4, ""))))</f>
        <v>4</v>
      </c>
      <c r="BQ2" s="5" t="s">
        <v>38</v>
      </c>
      <c r="BR2" s="12" t="s">
        <v>31</v>
      </c>
    </row>
    <row r="3" spans="1:70" ht="13.2" x14ac:dyDescent="0.25">
      <c r="A3" s="3">
        <f t="shared" ref="A3:A51" si="24">IF(B3="Male", 1, 0)</f>
        <v>0</v>
      </c>
      <c r="B3" s="6" t="s">
        <v>39</v>
      </c>
      <c r="C3" s="6">
        <f t="shared" ref="C3:C33" si="25">IF(D3="40-50", 0, IF(D3="50-60", 1, IF(D3="60 above", 2, "")))</f>
        <v>1</v>
      </c>
      <c r="D3" s="6" t="s">
        <v>19</v>
      </c>
      <c r="E3" s="6">
        <v>52</v>
      </c>
      <c r="F3" s="6">
        <v>150</v>
      </c>
      <c r="G3" s="6">
        <f t="shared" ref="G2:G33" si="26">IF(H3="Working", 0, IF(H3="Home maker", 1, IF(H3="Retired", 2, IF(H3="Other", 3, ""))))</f>
        <v>0</v>
      </c>
      <c r="H3" s="6" t="s">
        <v>20</v>
      </c>
      <c r="I3" s="6">
        <f t="shared" si="0"/>
        <v>2</v>
      </c>
      <c r="J3" s="6" t="s">
        <v>40</v>
      </c>
      <c r="K3" s="6"/>
      <c r="L3" s="6">
        <f t="shared" si="1"/>
        <v>1</v>
      </c>
      <c r="M3" s="6" t="s">
        <v>22</v>
      </c>
      <c r="N3" s="6">
        <f t="shared" ref="N3:N33" si="27">IF(ISNUMBER(SEARCH("Breakfast",R3)),1,0)</f>
        <v>0</v>
      </c>
      <c r="O3" s="6">
        <f t="shared" si="2"/>
        <v>1</v>
      </c>
      <c r="P3" s="6">
        <f t="shared" si="3"/>
        <v>0</v>
      </c>
      <c r="Q3" s="6">
        <f t="shared" si="4"/>
        <v>0</v>
      </c>
      <c r="R3" s="6" t="s">
        <v>41</v>
      </c>
      <c r="S3" s="6">
        <f>IF(ISNUMBER(SEARCH("Burger",AA3)),1,0)</f>
        <v>0</v>
      </c>
      <c r="T3" s="6">
        <f t="shared" si="5"/>
        <v>0</v>
      </c>
      <c r="U3" s="6">
        <f t="shared" si="6"/>
        <v>0</v>
      </c>
      <c r="V3" s="6">
        <f t="shared" si="7"/>
        <v>0</v>
      </c>
      <c r="W3" s="6">
        <f t="shared" si="8"/>
        <v>0</v>
      </c>
      <c r="X3" s="6">
        <f t="shared" si="9"/>
        <v>0</v>
      </c>
      <c r="Y3" s="6">
        <f t="shared" si="10"/>
        <v>1</v>
      </c>
      <c r="Z3" s="6">
        <f t="shared" si="11"/>
        <v>0</v>
      </c>
      <c r="AA3" s="6" t="s">
        <v>42</v>
      </c>
      <c r="AB3" s="6">
        <f>IF(AC3="lessthan 100", 0, IF(AC3="between 100 -500", 1, IF(AC3="Morethan 500", 2, "")))</f>
        <v>0</v>
      </c>
      <c r="AC3" s="6" t="s">
        <v>151</v>
      </c>
      <c r="AD3" s="6">
        <v>2</v>
      </c>
      <c r="AE3" s="6" t="s">
        <v>43</v>
      </c>
      <c r="AF3" s="6">
        <f t="shared" ref="AF2:AF33" si="28">IF(ISNUMBER(SEARCH("Taste",AO3)),1,0)</f>
        <v>0</v>
      </c>
      <c r="AG3" s="6">
        <f t="shared" si="12"/>
        <v>0</v>
      </c>
      <c r="AH3" s="6">
        <f t="shared" si="13"/>
        <v>0</v>
      </c>
      <c r="AI3" s="6">
        <f t="shared" si="14"/>
        <v>0</v>
      </c>
      <c r="AJ3" s="6">
        <f t="shared" si="15"/>
        <v>1</v>
      </c>
      <c r="AK3" s="6">
        <f t="shared" si="16"/>
        <v>0</v>
      </c>
      <c r="AL3" s="6">
        <f t="shared" si="17"/>
        <v>1</v>
      </c>
      <c r="AM3" s="6">
        <f t="shared" si="18"/>
        <v>0</v>
      </c>
      <c r="AN3" s="6">
        <f t="shared" si="19"/>
        <v>0</v>
      </c>
      <c r="AO3" s="6" t="s">
        <v>44</v>
      </c>
      <c r="AP3" s="6">
        <f t="shared" ref="AP2:AP33" si="29">IF(ISNUMBER(SEARCH("Weight gain/loss",AU3)),1,0)</f>
        <v>0</v>
      </c>
      <c r="AQ3" s="6">
        <f t="shared" ref="AQ2:AQ33" si="30">IF(ISNUMBER(SEARCH("Increased cholesterol",AU3)),1,0)</f>
        <v>1</v>
      </c>
      <c r="AR3" s="6">
        <f t="shared" si="20"/>
        <v>1</v>
      </c>
      <c r="AS3" s="6">
        <f t="shared" si="21"/>
        <v>0</v>
      </c>
      <c r="AT3" s="6">
        <f t="shared" si="22"/>
        <v>0</v>
      </c>
      <c r="AU3" s="6" t="s">
        <v>45</v>
      </c>
      <c r="AV3" s="6">
        <v>0</v>
      </c>
      <c r="AW3" s="6" t="s">
        <v>46</v>
      </c>
      <c r="AX3" s="6">
        <v>2</v>
      </c>
      <c r="AY3" s="6" t="s">
        <v>47</v>
      </c>
      <c r="AZ3" s="6">
        <v>4</v>
      </c>
      <c r="BA3" s="6" t="s">
        <v>48</v>
      </c>
      <c r="BB3" s="6" t="s">
        <v>49</v>
      </c>
      <c r="BC3" s="6">
        <v>100</v>
      </c>
      <c r="BD3" s="6">
        <v>4</v>
      </c>
      <c r="BE3" s="6" t="s">
        <v>50</v>
      </c>
      <c r="BF3" s="6">
        <v>0</v>
      </c>
      <c r="BG3" s="6" t="s">
        <v>142</v>
      </c>
      <c r="BH3" s="6">
        <v>2</v>
      </c>
      <c r="BI3" s="6" t="s">
        <v>34</v>
      </c>
      <c r="BJ3" s="6">
        <v>4</v>
      </c>
      <c r="BK3" s="6" t="s">
        <v>35</v>
      </c>
      <c r="BL3" s="6">
        <v>2</v>
      </c>
      <c r="BM3" s="6" t="s">
        <v>51</v>
      </c>
      <c r="BN3" s="6">
        <v>3</v>
      </c>
      <c r="BO3" s="6" t="s">
        <v>52</v>
      </c>
      <c r="BP3" s="6">
        <f t="shared" si="23"/>
        <v>2</v>
      </c>
      <c r="BQ3" s="6" t="s">
        <v>53</v>
      </c>
      <c r="BR3" s="13" t="s">
        <v>49</v>
      </c>
    </row>
    <row r="4" spans="1:70" ht="13.2" x14ac:dyDescent="0.25">
      <c r="A4" s="3">
        <f t="shared" si="24"/>
        <v>1</v>
      </c>
      <c r="B4" s="5" t="s">
        <v>18</v>
      </c>
      <c r="C4" s="5">
        <f>IF(D4="40-50", 0, IF(D4="50-60", 1, IF(D4="60 above", 2, "")))</f>
        <v>1</v>
      </c>
      <c r="D4" s="5" t="s">
        <v>19</v>
      </c>
      <c r="E4" s="5">
        <v>78</v>
      </c>
      <c r="F4" s="5">
        <v>170</v>
      </c>
      <c r="G4" s="5">
        <f t="shared" si="26"/>
        <v>0</v>
      </c>
      <c r="H4" s="5" t="s">
        <v>20</v>
      </c>
      <c r="I4" s="5">
        <f t="shared" si="0"/>
        <v>1</v>
      </c>
      <c r="J4" s="5" t="s">
        <v>21</v>
      </c>
      <c r="K4" s="5"/>
      <c r="L4" s="5">
        <f t="shared" si="1"/>
        <v>1</v>
      </c>
      <c r="M4" s="5" t="s">
        <v>22</v>
      </c>
      <c r="N4" s="5">
        <f t="shared" si="27"/>
        <v>0</v>
      </c>
      <c r="O4" s="5">
        <f t="shared" si="2"/>
        <v>0</v>
      </c>
      <c r="P4" s="5">
        <f t="shared" si="3"/>
        <v>0</v>
      </c>
      <c r="Q4" s="5">
        <f t="shared" si="4"/>
        <v>1</v>
      </c>
      <c r="R4" s="5" t="s">
        <v>54</v>
      </c>
      <c r="S4" s="5">
        <f t="shared" ref="S4:S33" si="31">IF(ISNUMBER(SEARCH("Burger",AA4)),1,0)</f>
        <v>0</v>
      </c>
      <c r="T4" s="5">
        <f t="shared" si="5"/>
        <v>0</v>
      </c>
      <c r="U4" s="5">
        <f t="shared" si="6"/>
        <v>0</v>
      </c>
      <c r="V4" s="5">
        <f t="shared" si="7"/>
        <v>0</v>
      </c>
      <c r="W4" s="5">
        <f t="shared" si="8"/>
        <v>1</v>
      </c>
      <c r="X4" s="5">
        <f t="shared" si="9"/>
        <v>0</v>
      </c>
      <c r="Y4" s="5">
        <f t="shared" si="10"/>
        <v>0</v>
      </c>
      <c r="Z4" s="5">
        <f t="shared" si="11"/>
        <v>0</v>
      </c>
      <c r="AA4" s="5" t="s">
        <v>24</v>
      </c>
      <c r="AB4" s="5">
        <f t="shared" ref="AB4:AB33" si="32">IF(AC4="lessthan 100", 0, IF(AC4="between 100 -500", 1, IF(AC4="Morethan 500", 2, "")))</f>
        <v>1</v>
      </c>
      <c r="AC4" s="5" t="s">
        <v>150</v>
      </c>
      <c r="AD4" s="5">
        <v>1</v>
      </c>
      <c r="AE4" s="5" t="s">
        <v>25</v>
      </c>
      <c r="AF4" s="5">
        <f t="shared" si="28"/>
        <v>1</v>
      </c>
      <c r="AG4" s="5">
        <f t="shared" si="12"/>
        <v>0</v>
      </c>
      <c r="AH4" s="5">
        <f t="shared" si="13"/>
        <v>0</v>
      </c>
      <c r="AI4" s="5">
        <f t="shared" si="14"/>
        <v>0</v>
      </c>
      <c r="AJ4" s="5">
        <f t="shared" si="15"/>
        <v>0</v>
      </c>
      <c r="AK4" s="5">
        <f t="shared" si="16"/>
        <v>0</v>
      </c>
      <c r="AL4" s="5">
        <f t="shared" si="17"/>
        <v>0</v>
      </c>
      <c r="AM4" s="5">
        <f t="shared" si="18"/>
        <v>0</v>
      </c>
      <c r="AN4" s="5">
        <f t="shared" si="19"/>
        <v>0</v>
      </c>
      <c r="AO4" s="5" t="s">
        <v>55</v>
      </c>
      <c r="AP4" s="5">
        <f t="shared" si="29"/>
        <v>1</v>
      </c>
      <c r="AQ4" s="5">
        <f t="shared" si="30"/>
        <v>0</v>
      </c>
      <c r="AR4" s="5">
        <f t="shared" si="20"/>
        <v>0</v>
      </c>
      <c r="AS4" s="5">
        <f t="shared" si="21"/>
        <v>0</v>
      </c>
      <c r="AT4" s="5">
        <f t="shared" si="22"/>
        <v>0</v>
      </c>
      <c r="AU4" s="5" t="s">
        <v>56</v>
      </c>
      <c r="AV4" s="5">
        <v>3</v>
      </c>
      <c r="AW4" s="5" t="s">
        <v>28</v>
      </c>
      <c r="AX4" s="5">
        <v>2</v>
      </c>
      <c r="AY4" s="5" t="s">
        <v>47</v>
      </c>
      <c r="AZ4" s="5">
        <v>3</v>
      </c>
      <c r="BA4" s="5" t="s">
        <v>30</v>
      </c>
      <c r="BB4" s="5" t="s">
        <v>31</v>
      </c>
      <c r="BC4" s="5">
        <v>180</v>
      </c>
      <c r="BD4" s="5">
        <v>2</v>
      </c>
      <c r="BE4" s="5" t="s">
        <v>32</v>
      </c>
      <c r="BF4" s="5">
        <v>1</v>
      </c>
      <c r="BG4" s="5" t="s">
        <v>33</v>
      </c>
      <c r="BH4" s="5">
        <v>2</v>
      </c>
      <c r="BI4" s="5" t="s">
        <v>34</v>
      </c>
      <c r="BJ4" s="5">
        <v>2</v>
      </c>
      <c r="BK4" s="5" t="s">
        <v>57</v>
      </c>
      <c r="BL4" s="5">
        <v>2</v>
      </c>
      <c r="BM4" s="5" t="s">
        <v>51</v>
      </c>
      <c r="BN4" s="5">
        <v>2</v>
      </c>
      <c r="BO4" s="5" t="s">
        <v>37</v>
      </c>
      <c r="BP4" s="5">
        <f t="shared" si="23"/>
        <v>4</v>
      </c>
      <c r="BQ4" s="5" t="s">
        <v>38</v>
      </c>
      <c r="BR4" s="12" t="s">
        <v>49</v>
      </c>
    </row>
    <row r="5" spans="1:70" ht="13.2" x14ac:dyDescent="0.25">
      <c r="A5" s="3">
        <f t="shared" si="24"/>
        <v>0</v>
      </c>
      <c r="B5" s="6" t="s">
        <v>39</v>
      </c>
      <c r="C5" s="6">
        <f t="shared" si="25"/>
        <v>0</v>
      </c>
      <c r="D5" s="6" t="s">
        <v>58</v>
      </c>
      <c r="E5" s="6">
        <v>60</v>
      </c>
      <c r="F5" s="6">
        <v>172</v>
      </c>
      <c r="G5" s="6">
        <f t="shared" si="26"/>
        <v>2</v>
      </c>
      <c r="H5" s="6" t="s">
        <v>59</v>
      </c>
      <c r="I5" s="6">
        <f t="shared" si="0"/>
        <v>0</v>
      </c>
      <c r="J5" s="6" t="s">
        <v>60</v>
      </c>
      <c r="K5" s="6" t="s">
        <v>61</v>
      </c>
      <c r="L5" s="6">
        <f t="shared" si="1"/>
        <v>1</v>
      </c>
      <c r="M5" s="6" t="s">
        <v>22</v>
      </c>
      <c r="N5" s="6">
        <f t="shared" si="27"/>
        <v>0</v>
      </c>
      <c r="O5" s="6">
        <f t="shared" si="2"/>
        <v>0</v>
      </c>
      <c r="P5" s="6">
        <f t="shared" si="3"/>
        <v>1</v>
      </c>
      <c r="Q5" s="6">
        <f t="shared" si="4"/>
        <v>0</v>
      </c>
      <c r="R5" s="6" t="s">
        <v>23</v>
      </c>
      <c r="S5" s="6">
        <f t="shared" si="31"/>
        <v>0</v>
      </c>
      <c r="T5" s="6">
        <f t="shared" si="5"/>
        <v>0</v>
      </c>
      <c r="U5" s="6">
        <f t="shared" si="6"/>
        <v>0</v>
      </c>
      <c r="V5" s="6">
        <f t="shared" si="7"/>
        <v>0</v>
      </c>
      <c r="W5" s="6">
        <f t="shared" si="8"/>
        <v>0</v>
      </c>
      <c r="X5" s="6">
        <f t="shared" si="9"/>
        <v>0</v>
      </c>
      <c r="Y5" s="6">
        <f t="shared" si="10"/>
        <v>0</v>
      </c>
      <c r="Z5" s="6">
        <f t="shared" si="11"/>
        <v>0</v>
      </c>
      <c r="AA5" s="6"/>
      <c r="AB5" s="6">
        <f t="shared" si="32"/>
        <v>0</v>
      </c>
      <c r="AC5" s="6" t="s">
        <v>151</v>
      </c>
      <c r="AD5" s="6">
        <v>2</v>
      </c>
      <c r="AE5" s="6" t="s">
        <v>43</v>
      </c>
      <c r="AF5" s="6">
        <f t="shared" si="28"/>
        <v>0</v>
      </c>
      <c r="AG5" s="6">
        <f t="shared" si="12"/>
        <v>1</v>
      </c>
      <c r="AH5" s="6">
        <f t="shared" si="13"/>
        <v>0</v>
      </c>
      <c r="AI5" s="6">
        <f t="shared" si="14"/>
        <v>0</v>
      </c>
      <c r="AJ5" s="6">
        <f t="shared" si="15"/>
        <v>1</v>
      </c>
      <c r="AK5" s="6">
        <f t="shared" si="16"/>
        <v>0</v>
      </c>
      <c r="AL5" s="6">
        <f t="shared" si="17"/>
        <v>0</v>
      </c>
      <c r="AM5" s="6">
        <f t="shared" si="18"/>
        <v>0</v>
      </c>
      <c r="AN5" s="6">
        <f t="shared" si="19"/>
        <v>0</v>
      </c>
      <c r="AO5" s="6" t="s">
        <v>62</v>
      </c>
      <c r="AP5" s="6">
        <f t="shared" si="29"/>
        <v>0</v>
      </c>
      <c r="AQ5" s="6">
        <f t="shared" si="30"/>
        <v>1</v>
      </c>
      <c r="AR5" s="6">
        <f t="shared" si="20"/>
        <v>0</v>
      </c>
      <c r="AS5" s="6">
        <f t="shared" si="21"/>
        <v>0</v>
      </c>
      <c r="AT5" s="6">
        <f t="shared" si="22"/>
        <v>0</v>
      </c>
      <c r="AU5" s="6" t="s">
        <v>63</v>
      </c>
      <c r="AV5" s="6">
        <v>2</v>
      </c>
      <c r="AW5" s="6" t="s">
        <v>64</v>
      </c>
      <c r="AX5" s="6">
        <v>1</v>
      </c>
      <c r="AY5" s="6" t="s">
        <v>29</v>
      </c>
      <c r="AZ5" s="6">
        <v>1</v>
      </c>
      <c r="BA5" s="6" t="s">
        <v>65</v>
      </c>
      <c r="BB5" s="6" t="s">
        <v>49</v>
      </c>
      <c r="BC5" s="6">
        <v>200</v>
      </c>
      <c r="BD5" s="6">
        <v>0</v>
      </c>
      <c r="BE5" s="6" t="s">
        <v>30</v>
      </c>
      <c r="BF5" s="6">
        <v>2</v>
      </c>
      <c r="BG5" s="6" t="s">
        <v>66</v>
      </c>
      <c r="BH5" s="6">
        <v>2</v>
      </c>
      <c r="BI5" s="6" t="s">
        <v>34</v>
      </c>
      <c r="BJ5" s="6">
        <v>2</v>
      </c>
      <c r="BK5" s="6" t="s">
        <v>57</v>
      </c>
      <c r="BL5" s="6">
        <v>3</v>
      </c>
      <c r="BM5" s="6" t="s">
        <v>57</v>
      </c>
      <c r="BN5" s="6">
        <v>1</v>
      </c>
      <c r="BO5" s="6" t="s">
        <v>67</v>
      </c>
      <c r="BP5" s="6">
        <f t="shared" si="23"/>
        <v>4</v>
      </c>
      <c r="BQ5" s="6" t="s">
        <v>38</v>
      </c>
      <c r="BR5" s="13" t="s">
        <v>49</v>
      </c>
    </row>
    <row r="6" spans="1:70" ht="13.2" x14ac:dyDescent="0.25">
      <c r="A6" s="3">
        <f t="shared" si="24"/>
        <v>0</v>
      </c>
      <c r="B6" s="5" t="s">
        <v>39</v>
      </c>
      <c r="C6" s="5">
        <f t="shared" si="25"/>
        <v>1</v>
      </c>
      <c r="D6" s="5" t="s">
        <v>19</v>
      </c>
      <c r="E6" s="5">
        <v>55</v>
      </c>
      <c r="F6" s="5">
        <v>156</v>
      </c>
      <c r="G6" s="5">
        <f t="shared" si="26"/>
        <v>1</v>
      </c>
      <c r="H6" s="5" t="s">
        <v>68</v>
      </c>
      <c r="I6" s="5">
        <f t="shared" si="0"/>
        <v>2</v>
      </c>
      <c r="J6" s="5" t="s">
        <v>40</v>
      </c>
      <c r="K6" s="5"/>
      <c r="L6" s="5">
        <f t="shared" si="1"/>
        <v>0</v>
      </c>
      <c r="M6" s="5" t="s">
        <v>69</v>
      </c>
      <c r="N6" s="5">
        <f t="shared" si="27"/>
        <v>1</v>
      </c>
      <c r="O6" s="5">
        <f t="shared" si="2"/>
        <v>0</v>
      </c>
      <c r="P6" s="5">
        <f t="shared" si="3"/>
        <v>0</v>
      </c>
      <c r="Q6" s="5">
        <f t="shared" si="4"/>
        <v>0</v>
      </c>
      <c r="R6" s="5" t="s">
        <v>70</v>
      </c>
      <c r="S6" s="5">
        <f t="shared" si="31"/>
        <v>0</v>
      </c>
      <c r="T6" s="5">
        <f t="shared" si="5"/>
        <v>0</v>
      </c>
      <c r="U6" s="5">
        <f t="shared" si="6"/>
        <v>1</v>
      </c>
      <c r="V6" s="5">
        <f t="shared" si="7"/>
        <v>0</v>
      </c>
      <c r="W6" s="5">
        <f t="shared" si="8"/>
        <v>0</v>
      </c>
      <c r="X6" s="5">
        <f t="shared" si="9"/>
        <v>1</v>
      </c>
      <c r="Y6" s="5">
        <f t="shared" si="10"/>
        <v>0</v>
      </c>
      <c r="Z6" s="5">
        <f t="shared" si="11"/>
        <v>0</v>
      </c>
      <c r="AA6" s="5" t="s">
        <v>71</v>
      </c>
      <c r="AB6" s="5">
        <f t="shared" si="32"/>
        <v>1</v>
      </c>
      <c r="AC6" s="5" t="s">
        <v>150</v>
      </c>
      <c r="AD6" s="5">
        <v>2</v>
      </c>
      <c r="AE6" s="5" t="s">
        <v>43</v>
      </c>
      <c r="AF6" s="5">
        <f t="shared" si="28"/>
        <v>0</v>
      </c>
      <c r="AG6" s="5">
        <f t="shared" si="12"/>
        <v>0</v>
      </c>
      <c r="AH6" s="5">
        <f t="shared" si="13"/>
        <v>0</v>
      </c>
      <c r="AI6" s="5">
        <f t="shared" si="14"/>
        <v>0</v>
      </c>
      <c r="AJ6" s="5">
        <f t="shared" si="15"/>
        <v>0</v>
      </c>
      <c r="AK6" s="5">
        <f t="shared" si="16"/>
        <v>0</v>
      </c>
      <c r="AL6" s="5">
        <f t="shared" si="17"/>
        <v>0</v>
      </c>
      <c r="AM6" s="5">
        <f t="shared" si="18"/>
        <v>0</v>
      </c>
      <c r="AN6" s="5">
        <f t="shared" si="19"/>
        <v>1</v>
      </c>
      <c r="AO6" s="5" t="s">
        <v>72</v>
      </c>
      <c r="AP6" s="5">
        <f t="shared" si="29"/>
        <v>0</v>
      </c>
      <c r="AQ6" s="5">
        <f t="shared" si="30"/>
        <v>0</v>
      </c>
      <c r="AR6" s="5">
        <f t="shared" si="20"/>
        <v>1</v>
      </c>
      <c r="AS6" s="5">
        <f t="shared" si="21"/>
        <v>0</v>
      </c>
      <c r="AT6" s="5">
        <f t="shared" si="22"/>
        <v>0</v>
      </c>
      <c r="AU6" s="5" t="s">
        <v>73</v>
      </c>
      <c r="AV6" s="5">
        <v>2</v>
      </c>
      <c r="AW6" s="5" t="s">
        <v>64</v>
      </c>
      <c r="AX6" s="5">
        <v>2</v>
      </c>
      <c r="AY6" s="5" t="s">
        <v>47</v>
      </c>
      <c r="AZ6" s="5">
        <v>4</v>
      </c>
      <c r="BA6" s="5" t="s">
        <v>48</v>
      </c>
      <c r="BB6" s="5" t="s">
        <v>74</v>
      </c>
      <c r="BC6" s="5">
        <v>200</v>
      </c>
      <c r="BD6" s="5">
        <v>4</v>
      </c>
      <c r="BE6" s="5" t="s">
        <v>50</v>
      </c>
      <c r="BF6" s="5">
        <v>2</v>
      </c>
      <c r="BG6" s="5" t="s">
        <v>66</v>
      </c>
      <c r="BH6" s="5">
        <v>2</v>
      </c>
      <c r="BI6" s="5" t="s">
        <v>34</v>
      </c>
      <c r="BJ6" s="5">
        <v>3</v>
      </c>
      <c r="BK6" s="5" t="s">
        <v>36</v>
      </c>
      <c r="BL6" s="5">
        <v>3</v>
      </c>
      <c r="BM6" s="5" t="s">
        <v>57</v>
      </c>
      <c r="BN6" s="5">
        <v>3</v>
      </c>
      <c r="BO6" s="5" t="s">
        <v>52</v>
      </c>
      <c r="BP6" s="5">
        <f t="shared" si="23"/>
        <v>3</v>
      </c>
      <c r="BQ6" s="5">
        <v>0</v>
      </c>
      <c r="BR6" s="12" t="s">
        <v>31</v>
      </c>
    </row>
    <row r="7" spans="1:70" ht="13.2" x14ac:dyDescent="0.25">
      <c r="A7" s="3">
        <f t="shared" si="24"/>
        <v>0</v>
      </c>
      <c r="B7" s="6" t="s">
        <v>39</v>
      </c>
      <c r="C7" s="6">
        <f t="shared" si="25"/>
        <v>0</v>
      </c>
      <c r="D7" s="6" t="s">
        <v>58</v>
      </c>
      <c r="E7" s="6">
        <v>70</v>
      </c>
      <c r="F7" s="6">
        <v>158</v>
      </c>
      <c r="G7" s="6">
        <f t="shared" si="26"/>
        <v>0</v>
      </c>
      <c r="H7" s="6" t="s">
        <v>20</v>
      </c>
      <c r="I7" s="6">
        <f t="shared" si="0"/>
        <v>2</v>
      </c>
      <c r="J7" s="6" t="s">
        <v>40</v>
      </c>
      <c r="K7" s="6"/>
      <c r="L7" s="10">
        <f t="shared" si="1"/>
        <v>0</v>
      </c>
      <c r="M7" s="5" t="s">
        <v>69</v>
      </c>
      <c r="N7" s="10">
        <f t="shared" si="27"/>
        <v>0</v>
      </c>
      <c r="O7" s="10">
        <f t="shared" si="2"/>
        <v>0</v>
      </c>
      <c r="P7" s="10">
        <f t="shared" si="3"/>
        <v>1</v>
      </c>
      <c r="Q7" s="10">
        <f t="shared" si="4"/>
        <v>1</v>
      </c>
      <c r="R7" s="6" t="s">
        <v>75</v>
      </c>
      <c r="S7" s="6">
        <f t="shared" si="31"/>
        <v>0</v>
      </c>
      <c r="T7" s="6">
        <f t="shared" si="5"/>
        <v>0</v>
      </c>
      <c r="U7" s="6">
        <f t="shared" si="6"/>
        <v>1</v>
      </c>
      <c r="V7" s="6">
        <f t="shared" si="7"/>
        <v>1</v>
      </c>
      <c r="W7" s="6">
        <f t="shared" si="8"/>
        <v>1</v>
      </c>
      <c r="X7" s="6">
        <f t="shared" si="9"/>
        <v>1</v>
      </c>
      <c r="Y7" s="6">
        <f t="shared" si="10"/>
        <v>1</v>
      </c>
      <c r="Z7" s="6">
        <f t="shared" si="11"/>
        <v>0</v>
      </c>
      <c r="AA7" s="6" t="s">
        <v>76</v>
      </c>
      <c r="AB7" s="6">
        <f t="shared" si="32"/>
        <v>1</v>
      </c>
      <c r="AC7" s="6" t="s">
        <v>150</v>
      </c>
      <c r="AD7" s="6">
        <v>1</v>
      </c>
      <c r="AE7" s="6" t="s">
        <v>25</v>
      </c>
      <c r="AF7" s="6">
        <f t="shared" si="28"/>
        <v>1</v>
      </c>
      <c r="AG7" s="6">
        <f t="shared" si="12"/>
        <v>0</v>
      </c>
      <c r="AH7" s="6">
        <f t="shared" si="13"/>
        <v>0</v>
      </c>
      <c r="AI7" s="6">
        <f t="shared" si="14"/>
        <v>0</v>
      </c>
      <c r="AJ7" s="6">
        <f t="shared" si="15"/>
        <v>0</v>
      </c>
      <c r="AK7" s="6">
        <f t="shared" si="16"/>
        <v>0</v>
      </c>
      <c r="AL7" s="6">
        <f t="shared" si="17"/>
        <v>0</v>
      </c>
      <c r="AM7" s="6">
        <f t="shared" si="18"/>
        <v>0</v>
      </c>
      <c r="AN7" s="6">
        <f t="shared" si="19"/>
        <v>0</v>
      </c>
      <c r="AO7" s="6" t="s">
        <v>55</v>
      </c>
      <c r="AP7" s="6">
        <f t="shared" si="29"/>
        <v>0</v>
      </c>
      <c r="AQ7" s="6">
        <f t="shared" si="30"/>
        <v>0</v>
      </c>
      <c r="AR7" s="6">
        <f t="shared" si="20"/>
        <v>0</v>
      </c>
      <c r="AS7" s="6">
        <f t="shared" si="21"/>
        <v>1</v>
      </c>
      <c r="AT7" s="6">
        <f t="shared" si="22"/>
        <v>0</v>
      </c>
      <c r="AU7" s="6" t="s">
        <v>27</v>
      </c>
      <c r="AV7" s="6">
        <v>3</v>
      </c>
      <c r="AW7" s="6" t="s">
        <v>28</v>
      </c>
      <c r="AX7" s="6">
        <v>1</v>
      </c>
      <c r="AY7" s="6" t="s">
        <v>29</v>
      </c>
      <c r="AZ7" s="6">
        <v>3</v>
      </c>
      <c r="BA7" s="6" t="s">
        <v>30</v>
      </c>
      <c r="BB7" s="6" t="s">
        <v>31</v>
      </c>
      <c r="BC7" s="6" t="s">
        <v>142</v>
      </c>
      <c r="BD7" s="6">
        <v>4</v>
      </c>
      <c r="BE7" s="6" t="s">
        <v>50</v>
      </c>
      <c r="BF7" s="6">
        <v>3</v>
      </c>
      <c r="BG7" s="6" t="s">
        <v>25</v>
      </c>
      <c r="BH7" s="6">
        <v>1</v>
      </c>
      <c r="BI7" s="6" t="s">
        <v>77</v>
      </c>
      <c r="BJ7" s="6">
        <v>4</v>
      </c>
      <c r="BK7" s="6" t="s">
        <v>35</v>
      </c>
      <c r="BL7" s="6">
        <v>3</v>
      </c>
      <c r="BM7" s="6" t="s">
        <v>57</v>
      </c>
      <c r="BN7" s="6">
        <v>3</v>
      </c>
      <c r="BO7" s="6" t="s">
        <v>52</v>
      </c>
      <c r="BP7" s="6">
        <f t="shared" si="23"/>
        <v>4</v>
      </c>
      <c r="BQ7" s="6" t="s">
        <v>38</v>
      </c>
      <c r="BR7" s="13" t="s">
        <v>49</v>
      </c>
    </row>
    <row r="8" spans="1:70" ht="13.2" x14ac:dyDescent="0.25">
      <c r="A8" s="3">
        <f t="shared" si="24"/>
        <v>1</v>
      </c>
      <c r="B8" s="5" t="s">
        <v>18</v>
      </c>
      <c r="C8" s="5">
        <f t="shared" si="25"/>
        <v>1</v>
      </c>
      <c r="D8" s="5" t="s">
        <v>19</v>
      </c>
      <c r="E8" s="5">
        <v>65</v>
      </c>
      <c r="F8" s="5">
        <v>156</v>
      </c>
      <c r="G8" s="5">
        <f t="shared" si="26"/>
        <v>3</v>
      </c>
      <c r="H8" s="5" t="s">
        <v>78</v>
      </c>
      <c r="I8" s="5">
        <f t="shared" si="0"/>
        <v>2</v>
      </c>
      <c r="J8" s="5" t="s">
        <v>40</v>
      </c>
      <c r="K8" s="5"/>
      <c r="L8" s="5">
        <f t="shared" si="1"/>
        <v>0</v>
      </c>
      <c r="M8" s="5" t="s">
        <v>69</v>
      </c>
      <c r="N8" s="5">
        <f t="shared" si="27"/>
        <v>0</v>
      </c>
      <c r="O8" s="5">
        <f t="shared" si="2"/>
        <v>0</v>
      </c>
      <c r="P8" s="5">
        <f t="shared" si="3"/>
        <v>0</v>
      </c>
      <c r="Q8" s="5">
        <f t="shared" si="4"/>
        <v>1</v>
      </c>
      <c r="R8" s="5" t="s">
        <v>54</v>
      </c>
      <c r="S8" s="5">
        <f t="shared" si="31"/>
        <v>0</v>
      </c>
      <c r="T8" s="5">
        <f t="shared" si="5"/>
        <v>0</v>
      </c>
      <c r="U8" s="5">
        <f t="shared" si="6"/>
        <v>1</v>
      </c>
      <c r="V8" s="5">
        <f t="shared" si="7"/>
        <v>0</v>
      </c>
      <c r="W8" s="5">
        <f t="shared" si="8"/>
        <v>0</v>
      </c>
      <c r="X8" s="5">
        <f t="shared" si="9"/>
        <v>1</v>
      </c>
      <c r="Y8" s="5">
        <f t="shared" si="10"/>
        <v>1</v>
      </c>
      <c r="Z8" s="5">
        <f t="shared" si="11"/>
        <v>0</v>
      </c>
      <c r="AA8" s="5" t="s">
        <v>79</v>
      </c>
      <c r="AB8" s="5">
        <f t="shared" si="32"/>
        <v>1</v>
      </c>
      <c r="AC8" s="5" t="s">
        <v>150</v>
      </c>
      <c r="AD8" s="5">
        <v>1</v>
      </c>
      <c r="AE8" s="5" t="s">
        <v>25</v>
      </c>
      <c r="AF8" s="5">
        <f t="shared" si="28"/>
        <v>1</v>
      </c>
      <c r="AG8" s="5">
        <f t="shared" si="12"/>
        <v>0</v>
      </c>
      <c r="AH8" s="5">
        <f t="shared" si="13"/>
        <v>0</v>
      </c>
      <c r="AI8" s="5">
        <f t="shared" si="14"/>
        <v>0</v>
      </c>
      <c r="AJ8" s="5">
        <f t="shared" si="15"/>
        <v>0</v>
      </c>
      <c r="AK8" s="5">
        <f t="shared" si="16"/>
        <v>0</v>
      </c>
      <c r="AL8" s="5">
        <f t="shared" si="17"/>
        <v>0</v>
      </c>
      <c r="AM8" s="5">
        <f t="shared" si="18"/>
        <v>0</v>
      </c>
      <c r="AN8" s="5">
        <f t="shared" si="19"/>
        <v>0</v>
      </c>
      <c r="AO8" s="5" t="s">
        <v>55</v>
      </c>
      <c r="AP8" s="5">
        <f t="shared" si="29"/>
        <v>0</v>
      </c>
      <c r="AQ8" s="5">
        <f t="shared" si="30"/>
        <v>0</v>
      </c>
      <c r="AR8" s="5">
        <f t="shared" si="20"/>
        <v>0</v>
      </c>
      <c r="AS8" s="5">
        <f t="shared" si="21"/>
        <v>0</v>
      </c>
      <c r="AT8" s="5">
        <f t="shared" si="22"/>
        <v>1</v>
      </c>
      <c r="AU8" s="5" t="s">
        <v>80</v>
      </c>
      <c r="AV8" s="5">
        <v>3</v>
      </c>
      <c r="AW8" s="5" t="s">
        <v>28</v>
      </c>
      <c r="AX8" s="5">
        <v>1</v>
      </c>
      <c r="AY8" s="5" t="s">
        <v>29</v>
      </c>
      <c r="AZ8" s="5">
        <v>4</v>
      </c>
      <c r="BA8" s="5" t="s">
        <v>48</v>
      </c>
      <c r="BB8" s="5" t="s">
        <v>49</v>
      </c>
      <c r="BC8" s="5">
        <v>160</v>
      </c>
      <c r="BD8" s="5">
        <v>4</v>
      </c>
      <c r="BE8" s="5" t="s">
        <v>50</v>
      </c>
      <c r="BF8" s="5">
        <v>3</v>
      </c>
      <c r="BG8" s="5" t="s">
        <v>25</v>
      </c>
      <c r="BH8" s="5">
        <v>1</v>
      </c>
      <c r="BI8" s="5" t="s">
        <v>77</v>
      </c>
      <c r="BJ8" s="5">
        <v>4</v>
      </c>
      <c r="BK8" s="5" t="s">
        <v>35</v>
      </c>
      <c r="BL8" s="5">
        <v>2</v>
      </c>
      <c r="BM8" s="5" t="s">
        <v>51</v>
      </c>
      <c r="BN8" s="5">
        <v>3</v>
      </c>
      <c r="BO8" s="5" t="s">
        <v>52</v>
      </c>
      <c r="BP8" s="5">
        <f t="shared" si="23"/>
        <v>2</v>
      </c>
      <c r="BQ8" s="5" t="s">
        <v>53</v>
      </c>
      <c r="BR8" s="12" t="s">
        <v>49</v>
      </c>
    </row>
    <row r="9" spans="1:70" ht="13.2" x14ac:dyDescent="0.25">
      <c r="A9" s="3">
        <f t="shared" si="24"/>
        <v>0</v>
      </c>
      <c r="B9" s="6" t="s">
        <v>39</v>
      </c>
      <c r="C9" s="6">
        <f t="shared" si="25"/>
        <v>1</v>
      </c>
      <c r="D9" s="6" t="s">
        <v>19</v>
      </c>
      <c r="E9" s="6">
        <v>75</v>
      </c>
      <c r="F9" s="6">
        <v>158</v>
      </c>
      <c r="G9" s="6">
        <f t="shared" si="26"/>
        <v>1</v>
      </c>
      <c r="H9" s="6" t="s">
        <v>68</v>
      </c>
      <c r="I9" s="6">
        <f t="shared" si="0"/>
        <v>2</v>
      </c>
      <c r="J9" s="6" t="s">
        <v>40</v>
      </c>
      <c r="K9" s="6"/>
      <c r="L9" s="10">
        <f t="shared" si="1"/>
        <v>0</v>
      </c>
      <c r="M9" s="5" t="s">
        <v>69</v>
      </c>
      <c r="N9" s="10">
        <f t="shared" si="27"/>
        <v>0</v>
      </c>
      <c r="O9" s="10">
        <f t="shared" si="2"/>
        <v>0</v>
      </c>
      <c r="P9" s="10">
        <f t="shared" si="3"/>
        <v>0</v>
      </c>
      <c r="Q9" s="10">
        <f t="shared" si="4"/>
        <v>1</v>
      </c>
      <c r="R9" s="6" t="s">
        <v>54</v>
      </c>
      <c r="S9" s="6">
        <f t="shared" si="31"/>
        <v>0</v>
      </c>
      <c r="T9" s="6">
        <f t="shared" si="5"/>
        <v>0</v>
      </c>
      <c r="U9" s="6">
        <f t="shared" si="6"/>
        <v>1</v>
      </c>
      <c r="V9" s="6">
        <f t="shared" si="7"/>
        <v>1</v>
      </c>
      <c r="W9" s="6">
        <f t="shared" si="8"/>
        <v>1</v>
      </c>
      <c r="X9" s="6">
        <f t="shared" si="9"/>
        <v>1</v>
      </c>
      <c r="Y9" s="6">
        <f t="shared" si="10"/>
        <v>1</v>
      </c>
      <c r="Z9" s="6">
        <f t="shared" si="11"/>
        <v>0</v>
      </c>
      <c r="AA9" s="6" t="s">
        <v>76</v>
      </c>
      <c r="AB9" s="6">
        <f t="shared" si="32"/>
        <v>1</v>
      </c>
      <c r="AC9" s="6" t="s">
        <v>150</v>
      </c>
      <c r="AD9" s="6">
        <v>1</v>
      </c>
      <c r="AE9" s="6" t="s">
        <v>25</v>
      </c>
      <c r="AF9" s="6">
        <f t="shared" si="28"/>
        <v>1</v>
      </c>
      <c r="AG9" s="6">
        <f t="shared" si="12"/>
        <v>0</v>
      </c>
      <c r="AH9" s="6">
        <f t="shared" si="13"/>
        <v>0</v>
      </c>
      <c r="AI9" s="6">
        <f t="shared" si="14"/>
        <v>0</v>
      </c>
      <c r="AJ9" s="6">
        <f t="shared" si="15"/>
        <v>0</v>
      </c>
      <c r="AK9" s="6">
        <f t="shared" si="16"/>
        <v>0</v>
      </c>
      <c r="AL9" s="6">
        <f t="shared" si="17"/>
        <v>0</v>
      </c>
      <c r="AM9" s="6">
        <f t="shared" si="18"/>
        <v>0</v>
      </c>
      <c r="AN9" s="6">
        <f t="shared" si="19"/>
        <v>0</v>
      </c>
      <c r="AO9" s="6" t="s">
        <v>55</v>
      </c>
      <c r="AP9" s="6">
        <f t="shared" si="29"/>
        <v>0</v>
      </c>
      <c r="AQ9" s="6">
        <f t="shared" si="30"/>
        <v>1</v>
      </c>
      <c r="AR9" s="6">
        <f t="shared" si="20"/>
        <v>1</v>
      </c>
      <c r="AS9" s="6">
        <f t="shared" si="21"/>
        <v>1</v>
      </c>
      <c r="AT9" s="6">
        <f t="shared" si="22"/>
        <v>0</v>
      </c>
      <c r="AU9" s="6" t="s">
        <v>81</v>
      </c>
      <c r="AV9" s="6">
        <v>2</v>
      </c>
      <c r="AW9" s="6" t="s">
        <v>64</v>
      </c>
      <c r="AX9" s="6">
        <v>1</v>
      </c>
      <c r="AY9" s="6" t="s">
        <v>29</v>
      </c>
      <c r="AZ9" s="6">
        <v>4</v>
      </c>
      <c r="BA9" s="6" t="s">
        <v>48</v>
      </c>
      <c r="BB9" s="6" t="s">
        <v>49</v>
      </c>
      <c r="BC9" s="6">
        <v>167</v>
      </c>
      <c r="BD9" s="6">
        <v>1</v>
      </c>
      <c r="BE9" s="6" t="s">
        <v>48</v>
      </c>
      <c r="BF9" s="6">
        <v>3</v>
      </c>
      <c r="BG9" s="6" t="s">
        <v>25</v>
      </c>
      <c r="BH9" s="6">
        <v>0</v>
      </c>
      <c r="BI9" s="6" t="s">
        <v>82</v>
      </c>
      <c r="BJ9" s="6">
        <v>4</v>
      </c>
      <c r="BK9" s="6" t="s">
        <v>35</v>
      </c>
      <c r="BL9" s="6">
        <v>2</v>
      </c>
      <c r="BM9" s="6" t="s">
        <v>51</v>
      </c>
      <c r="BN9" s="6">
        <v>3</v>
      </c>
      <c r="BO9" s="6" t="s">
        <v>52</v>
      </c>
      <c r="BP9" s="6">
        <f t="shared" si="23"/>
        <v>4</v>
      </c>
      <c r="BQ9" s="6" t="s">
        <v>38</v>
      </c>
      <c r="BR9" s="13" t="s">
        <v>49</v>
      </c>
    </row>
    <row r="10" spans="1:70" ht="13.2" x14ac:dyDescent="0.25">
      <c r="A10" s="3">
        <f t="shared" si="24"/>
        <v>1</v>
      </c>
      <c r="B10" s="5" t="s">
        <v>18</v>
      </c>
      <c r="C10" s="5">
        <f t="shared" si="25"/>
        <v>1</v>
      </c>
      <c r="D10" s="5" t="s">
        <v>19</v>
      </c>
      <c r="E10" s="5">
        <v>78</v>
      </c>
      <c r="F10" s="5">
        <v>159</v>
      </c>
      <c r="G10" s="5">
        <f t="shared" si="26"/>
        <v>3</v>
      </c>
      <c r="H10" s="5" t="s">
        <v>78</v>
      </c>
      <c r="I10" s="5">
        <f t="shared" si="0"/>
        <v>2</v>
      </c>
      <c r="J10" s="5" t="s">
        <v>40</v>
      </c>
      <c r="K10" s="5"/>
      <c r="L10" s="5">
        <f t="shared" si="1"/>
        <v>0</v>
      </c>
      <c r="M10" s="5" t="s">
        <v>69</v>
      </c>
      <c r="N10" s="5">
        <f t="shared" si="27"/>
        <v>0</v>
      </c>
      <c r="O10" s="5">
        <f t="shared" si="2"/>
        <v>0</v>
      </c>
      <c r="P10" s="5">
        <f t="shared" si="3"/>
        <v>0</v>
      </c>
      <c r="Q10" s="5">
        <f t="shared" si="4"/>
        <v>1</v>
      </c>
      <c r="R10" s="5" t="s">
        <v>54</v>
      </c>
      <c r="S10" s="5">
        <f t="shared" si="31"/>
        <v>0</v>
      </c>
      <c r="T10" s="5">
        <f t="shared" si="5"/>
        <v>0</v>
      </c>
      <c r="U10" s="5">
        <f t="shared" si="6"/>
        <v>1</v>
      </c>
      <c r="V10" s="5">
        <f t="shared" si="7"/>
        <v>0</v>
      </c>
      <c r="W10" s="5">
        <f t="shared" si="8"/>
        <v>1</v>
      </c>
      <c r="X10" s="5">
        <f t="shared" si="9"/>
        <v>1</v>
      </c>
      <c r="Y10" s="5">
        <f t="shared" si="10"/>
        <v>1</v>
      </c>
      <c r="Z10" s="5">
        <f t="shared" si="11"/>
        <v>0</v>
      </c>
      <c r="AA10" s="5" t="s">
        <v>83</v>
      </c>
      <c r="AB10" s="5">
        <f t="shared" si="32"/>
        <v>1</v>
      </c>
      <c r="AC10" s="5" t="s">
        <v>150</v>
      </c>
      <c r="AD10" s="5">
        <v>1</v>
      </c>
      <c r="AE10" s="5" t="s">
        <v>25</v>
      </c>
      <c r="AF10" s="5">
        <f t="shared" si="28"/>
        <v>1</v>
      </c>
      <c r="AG10" s="5">
        <f t="shared" si="12"/>
        <v>0</v>
      </c>
      <c r="AH10" s="5">
        <f t="shared" si="13"/>
        <v>0</v>
      </c>
      <c r="AI10" s="5">
        <f t="shared" si="14"/>
        <v>0</v>
      </c>
      <c r="AJ10" s="5">
        <f t="shared" si="15"/>
        <v>0</v>
      </c>
      <c r="AK10" s="5">
        <f t="shared" si="16"/>
        <v>0</v>
      </c>
      <c r="AL10" s="5">
        <f t="shared" si="17"/>
        <v>0</v>
      </c>
      <c r="AM10" s="5">
        <f t="shared" si="18"/>
        <v>0</v>
      </c>
      <c r="AN10" s="5">
        <f t="shared" si="19"/>
        <v>0</v>
      </c>
      <c r="AO10" s="5" t="s">
        <v>55</v>
      </c>
      <c r="AP10" s="5">
        <f t="shared" si="29"/>
        <v>0</v>
      </c>
      <c r="AQ10" s="5">
        <f t="shared" si="30"/>
        <v>0</v>
      </c>
      <c r="AR10" s="5">
        <f t="shared" si="20"/>
        <v>0</v>
      </c>
      <c r="AS10" s="5">
        <f t="shared" si="21"/>
        <v>0</v>
      </c>
      <c r="AT10" s="5">
        <f t="shared" si="22"/>
        <v>1</v>
      </c>
      <c r="AU10" s="5" t="s">
        <v>80</v>
      </c>
      <c r="AV10" s="5">
        <v>3</v>
      </c>
      <c r="AW10" s="5" t="s">
        <v>28</v>
      </c>
      <c r="AX10" s="5">
        <v>1</v>
      </c>
      <c r="AY10" s="5" t="s">
        <v>29</v>
      </c>
      <c r="AZ10" s="5">
        <v>4</v>
      </c>
      <c r="BA10" s="5" t="s">
        <v>48</v>
      </c>
      <c r="BB10" s="5" t="s">
        <v>49</v>
      </c>
      <c r="BC10" s="5">
        <v>167</v>
      </c>
      <c r="BD10" s="5">
        <v>4</v>
      </c>
      <c r="BE10" s="5" t="s">
        <v>50</v>
      </c>
      <c r="BF10" s="5">
        <v>3</v>
      </c>
      <c r="BG10" s="5" t="s">
        <v>25</v>
      </c>
      <c r="BH10" s="5">
        <v>2</v>
      </c>
      <c r="BI10" s="5" t="s">
        <v>34</v>
      </c>
      <c r="BJ10" s="5">
        <v>4</v>
      </c>
      <c r="BK10" s="5" t="s">
        <v>35</v>
      </c>
      <c r="BL10" s="5">
        <v>2</v>
      </c>
      <c r="BM10" s="5" t="s">
        <v>51</v>
      </c>
      <c r="BN10" s="5">
        <v>3</v>
      </c>
      <c r="BO10" s="5" t="s">
        <v>52</v>
      </c>
      <c r="BP10" s="5">
        <f t="shared" si="23"/>
        <v>3</v>
      </c>
      <c r="BQ10" s="5">
        <v>0</v>
      </c>
      <c r="BR10" s="12" t="s">
        <v>49</v>
      </c>
    </row>
    <row r="11" spans="1:70" ht="13.2" x14ac:dyDescent="0.25">
      <c r="A11" s="3">
        <f t="shared" si="24"/>
        <v>0</v>
      </c>
      <c r="B11" s="6" t="s">
        <v>39</v>
      </c>
      <c r="C11" s="6">
        <f t="shared" si="25"/>
        <v>0</v>
      </c>
      <c r="D11" s="6" t="s">
        <v>58</v>
      </c>
      <c r="E11" s="6">
        <v>72</v>
      </c>
      <c r="F11" s="6">
        <v>156</v>
      </c>
      <c r="G11" s="6">
        <f t="shared" si="26"/>
        <v>1</v>
      </c>
      <c r="H11" s="6" t="s">
        <v>68</v>
      </c>
      <c r="I11" s="6">
        <f t="shared" si="0"/>
        <v>2</v>
      </c>
      <c r="J11" s="6" t="s">
        <v>40</v>
      </c>
      <c r="K11" s="6"/>
      <c r="L11" s="10">
        <f t="shared" si="1"/>
        <v>0</v>
      </c>
      <c r="M11" s="5" t="s">
        <v>69</v>
      </c>
      <c r="N11" s="10">
        <f t="shared" si="27"/>
        <v>0</v>
      </c>
      <c r="O11" s="10">
        <f t="shared" si="2"/>
        <v>1</v>
      </c>
      <c r="P11" s="10">
        <f t="shared" si="3"/>
        <v>0</v>
      </c>
      <c r="Q11" s="10">
        <f t="shared" si="4"/>
        <v>1</v>
      </c>
      <c r="R11" s="6" t="s">
        <v>84</v>
      </c>
      <c r="S11" s="6">
        <f t="shared" si="31"/>
        <v>0</v>
      </c>
      <c r="T11" s="6">
        <f t="shared" si="5"/>
        <v>0</v>
      </c>
      <c r="U11" s="6">
        <f t="shared" si="6"/>
        <v>1</v>
      </c>
      <c r="V11" s="6">
        <f t="shared" si="7"/>
        <v>1</v>
      </c>
      <c r="W11" s="6">
        <f t="shared" si="8"/>
        <v>1</v>
      </c>
      <c r="X11" s="6">
        <f t="shared" si="9"/>
        <v>1</v>
      </c>
      <c r="Y11" s="6">
        <f t="shared" si="10"/>
        <v>0</v>
      </c>
      <c r="Z11" s="6">
        <f t="shared" si="11"/>
        <v>0</v>
      </c>
      <c r="AA11" s="6" t="s">
        <v>85</v>
      </c>
      <c r="AB11" s="6">
        <f t="shared" si="32"/>
        <v>2</v>
      </c>
      <c r="AC11" s="6" t="s">
        <v>152</v>
      </c>
      <c r="AD11" s="6">
        <v>1</v>
      </c>
      <c r="AE11" s="6" t="s">
        <v>25</v>
      </c>
      <c r="AF11" s="6">
        <f t="shared" si="28"/>
        <v>1</v>
      </c>
      <c r="AG11" s="6">
        <f t="shared" si="12"/>
        <v>0</v>
      </c>
      <c r="AH11" s="6">
        <f t="shared" si="13"/>
        <v>0</v>
      </c>
      <c r="AI11" s="6">
        <f t="shared" si="14"/>
        <v>0</v>
      </c>
      <c r="AJ11" s="6">
        <f t="shared" si="15"/>
        <v>0</v>
      </c>
      <c r="AK11" s="6">
        <f t="shared" si="16"/>
        <v>0</v>
      </c>
      <c r="AL11" s="6">
        <f t="shared" si="17"/>
        <v>0</v>
      </c>
      <c r="AM11" s="6">
        <f t="shared" si="18"/>
        <v>0</v>
      </c>
      <c r="AN11" s="6">
        <f t="shared" si="19"/>
        <v>0</v>
      </c>
      <c r="AO11" s="6" t="s">
        <v>55</v>
      </c>
      <c r="AP11" s="6">
        <f t="shared" si="29"/>
        <v>0</v>
      </c>
      <c r="AQ11" s="6">
        <f t="shared" si="30"/>
        <v>0</v>
      </c>
      <c r="AR11" s="6">
        <f t="shared" si="20"/>
        <v>0</v>
      </c>
      <c r="AS11" s="6">
        <f t="shared" si="21"/>
        <v>1</v>
      </c>
      <c r="AT11" s="6">
        <f t="shared" si="22"/>
        <v>0</v>
      </c>
      <c r="AU11" s="6" t="s">
        <v>27</v>
      </c>
      <c r="AV11" s="6">
        <v>1</v>
      </c>
      <c r="AW11" s="6" t="s">
        <v>86</v>
      </c>
      <c r="AX11" s="6">
        <v>1</v>
      </c>
      <c r="AY11" s="6" t="s">
        <v>29</v>
      </c>
      <c r="AZ11" s="6">
        <v>4</v>
      </c>
      <c r="BA11" s="6" t="s">
        <v>48</v>
      </c>
      <c r="BB11" s="6" t="s">
        <v>74</v>
      </c>
      <c r="BC11" s="6" t="s">
        <v>142</v>
      </c>
      <c r="BD11" s="6">
        <v>4</v>
      </c>
      <c r="BE11" s="6" t="s">
        <v>50</v>
      </c>
      <c r="BF11" s="6">
        <v>3</v>
      </c>
      <c r="BG11" s="6" t="s">
        <v>25</v>
      </c>
      <c r="BH11" s="6">
        <v>2</v>
      </c>
      <c r="BI11" s="6" t="s">
        <v>34</v>
      </c>
      <c r="BJ11" s="6">
        <v>4</v>
      </c>
      <c r="BK11" s="6" t="s">
        <v>35</v>
      </c>
      <c r="BL11" s="6">
        <v>2</v>
      </c>
      <c r="BM11" s="6" t="s">
        <v>51</v>
      </c>
      <c r="BN11" s="6">
        <v>3</v>
      </c>
      <c r="BO11" s="6" t="s">
        <v>52</v>
      </c>
      <c r="BP11" s="6">
        <f t="shared" si="23"/>
        <v>3</v>
      </c>
      <c r="BQ11" s="6">
        <v>0</v>
      </c>
      <c r="BR11" s="13" t="s">
        <v>49</v>
      </c>
    </row>
    <row r="12" spans="1:70" ht="13.2" x14ac:dyDescent="0.25">
      <c r="A12" s="3">
        <f t="shared" si="24"/>
        <v>0</v>
      </c>
      <c r="B12" s="5" t="s">
        <v>39</v>
      </c>
      <c r="C12" s="5">
        <f t="shared" si="25"/>
        <v>0</v>
      </c>
      <c r="D12" s="5" t="s">
        <v>58</v>
      </c>
      <c r="E12" s="5">
        <v>71</v>
      </c>
      <c r="F12" s="5">
        <v>156</v>
      </c>
      <c r="G12" s="5">
        <f t="shared" si="26"/>
        <v>1</v>
      </c>
      <c r="H12" s="5" t="s">
        <v>68</v>
      </c>
      <c r="I12" s="5">
        <f t="shared" si="0"/>
        <v>1</v>
      </c>
      <c r="J12" s="5" t="s">
        <v>21</v>
      </c>
      <c r="K12" s="5"/>
      <c r="L12" s="5">
        <f t="shared" si="1"/>
        <v>0</v>
      </c>
      <c r="M12" s="5" t="s">
        <v>69</v>
      </c>
      <c r="N12" s="5">
        <f t="shared" si="27"/>
        <v>0</v>
      </c>
      <c r="O12" s="5">
        <f t="shared" si="2"/>
        <v>0</v>
      </c>
      <c r="P12" s="5">
        <f t="shared" si="3"/>
        <v>1</v>
      </c>
      <c r="Q12" s="5">
        <f t="shared" si="4"/>
        <v>1</v>
      </c>
      <c r="R12" s="5" t="s">
        <v>75</v>
      </c>
      <c r="S12" s="5">
        <f t="shared" si="31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 t="shared" si="9"/>
        <v>0</v>
      </c>
      <c r="Y12" s="5">
        <f t="shared" si="10"/>
        <v>1</v>
      </c>
      <c r="Z12" s="5">
        <f t="shared" si="11"/>
        <v>0</v>
      </c>
      <c r="AA12" s="5" t="s">
        <v>87</v>
      </c>
      <c r="AB12" s="5">
        <f t="shared" si="32"/>
        <v>1</v>
      </c>
      <c r="AC12" s="5" t="s">
        <v>150</v>
      </c>
      <c r="AD12" s="5">
        <v>1</v>
      </c>
      <c r="AE12" s="5" t="s">
        <v>25</v>
      </c>
      <c r="AF12" s="5">
        <f t="shared" si="28"/>
        <v>1</v>
      </c>
      <c r="AG12" s="5">
        <f t="shared" si="12"/>
        <v>0</v>
      </c>
      <c r="AH12" s="5">
        <f t="shared" si="13"/>
        <v>0</v>
      </c>
      <c r="AI12" s="5">
        <f t="shared" si="14"/>
        <v>0</v>
      </c>
      <c r="AJ12" s="5">
        <f t="shared" si="15"/>
        <v>0</v>
      </c>
      <c r="AK12" s="5">
        <f t="shared" si="16"/>
        <v>0</v>
      </c>
      <c r="AL12" s="5">
        <f t="shared" si="17"/>
        <v>0</v>
      </c>
      <c r="AM12" s="5">
        <f t="shared" si="18"/>
        <v>0</v>
      </c>
      <c r="AN12" s="5">
        <f t="shared" si="19"/>
        <v>0</v>
      </c>
      <c r="AO12" s="5" t="s">
        <v>55</v>
      </c>
      <c r="AP12" s="5">
        <f t="shared" si="29"/>
        <v>0</v>
      </c>
      <c r="AQ12" s="5">
        <f t="shared" si="30"/>
        <v>0</v>
      </c>
      <c r="AR12" s="5">
        <f t="shared" si="20"/>
        <v>1</v>
      </c>
      <c r="AS12" s="5">
        <f t="shared" si="21"/>
        <v>0</v>
      </c>
      <c r="AT12" s="5">
        <f t="shared" si="22"/>
        <v>0</v>
      </c>
      <c r="AU12" s="5" t="s">
        <v>73</v>
      </c>
      <c r="AV12" s="5">
        <v>2</v>
      </c>
      <c r="AW12" s="5" t="s">
        <v>64</v>
      </c>
      <c r="AX12" s="5">
        <v>1</v>
      </c>
      <c r="AY12" s="5" t="s">
        <v>29</v>
      </c>
      <c r="AZ12" s="5">
        <v>4</v>
      </c>
      <c r="BA12" s="5" t="s">
        <v>48</v>
      </c>
      <c r="BB12" s="5" t="s">
        <v>31</v>
      </c>
      <c r="BC12" s="5" t="s">
        <v>142</v>
      </c>
      <c r="BD12" s="5">
        <v>2</v>
      </c>
      <c r="BE12" s="5" t="s">
        <v>32</v>
      </c>
      <c r="BF12" s="5">
        <v>3</v>
      </c>
      <c r="BG12" s="5" t="s">
        <v>25</v>
      </c>
      <c r="BH12" s="5">
        <v>2</v>
      </c>
      <c r="BI12" s="5" t="s">
        <v>34</v>
      </c>
      <c r="BJ12" s="5">
        <v>2</v>
      </c>
      <c r="BK12" s="5" t="s">
        <v>57</v>
      </c>
      <c r="BL12" s="5">
        <v>4</v>
      </c>
      <c r="BM12" s="5" t="s">
        <v>36</v>
      </c>
      <c r="BN12" s="5">
        <v>1</v>
      </c>
      <c r="BO12" s="5" t="s">
        <v>67</v>
      </c>
      <c r="BP12" s="5">
        <f t="shared" si="23"/>
        <v>4</v>
      </c>
      <c r="BQ12" s="5" t="s">
        <v>38</v>
      </c>
      <c r="BR12" s="12" t="s">
        <v>49</v>
      </c>
    </row>
    <row r="13" spans="1:70" ht="13.2" x14ac:dyDescent="0.25">
      <c r="A13" s="3">
        <f t="shared" si="24"/>
        <v>0</v>
      </c>
      <c r="B13" s="6" t="s">
        <v>39</v>
      </c>
      <c r="C13" s="6">
        <f t="shared" si="25"/>
        <v>0</v>
      </c>
      <c r="D13" s="6" t="s">
        <v>58</v>
      </c>
      <c r="E13" s="6">
        <v>71</v>
      </c>
      <c r="F13" s="6">
        <v>155</v>
      </c>
      <c r="G13" s="6">
        <f t="shared" si="26"/>
        <v>1</v>
      </c>
      <c r="H13" s="6" t="s">
        <v>68</v>
      </c>
      <c r="I13" s="6">
        <f t="shared" si="0"/>
        <v>2</v>
      </c>
      <c r="J13" s="6" t="s">
        <v>40</v>
      </c>
      <c r="K13" s="6"/>
      <c r="L13" s="10">
        <f t="shared" si="1"/>
        <v>0</v>
      </c>
      <c r="M13" s="5" t="s">
        <v>69</v>
      </c>
      <c r="N13" s="10">
        <f t="shared" si="27"/>
        <v>0</v>
      </c>
      <c r="O13" s="10">
        <f t="shared" si="2"/>
        <v>0</v>
      </c>
      <c r="P13" s="10">
        <f t="shared" si="3"/>
        <v>1</v>
      </c>
      <c r="Q13" s="10">
        <f t="shared" si="4"/>
        <v>1</v>
      </c>
      <c r="R13" s="6" t="s">
        <v>75</v>
      </c>
      <c r="S13" s="6">
        <f t="shared" si="31"/>
        <v>0</v>
      </c>
      <c r="T13" s="6">
        <f t="shared" si="5"/>
        <v>0</v>
      </c>
      <c r="U13" s="6">
        <f t="shared" si="6"/>
        <v>1</v>
      </c>
      <c r="V13" s="6">
        <f t="shared" si="7"/>
        <v>1</v>
      </c>
      <c r="W13" s="6">
        <f t="shared" si="8"/>
        <v>1</v>
      </c>
      <c r="X13" s="6">
        <f t="shared" si="9"/>
        <v>1</v>
      </c>
      <c r="Y13" s="6">
        <f t="shared" si="10"/>
        <v>1</v>
      </c>
      <c r="Z13" s="6">
        <f t="shared" si="11"/>
        <v>0</v>
      </c>
      <c r="AA13" s="6" t="s">
        <v>76</v>
      </c>
      <c r="AB13" s="6">
        <f t="shared" si="32"/>
        <v>1</v>
      </c>
      <c r="AC13" s="6" t="s">
        <v>150</v>
      </c>
      <c r="AD13" s="6">
        <v>1</v>
      </c>
      <c r="AE13" s="6" t="s">
        <v>25</v>
      </c>
      <c r="AF13" s="6">
        <f t="shared" si="28"/>
        <v>1</v>
      </c>
      <c r="AG13" s="6">
        <f t="shared" si="12"/>
        <v>0</v>
      </c>
      <c r="AH13" s="6">
        <f t="shared" si="13"/>
        <v>1</v>
      </c>
      <c r="AI13" s="6">
        <f t="shared" si="14"/>
        <v>0</v>
      </c>
      <c r="AJ13" s="6">
        <f t="shared" si="15"/>
        <v>0</v>
      </c>
      <c r="AK13" s="6">
        <f t="shared" si="16"/>
        <v>0</v>
      </c>
      <c r="AL13" s="6">
        <f t="shared" si="17"/>
        <v>1</v>
      </c>
      <c r="AM13" s="6">
        <f t="shared" si="18"/>
        <v>0</v>
      </c>
      <c r="AN13" s="6">
        <f t="shared" si="19"/>
        <v>0</v>
      </c>
      <c r="AO13" s="6" t="s">
        <v>88</v>
      </c>
      <c r="AP13" s="6">
        <f t="shared" si="29"/>
        <v>0</v>
      </c>
      <c r="AQ13" s="6">
        <f t="shared" si="30"/>
        <v>0</v>
      </c>
      <c r="AR13" s="6">
        <f t="shared" si="20"/>
        <v>0</v>
      </c>
      <c r="AS13" s="6">
        <f t="shared" si="21"/>
        <v>0</v>
      </c>
      <c r="AT13" s="6">
        <f t="shared" si="22"/>
        <v>1</v>
      </c>
      <c r="AU13" s="6" t="s">
        <v>80</v>
      </c>
      <c r="AV13" s="6">
        <v>1</v>
      </c>
      <c r="AW13" s="6" t="s">
        <v>86</v>
      </c>
      <c r="AX13" s="6">
        <v>2</v>
      </c>
      <c r="AY13" s="6" t="s">
        <v>47</v>
      </c>
      <c r="AZ13" s="6">
        <v>4</v>
      </c>
      <c r="BA13" s="6" t="s">
        <v>48</v>
      </c>
      <c r="BB13" s="6" t="s">
        <v>49</v>
      </c>
      <c r="BC13" s="6" t="s">
        <v>142</v>
      </c>
      <c r="BD13" s="6">
        <v>3</v>
      </c>
      <c r="BE13" s="6" t="s">
        <v>47</v>
      </c>
      <c r="BF13" s="6">
        <v>0</v>
      </c>
      <c r="BG13" s="6" t="s">
        <v>142</v>
      </c>
      <c r="BH13" s="6">
        <v>2</v>
      </c>
      <c r="BI13" s="6" t="s">
        <v>34</v>
      </c>
      <c r="BJ13" s="6">
        <v>2</v>
      </c>
      <c r="BK13" s="6" t="s">
        <v>57</v>
      </c>
      <c r="BL13" s="6">
        <v>4</v>
      </c>
      <c r="BM13" s="6" t="s">
        <v>36</v>
      </c>
      <c r="BN13" s="6">
        <v>3</v>
      </c>
      <c r="BO13" s="6" t="s">
        <v>52</v>
      </c>
      <c r="BP13" s="6">
        <f t="shared" si="23"/>
        <v>3</v>
      </c>
      <c r="BQ13" s="6">
        <v>0</v>
      </c>
      <c r="BR13" s="13" t="s">
        <v>49</v>
      </c>
    </row>
    <row r="14" spans="1:70" ht="13.2" x14ac:dyDescent="0.25">
      <c r="A14" s="3">
        <f t="shared" si="24"/>
        <v>1</v>
      </c>
      <c r="B14" s="5" t="s">
        <v>18</v>
      </c>
      <c r="C14" s="5">
        <f t="shared" si="25"/>
        <v>0</v>
      </c>
      <c r="D14" s="5" t="s">
        <v>58</v>
      </c>
      <c r="E14" s="5">
        <v>73</v>
      </c>
      <c r="F14" s="5">
        <v>168</v>
      </c>
      <c r="G14" s="5">
        <f t="shared" si="26"/>
        <v>0</v>
      </c>
      <c r="H14" s="5" t="s">
        <v>20</v>
      </c>
      <c r="I14" s="5">
        <f t="shared" si="0"/>
        <v>2</v>
      </c>
      <c r="J14" s="5" t="s">
        <v>40</v>
      </c>
      <c r="K14" s="5"/>
      <c r="L14" s="5">
        <f t="shared" si="1"/>
        <v>0</v>
      </c>
      <c r="M14" s="5" t="s">
        <v>69</v>
      </c>
      <c r="N14" s="5">
        <f t="shared" si="27"/>
        <v>0</v>
      </c>
      <c r="O14" s="5">
        <f t="shared" si="2"/>
        <v>0</v>
      </c>
      <c r="P14" s="5">
        <f t="shared" si="3"/>
        <v>0</v>
      </c>
      <c r="Q14" s="5">
        <f t="shared" si="4"/>
        <v>1</v>
      </c>
      <c r="R14" s="5" t="s">
        <v>54</v>
      </c>
      <c r="S14" s="5">
        <f t="shared" si="31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1</v>
      </c>
      <c r="X14" s="5">
        <f t="shared" si="9"/>
        <v>0</v>
      </c>
      <c r="Y14" s="5">
        <f t="shared" si="10"/>
        <v>0</v>
      </c>
      <c r="Z14" s="5">
        <f t="shared" si="11"/>
        <v>0</v>
      </c>
      <c r="AA14" s="5" t="s">
        <v>24</v>
      </c>
      <c r="AB14" s="5">
        <f t="shared" si="32"/>
        <v>1</v>
      </c>
      <c r="AC14" s="5" t="s">
        <v>150</v>
      </c>
      <c r="AD14" s="5">
        <v>1</v>
      </c>
      <c r="AE14" s="5" t="s">
        <v>25</v>
      </c>
      <c r="AF14" s="5">
        <f t="shared" si="28"/>
        <v>0</v>
      </c>
      <c r="AG14" s="5">
        <f t="shared" si="12"/>
        <v>0</v>
      </c>
      <c r="AH14" s="5">
        <f t="shared" si="13"/>
        <v>0</v>
      </c>
      <c r="AI14" s="5">
        <f t="shared" si="14"/>
        <v>0</v>
      </c>
      <c r="AJ14" s="5">
        <f t="shared" si="15"/>
        <v>0</v>
      </c>
      <c r="AK14" s="5">
        <f t="shared" si="16"/>
        <v>1</v>
      </c>
      <c r="AL14" s="5">
        <f t="shared" si="17"/>
        <v>1</v>
      </c>
      <c r="AM14" s="5">
        <f t="shared" si="18"/>
        <v>0</v>
      </c>
      <c r="AN14" s="5">
        <f t="shared" si="19"/>
        <v>0</v>
      </c>
      <c r="AO14" s="5" t="s">
        <v>89</v>
      </c>
      <c r="AP14" s="5">
        <f t="shared" si="29"/>
        <v>0</v>
      </c>
      <c r="AQ14" s="5">
        <f t="shared" si="30"/>
        <v>0</v>
      </c>
      <c r="AR14" s="5">
        <f t="shared" si="20"/>
        <v>0</v>
      </c>
      <c r="AS14" s="5">
        <f t="shared" si="21"/>
        <v>0</v>
      </c>
      <c r="AT14" s="5">
        <f t="shared" si="22"/>
        <v>1</v>
      </c>
      <c r="AU14" s="5" t="s">
        <v>80</v>
      </c>
      <c r="AV14" s="5">
        <v>3</v>
      </c>
      <c r="AW14" s="5" t="s">
        <v>28</v>
      </c>
      <c r="AX14" s="5">
        <v>2</v>
      </c>
      <c r="AY14" s="5" t="s">
        <v>47</v>
      </c>
      <c r="AZ14" s="5">
        <v>3</v>
      </c>
      <c r="BA14" s="5" t="s">
        <v>30</v>
      </c>
      <c r="BB14" s="5" t="s">
        <v>31</v>
      </c>
      <c r="BC14" s="5">
        <v>180</v>
      </c>
      <c r="BD14" s="5">
        <v>2</v>
      </c>
      <c r="BE14" s="5" t="s">
        <v>32</v>
      </c>
      <c r="BF14" s="5">
        <v>3</v>
      </c>
      <c r="BG14" s="5" t="s">
        <v>25</v>
      </c>
      <c r="BH14" s="5">
        <v>2</v>
      </c>
      <c r="BI14" s="5" t="s">
        <v>34</v>
      </c>
      <c r="BJ14" s="5">
        <v>3</v>
      </c>
      <c r="BK14" s="5" t="s">
        <v>36</v>
      </c>
      <c r="BL14" s="5">
        <v>4</v>
      </c>
      <c r="BM14" s="5" t="s">
        <v>36</v>
      </c>
      <c r="BN14" s="5">
        <v>2</v>
      </c>
      <c r="BO14" s="5" t="s">
        <v>37</v>
      </c>
      <c r="BP14" s="5">
        <f t="shared" si="23"/>
        <v>1</v>
      </c>
      <c r="BQ14" s="5" t="s">
        <v>90</v>
      </c>
      <c r="BR14" s="12" t="s">
        <v>49</v>
      </c>
    </row>
    <row r="15" spans="1:70" ht="13.2" x14ac:dyDescent="0.25">
      <c r="A15" s="3">
        <f t="shared" si="24"/>
        <v>0</v>
      </c>
      <c r="B15" s="6" t="s">
        <v>39</v>
      </c>
      <c r="C15" s="6">
        <f t="shared" si="25"/>
        <v>2</v>
      </c>
      <c r="D15" s="6" t="s">
        <v>91</v>
      </c>
      <c r="E15" s="6">
        <v>54</v>
      </c>
      <c r="F15" s="6">
        <v>154</v>
      </c>
      <c r="G15" s="6">
        <f t="shared" si="26"/>
        <v>2</v>
      </c>
      <c r="H15" s="6" t="s">
        <v>59</v>
      </c>
      <c r="I15" s="6">
        <f t="shared" si="0"/>
        <v>0</v>
      </c>
      <c r="J15" s="6" t="s">
        <v>60</v>
      </c>
      <c r="K15" s="6"/>
      <c r="L15" s="10">
        <f t="shared" si="1"/>
        <v>0</v>
      </c>
      <c r="M15" s="5" t="s">
        <v>69</v>
      </c>
      <c r="N15" s="10">
        <f t="shared" si="27"/>
        <v>0</v>
      </c>
      <c r="O15" s="10">
        <f t="shared" si="2"/>
        <v>0</v>
      </c>
      <c r="P15" s="10">
        <f t="shared" si="3"/>
        <v>1</v>
      </c>
      <c r="Q15" s="10">
        <f t="shared" si="4"/>
        <v>0</v>
      </c>
      <c r="R15" s="6" t="s">
        <v>23</v>
      </c>
      <c r="S15" s="6">
        <f t="shared" si="31"/>
        <v>0</v>
      </c>
      <c r="T15" s="6">
        <f t="shared" si="5"/>
        <v>0</v>
      </c>
      <c r="U15" s="6">
        <f t="shared" si="6"/>
        <v>0</v>
      </c>
      <c r="V15" s="6">
        <f t="shared" si="7"/>
        <v>0</v>
      </c>
      <c r="W15" s="6">
        <f t="shared" si="8"/>
        <v>0</v>
      </c>
      <c r="X15" s="6">
        <f t="shared" si="9"/>
        <v>0</v>
      </c>
      <c r="Y15" s="6">
        <f t="shared" si="10"/>
        <v>1</v>
      </c>
      <c r="Z15" s="6">
        <f t="shared" si="11"/>
        <v>0</v>
      </c>
      <c r="AA15" s="6" t="s">
        <v>87</v>
      </c>
      <c r="AB15" s="6">
        <f t="shared" si="32"/>
        <v>0</v>
      </c>
      <c r="AC15" s="6" t="s">
        <v>151</v>
      </c>
      <c r="AD15" s="6">
        <v>0</v>
      </c>
      <c r="AE15" s="6" t="s">
        <v>33</v>
      </c>
      <c r="AF15" s="6">
        <f t="shared" si="28"/>
        <v>0</v>
      </c>
      <c r="AG15" s="6">
        <f t="shared" si="12"/>
        <v>0</v>
      </c>
      <c r="AH15" s="6">
        <f t="shared" si="13"/>
        <v>0</v>
      </c>
      <c r="AI15" s="6">
        <f t="shared" si="14"/>
        <v>0</v>
      </c>
      <c r="AJ15" s="6">
        <f t="shared" si="15"/>
        <v>0</v>
      </c>
      <c r="AK15" s="6">
        <f t="shared" si="16"/>
        <v>0</v>
      </c>
      <c r="AL15" s="6">
        <f t="shared" si="17"/>
        <v>1</v>
      </c>
      <c r="AM15" s="6">
        <f t="shared" si="18"/>
        <v>0</v>
      </c>
      <c r="AN15" s="6">
        <f t="shared" si="19"/>
        <v>0</v>
      </c>
      <c r="AO15" s="6" t="s">
        <v>92</v>
      </c>
      <c r="AP15" s="6">
        <f t="shared" si="29"/>
        <v>0</v>
      </c>
      <c r="AQ15" s="6">
        <f t="shared" si="30"/>
        <v>0</v>
      </c>
      <c r="AR15" s="6">
        <f t="shared" si="20"/>
        <v>0</v>
      </c>
      <c r="AS15" s="6">
        <f t="shared" si="21"/>
        <v>0</v>
      </c>
      <c r="AT15" s="6">
        <f t="shared" si="22"/>
        <v>1</v>
      </c>
      <c r="AU15" s="6" t="s">
        <v>80</v>
      </c>
      <c r="AV15" s="6">
        <v>2</v>
      </c>
      <c r="AW15" s="6" t="s">
        <v>64</v>
      </c>
      <c r="AX15" s="6">
        <v>2</v>
      </c>
      <c r="AY15" s="6" t="s">
        <v>47</v>
      </c>
      <c r="AZ15" s="6">
        <v>4</v>
      </c>
      <c r="BA15" s="6" t="s">
        <v>48</v>
      </c>
      <c r="BB15" s="6" t="s">
        <v>31</v>
      </c>
      <c r="BC15" s="6">
        <v>180</v>
      </c>
      <c r="BD15" s="6">
        <v>3</v>
      </c>
      <c r="BE15" s="6" t="s">
        <v>47</v>
      </c>
      <c r="BF15" s="6">
        <v>3</v>
      </c>
      <c r="BG15" s="6" t="s">
        <v>25</v>
      </c>
      <c r="BH15" s="6">
        <v>2</v>
      </c>
      <c r="BI15" s="6" t="s">
        <v>34</v>
      </c>
      <c r="BJ15" s="6">
        <v>2</v>
      </c>
      <c r="BK15" s="6" t="s">
        <v>57</v>
      </c>
      <c r="BL15" s="6">
        <v>3</v>
      </c>
      <c r="BM15" s="6" t="s">
        <v>57</v>
      </c>
      <c r="BN15" s="6">
        <v>2</v>
      </c>
      <c r="BO15" s="6" t="s">
        <v>37</v>
      </c>
      <c r="BP15" s="6">
        <f t="shared" si="23"/>
        <v>4</v>
      </c>
      <c r="BQ15" s="6" t="s">
        <v>38</v>
      </c>
      <c r="BR15" s="13" t="s">
        <v>49</v>
      </c>
    </row>
    <row r="16" spans="1:70" ht="13.2" x14ac:dyDescent="0.25">
      <c r="A16" s="3">
        <f t="shared" si="24"/>
        <v>1</v>
      </c>
      <c r="B16" s="5" t="s">
        <v>18</v>
      </c>
      <c r="C16" s="5">
        <f t="shared" si="25"/>
        <v>2</v>
      </c>
      <c r="D16" s="5" t="s">
        <v>91</v>
      </c>
      <c r="E16" s="5">
        <v>69</v>
      </c>
      <c r="F16" s="5">
        <v>165</v>
      </c>
      <c r="G16" s="5">
        <f t="shared" si="26"/>
        <v>2</v>
      </c>
      <c r="H16" s="5" t="s">
        <v>59</v>
      </c>
      <c r="I16" s="5">
        <f t="shared" si="0"/>
        <v>1</v>
      </c>
      <c r="J16" s="5" t="s">
        <v>21</v>
      </c>
      <c r="K16" s="5"/>
      <c r="L16" s="5">
        <f t="shared" si="1"/>
        <v>0</v>
      </c>
      <c r="M16" s="5" t="s">
        <v>69</v>
      </c>
      <c r="N16" s="5">
        <f t="shared" si="27"/>
        <v>0</v>
      </c>
      <c r="O16" s="5">
        <f t="shared" si="2"/>
        <v>0</v>
      </c>
      <c r="P16" s="5">
        <f t="shared" si="3"/>
        <v>1</v>
      </c>
      <c r="Q16" s="5">
        <f t="shared" si="4"/>
        <v>0</v>
      </c>
      <c r="R16" s="5" t="s">
        <v>23</v>
      </c>
      <c r="S16" s="5">
        <f t="shared" si="31"/>
        <v>0</v>
      </c>
      <c r="T16" s="5">
        <f t="shared" si="5"/>
        <v>0</v>
      </c>
      <c r="U16" s="5">
        <f t="shared" si="6"/>
        <v>1</v>
      </c>
      <c r="V16" s="5">
        <f t="shared" si="7"/>
        <v>0</v>
      </c>
      <c r="W16" s="5">
        <f t="shared" si="8"/>
        <v>0</v>
      </c>
      <c r="X16" s="5">
        <f t="shared" si="9"/>
        <v>1</v>
      </c>
      <c r="Y16" s="5">
        <f t="shared" si="10"/>
        <v>0</v>
      </c>
      <c r="Z16" s="5">
        <f t="shared" si="11"/>
        <v>0</v>
      </c>
      <c r="AA16" s="5" t="s">
        <v>71</v>
      </c>
      <c r="AB16" s="5">
        <f t="shared" si="32"/>
        <v>1</v>
      </c>
      <c r="AC16" s="5" t="s">
        <v>150</v>
      </c>
      <c r="AD16" s="5">
        <v>1</v>
      </c>
      <c r="AE16" s="5" t="s">
        <v>25</v>
      </c>
      <c r="AF16" s="5">
        <f t="shared" si="28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 s="5">
        <f t="shared" si="16"/>
        <v>0</v>
      </c>
      <c r="AL16" s="5">
        <f t="shared" si="17"/>
        <v>0</v>
      </c>
      <c r="AM16" s="5">
        <f t="shared" si="18"/>
        <v>1</v>
      </c>
      <c r="AN16" s="5">
        <f t="shared" si="19"/>
        <v>0</v>
      </c>
      <c r="AO16" s="5" t="s">
        <v>93</v>
      </c>
      <c r="AP16" s="5">
        <f t="shared" si="29"/>
        <v>0</v>
      </c>
      <c r="AQ16" s="5">
        <f t="shared" si="30"/>
        <v>0</v>
      </c>
      <c r="AR16" s="5">
        <f t="shared" si="20"/>
        <v>0</v>
      </c>
      <c r="AS16" s="5">
        <f t="shared" si="21"/>
        <v>0</v>
      </c>
      <c r="AT16" s="5">
        <f t="shared" si="22"/>
        <v>1</v>
      </c>
      <c r="AU16" s="5" t="s">
        <v>80</v>
      </c>
      <c r="AV16" s="5">
        <v>1</v>
      </c>
      <c r="AW16" s="5" t="s">
        <v>86</v>
      </c>
      <c r="AX16" s="5">
        <v>1</v>
      </c>
      <c r="AY16" s="5" t="s">
        <v>29</v>
      </c>
      <c r="AZ16" s="5">
        <v>3</v>
      </c>
      <c r="BA16" s="5" t="s">
        <v>30</v>
      </c>
      <c r="BB16" s="5" t="s">
        <v>31</v>
      </c>
      <c r="BC16" s="5" t="s">
        <v>142</v>
      </c>
      <c r="BD16" s="5">
        <v>4</v>
      </c>
      <c r="BE16" s="5" t="s">
        <v>50</v>
      </c>
      <c r="BF16" s="5">
        <v>3</v>
      </c>
      <c r="BG16" s="5" t="s">
        <v>25</v>
      </c>
      <c r="BH16" s="5">
        <v>2</v>
      </c>
      <c r="BI16" s="5" t="s">
        <v>34</v>
      </c>
      <c r="BJ16" s="5">
        <v>2</v>
      </c>
      <c r="BK16" s="5" t="s">
        <v>57</v>
      </c>
      <c r="BL16" s="5">
        <v>3</v>
      </c>
      <c r="BM16" s="5" t="s">
        <v>57</v>
      </c>
      <c r="BN16" s="5">
        <v>2</v>
      </c>
      <c r="BO16" s="5" t="s">
        <v>37</v>
      </c>
      <c r="BP16" s="5">
        <f t="shared" si="23"/>
        <v>4</v>
      </c>
      <c r="BQ16" s="5" t="s">
        <v>38</v>
      </c>
      <c r="BR16" s="12" t="s">
        <v>29</v>
      </c>
    </row>
    <row r="17" spans="1:70" ht="13.2" x14ac:dyDescent="0.25">
      <c r="A17" s="3">
        <f t="shared" si="24"/>
        <v>1</v>
      </c>
      <c r="B17" s="6" t="s">
        <v>18</v>
      </c>
      <c r="C17" s="6">
        <f t="shared" si="25"/>
        <v>1</v>
      </c>
      <c r="D17" s="6" t="s">
        <v>19</v>
      </c>
      <c r="E17" s="6">
        <v>76</v>
      </c>
      <c r="F17" s="6">
        <v>163</v>
      </c>
      <c r="G17" s="6">
        <f t="shared" si="26"/>
        <v>0</v>
      </c>
      <c r="H17" s="6" t="s">
        <v>20</v>
      </c>
      <c r="I17" s="6">
        <f t="shared" si="0"/>
        <v>2</v>
      </c>
      <c r="J17" s="6" t="s">
        <v>40</v>
      </c>
      <c r="K17" s="6"/>
      <c r="L17" s="10">
        <f t="shared" si="1"/>
        <v>0</v>
      </c>
      <c r="M17" s="5" t="s">
        <v>69</v>
      </c>
      <c r="N17" s="10">
        <f t="shared" si="27"/>
        <v>0</v>
      </c>
      <c r="O17" s="10">
        <f t="shared" si="2"/>
        <v>0</v>
      </c>
      <c r="P17" s="10">
        <f t="shared" si="3"/>
        <v>0</v>
      </c>
      <c r="Q17" s="10">
        <f t="shared" si="4"/>
        <v>1</v>
      </c>
      <c r="R17" s="6" t="s">
        <v>54</v>
      </c>
      <c r="S17" s="6">
        <f t="shared" si="31"/>
        <v>0</v>
      </c>
      <c r="T17" s="6">
        <f t="shared" si="5"/>
        <v>0</v>
      </c>
      <c r="U17" s="6">
        <f t="shared" si="6"/>
        <v>1</v>
      </c>
      <c r="V17" s="6">
        <f t="shared" si="7"/>
        <v>0</v>
      </c>
      <c r="W17" s="6">
        <f t="shared" si="8"/>
        <v>1</v>
      </c>
      <c r="X17" s="6">
        <f t="shared" si="9"/>
        <v>1</v>
      </c>
      <c r="Y17" s="6">
        <f t="shared" si="10"/>
        <v>1</v>
      </c>
      <c r="Z17" s="6">
        <f t="shared" si="11"/>
        <v>0</v>
      </c>
      <c r="AA17" s="6" t="s">
        <v>83</v>
      </c>
      <c r="AB17" s="6">
        <f t="shared" si="32"/>
        <v>1</v>
      </c>
      <c r="AC17" s="6" t="s">
        <v>150</v>
      </c>
      <c r="AD17" s="6">
        <v>1</v>
      </c>
      <c r="AE17" s="6" t="s">
        <v>25</v>
      </c>
      <c r="AF17" s="6">
        <f t="shared" si="28"/>
        <v>1</v>
      </c>
      <c r="AG17" s="6">
        <f t="shared" si="12"/>
        <v>0</v>
      </c>
      <c r="AH17" s="6">
        <f t="shared" si="13"/>
        <v>0</v>
      </c>
      <c r="AI17" s="6">
        <f t="shared" si="14"/>
        <v>0</v>
      </c>
      <c r="AJ17" s="6">
        <f t="shared" si="15"/>
        <v>1</v>
      </c>
      <c r="AK17" s="6">
        <f t="shared" si="16"/>
        <v>1</v>
      </c>
      <c r="AL17" s="6">
        <f t="shared" si="17"/>
        <v>1</v>
      </c>
      <c r="AM17" s="6">
        <f t="shared" si="18"/>
        <v>0</v>
      </c>
      <c r="AN17" s="6">
        <f t="shared" si="19"/>
        <v>0</v>
      </c>
      <c r="AO17" s="6" t="s">
        <v>94</v>
      </c>
      <c r="AP17" s="6">
        <f t="shared" si="29"/>
        <v>0</v>
      </c>
      <c r="AQ17" s="6">
        <f t="shared" si="30"/>
        <v>0</v>
      </c>
      <c r="AR17" s="6">
        <f t="shared" si="20"/>
        <v>1</v>
      </c>
      <c r="AS17" s="6">
        <f t="shared" si="21"/>
        <v>0</v>
      </c>
      <c r="AT17" s="6">
        <f t="shared" si="22"/>
        <v>0</v>
      </c>
      <c r="AU17" s="6" t="s">
        <v>73</v>
      </c>
      <c r="AV17" s="6">
        <v>2</v>
      </c>
      <c r="AW17" s="6" t="s">
        <v>64</v>
      </c>
      <c r="AX17" s="6">
        <v>2</v>
      </c>
      <c r="AY17" s="6" t="s">
        <v>47</v>
      </c>
      <c r="AZ17" s="6">
        <v>4</v>
      </c>
      <c r="BA17" s="6" t="s">
        <v>48</v>
      </c>
      <c r="BB17" s="6" t="s">
        <v>49</v>
      </c>
      <c r="BC17" s="6">
        <v>213</v>
      </c>
      <c r="BD17" s="6">
        <v>1</v>
      </c>
      <c r="BE17" s="6" t="s">
        <v>48</v>
      </c>
      <c r="BF17" s="6">
        <v>1</v>
      </c>
      <c r="BG17" s="6" t="s">
        <v>33</v>
      </c>
      <c r="BH17" s="6">
        <v>1</v>
      </c>
      <c r="BI17" s="6" t="s">
        <v>77</v>
      </c>
      <c r="BJ17" s="6">
        <v>2</v>
      </c>
      <c r="BK17" s="6" t="s">
        <v>57</v>
      </c>
      <c r="BL17" s="6">
        <v>3</v>
      </c>
      <c r="BM17" s="6" t="s">
        <v>57</v>
      </c>
      <c r="BN17" s="6">
        <v>2</v>
      </c>
      <c r="BO17" s="6" t="s">
        <v>37</v>
      </c>
      <c r="BP17" s="6">
        <f t="shared" si="23"/>
        <v>4</v>
      </c>
      <c r="BQ17" s="6" t="s">
        <v>38</v>
      </c>
      <c r="BR17" s="13" t="s">
        <v>49</v>
      </c>
    </row>
    <row r="18" spans="1:70" ht="13.2" x14ac:dyDescent="0.25">
      <c r="A18" s="3">
        <f t="shared" si="24"/>
        <v>0</v>
      </c>
      <c r="B18" s="5" t="s">
        <v>39</v>
      </c>
      <c r="C18" s="5">
        <f t="shared" si="25"/>
        <v>1</v>
      </c>
      <c r="D18" s="5" t="s">
        <v>19</v>
      </c>
      <c r="E18" s="5">
        <v>52</v>
      </c>
      <c r="F18" s="5">
        <v>155</v>
      </c>
      <c r="G18" s="5">
        <f t="shared" si="26"/>
        <v>1</v>
      </c>
      <c r="H18" s="5" t="s">
        <v>68</v>
      </c>
      <c r="I18" s="5">
        <f t="shared" si="0"/>
        <v>2</v>
      </c>
      <c r="J18" s="5" t="s">
        <v>40</v>
      </c>
      <c r="K18" s="5"/>
      <c r="L18" s="5">
        <f t="shared" si="1"/>
        <v>1</v>
      </c>
      <c r="M18" s="5" t="s">
        <v>22</v>
      </c>
      <c r="N18" s="5">
        <f t="shared" si="27"/>
        <v>0</v>
      </c>
      <c r="O18" s="5">
        <f t="shared" si="2"/>
        <v>0</v>
      </c>
      <c r="P18" s="5">
        <f t="shared" si="3"/>
        <v>1</v>
      </c>
      <c r="Q18" s="5">
        <f t="shared" si="4"/>
        <v>1</v>
      </c>
      <c r="R18" s="5" t="s">
        <v>75</v>
      </c>
      <c r="S18" s="5">
        <f t="shared" si="31"/>
        <v>0</v>
      </c>
      <c r="T18" s="5">
        <f t="shared" si="5"/>
        <v>0</v>
      </c>
      <c r="U18" s="5">
        <f t="shared" si="6"/>
        <v>1</v>
      </c>
      <c r="V18" s="5">
        <f t="shared" si="7"/>
        <v>0</v>
      </c>
      <c r="W18" s="5">
        <f t="shared" si="8"/>
        <v>1</v>
      </c>
      <c r="X18" s="5">
        <f t="shared" si="9"/>
        <v>1</v>
      </c>
      <c r="Y18" s="5">
        <f t="shared" si="10"/>
        <v>1</v>
      </c>
      <c r="Z18" s="5">
        <f t="shared" si="11"/>
        <v>0</v>
      </c>
      <c r="AA18" s="5" t="s">
        <v>83</v>
      </c>
      <c r="AB18" s="5">
        <f t="shared" si="32"/>
        <v>1</v>
      </c>
      <c r="AC18" s="5" t="s">
        <v>150</v>
      </c>
      <c r="AD18" s="5">
        <v>1</v>
      </c>
      <c r="AE18" s="5" t="s">
        <v>25</v>
      </c>
      <c r="AF18" s="5">
        <f t="shared" si="28"/>
        <v>1</v>
      </c>
      <c r="AG18" s="5">
        <f t="shared" si="12"/>
        <v>0</v>
      </c>
      <c r="AH18" s="5">
        <f t="shared" si="13"/>
        <v>0</v>
      </c>
      <c r="AI18" s="5">
        <f t="shared" si="14"/>
        <v>0</v>
      </c>
      <c r="AJ18" s="5">
        <f t="shared" si="15"/>
        <v>1</v>
      </c>
      <c r="AK18" s="5">
        <f t="shared" si="16"/>
        <v>0</v>
      </c>
      <c r="AL18" s="5">
        <f t="shared" si="17"/>
        <v>1</v>
      </c>
      <c r="AM18" s="5">
        <f t="shared" si="18"/>
        <v>0</v>
      </c>
      <c r="AN18" s="5">
        <f t="shared" si="19"/>
        <v>0</v>
      </c>
      <c r="AO18" s="5" t="s">
        <v>95</v>
      </c>
      <c r="AP18" s="5">
        <f t="shared" si="29"/>
        <v>0</v>
      </c>
      <c r="AQ18" s="5">
        <f t="shared" si="30"/>
        <v>0</v>
      </c>
      <c r="AR18" s="5">
        <f t="shared" si="20"/>
        <v>0</v>
      </c>
      <c r="AS18" s="5">
        <f t="shared" si="21"/>
        <v>0</v>
      </c>
      <c r="AT18" s="5">
        <f t="shared" si="22"/>
        <v>1</v>
      </c>
      <c r="AU18" s="5" t="s">
        <v>80</v>
      </c>
      <c r="AV18" s="5">
        <v>3</v>
      </c>
      <c r="AW18" s="5" t="s">
        <v>28</v>
      </c>
      <c r="AX18" s="5">
        <v>2</v>
      </c>
      <c r="AY18" s="5" t="s">
        <v>47</v>
      </c>
      <c r="AZ18" s="5">
        <v>4</v>
      </c>
      <c r="BA18" s="5" t="s">
        <v>48</v>
      </c>
      <c r="BB18" s="5" t="s">
        <v>49</v>
      </c>
      <c r="BC18" s="5">
        <v>210</v>
      </c>
      <c r="BD18" s="5">
        <v>3</v>
      </c>
      <c r="BE18" s="5" t="s">
        <v>47</v>
      </c>
      <c r="BF18" s="5">
        <v>1</v>
      </c>
      <c r="BG18" s="5" t="s">
        <v>33</v>
      </c>
      <c r="BH18" s="5">
        <v>2</v>
      </c>
      <c r="BI18" s="5" t="s">
        <v>34</v>
      </c>
      <c r="BJ18" s="5">
        <v>2</v>
      </c>
      <c r="BK18" s="5" t="s">
        <v>57</v>
      </c>
      <c r="BL18" s="5">
        <v>3</v>
      </c>
      <c r="BM18" s="5" t="s">
        <v>57</v>
      </c>
      <c r="BN18" s="5">
        <v>2</v>
      </c>
      <c r="BO18" s="5" t="s">
        <v>37</v>
      </c>
      <c r="BP18" s="5">
        <f t="shared" si="23"/>
        <v>4</v>
      </c>
      <c r="BQ18" s="5" t="s">
        <v>38</v>
      </c>
      <c r="BR18" s="12" t="s">
        <v>49</v>
      </c>
    </row>
    <row r="19" spans="1:70" ht="13.2" x14ac:dyDescent="0.25">
      <c r="A19" s="3">
        <f t="shared" si="24"/>
        <v>0</v>
      </c>
      <c r="B19" s="6" t="s">
        <v>39</v>
      </c>
      <c r="C19" s="6">
        <f t="shared" si="25"/>
        <v>1</v>
      </c>
      <c r="D19" s="6" t="s">
        <v>19</v>
      </c>
      <c r="E19" s="6">
        <v>71</v>
      </c>
      <c r="F19" s="6">
        <v>170</v>
      </c>
      <c r="G19" s="6">
        <f t="shared" si="26"/>
        <v>1</v>
      </c>
      <c r="H19" s="6" t="s">
        <v>68</v>
      </c>
      <c r="I19" s="6">
        <f t="shared" si="0"/>
        <v>2</v>
      </c>
      <c r="J19" s="6" t="s">
        <v>40</v>
      </c>
      <c r="K19" s="6"/>
      <c r="L19" s="6">
        <f t="shared" si="1"/>
        <v>1</v>
      </c>
      <c r="M19" s="6" t="s">
        <v>22</v>
      </c>
      <c r="N19" s="6">
        <f t="shared" si="27"/>
        <v>0</v>
      </c>
      <c r="O19" s="6">
        <f t="shared" si="2"/>
        <v>0</v>
      </c>
      <c r="P19" s="6">
        <f t="shared" si="3"/>
        <v>1</v>
      </c>
      <c r="Q19" s="6">
        <f t="shared" si="4"/>
        <v>0</v>
      </c>
      <c r="R19" s="6" t="s">
        <v>23</v>
      </c>
      <c r="S19" s="6">
        <f t="shared" si="31"/>
        <v>0</v>
      </c>
      <c r="T19" s="6">
        <f t="shared" si="5"/>
        <v>0</v>
      </c>
      <c r="U19" s="6">
        <f t="shared" si="6"/>
        <v>0</v>
      </c>
      <c r="V19" s="6">
        <f t="shared" si="7"/>
        <v>0</v>
      </c>
      <c r="W19" s="6">
        <f t="shared" si="8"/>
        <v>1</v>
      </c>
      <c r="X19" s="6">
        <f t="shared" si="9"/>
        <v>1</v>
      </c>
      <c r="Y19" s="6">
        <f t="shared" si="10"/>
        <v>1</v>
      </c>
      <c r="Z19" s="6">
        <f t="shared" si="11"/>
        <v>0</v>
      </c>
      <c r="AA19" s="6" t="s">
        <v>96</v>
      </c>
      <c r="AB19" s="6">
        <f t="shared" si="32"/>
        <v>1</v>
      </c>
      <c r="AC19" s="6" t="s">
        <v>150</v>
      </c>
      <c r="AD19" s="6">
        <v>2</v>
      </c>
      <c r="AE19" s="6" t="s">
        <v>43</v>
      </c>
      <c r="AF19" s="6">
        <f t="shared" si="28"/>
        <v>1</v>
      </c>
      <c r="AG19" s="6">
        <f t="shared" si="12"/>
        <v>0</v>
      </c>
      <c r="AH19" s="6">
        <f t="shared" si="13"/>
        <v>0</v>
      </c>
      <c r="AI19" s="6">
        <f t="shared" si="14"/>
        <v>0</v>
      </c>
      <c r="AJ19" s="6">
        <f t="shared" si="15"/>
        <v>1</v>
      </c>
      <c r="AK19" s="6">
        <f t="shared" si="16"/>
        <v>0</v>
      </c>
      <c r="AL19" s="6">
        <f t="shared" si="17"/>
        <v>1</v>
      </c>
      <c r="AM19" s="6">
        <f t="shared" si="18"/>
        <v>0</v>
      </c>
      <c r="AN19" s="6">
        <f t="shared" si="19"/>
        <v>0</v>
      </c>
      <c r="AO19" s="6" t="s">
        <v>95</v>
      </c>
      <c r="AP19" s="6">
        <f t="shared" si="29"/>
        <v>0</v>
      </c>
      <c r="AQ19" s="6">
        <f t="shared" si="30"/>
        <v>0</v>
      </c>
      <c r="AR19" s="6">
        <f t="shared" si="20"/>
        <v>0</v>
      </c>
      <c r="AS19" s="6">
        <f t="shared" si="21"/>
        <v>0</v>
      </c>
      <c r="AT19" s="6">
        <f t="shared" si="22"/>
        <v>1</v>
      </c>
      <c r="AU19" s="6" t="s">
        <v>80</v>
      </c>
      <c r="AV19" s="6">
        <v>3</v>
      </c>
      <c r="AW19" s="6" t="s">
        <v>28</v>
      </c>
      <c r="AX19" s="6">
        <v>2</v>
      </c>
      <c r="AY19" s="6" t="s">
        <v>47</v>
      </c>
      <c r="AZ19" s="6">
        <v>1</v>
      </c>
      <c r="BA19" s="6" t="s">
        <v>65</v>
      </c>
      <c r="BB19" s="6" t="s">
        <v>49</v>
      </c>
      <c r="BC19" s="6">
        <v>180</v>
      </c>
      <c r="BD19" s="6">
        <v>3</v>
      </c>
      <c r="BE19" s="6" t="s">
        <v>47</v>
      </c>
      <c r="BF19" s="6">
        <v>1</v>
      </c>
      <c r="BG19" s="6" t="s">
        <v>33</v>
      </c>
      <c r="BH19" s="6">
        <v>2</v>
      </c>
      <c r="BI19" s="6" t="s">
        <v>34</v>
      </c>
      <c r="BJ19" s="6">
        <v>2</v>
      </c>
      <c r="BK19" s="6" t="s">
        <v>57</v>
      </c>
      <c r="BL19" s="6">
        <v>3</v>
      </c>
      <c r="BM19" s="6" t="s">
        <v>57</v>
      </c>
      <c r="BN19" s="6">
        <v>2</v>
      </c>
      <c r="BO19" s="6" t="s">
        <v>37</v>
      </c>
      <c r="BP19" s="6">
        <f t="shared" si="23"/>
        <v>1</v>
      </c>
      <c r="BQ19" s="6" t="s">
        <v>90</v>
      </c>
      <c r="BR19" s="13" t="s">
        <v>49</v>
      </c>
    </row>
    <row r="20" spans="1:70" ht="13.2" x14ac:dyDescent="0.25">
      <c r="A20" s="3">
        <f t="shared" si="24"/>
        <v>1</v>
      </c>
      <c r="B20" s="5" t="s">
        <v>18</v>
      </c>
      <c r="C20" s="5">
        <f t="shared" si="25"/>
        <v>1</v>
      </c>
      <c r="D20" s="5" t="s">
        <v>19</v>
      </c>
      <c r="E20" s="5">
        <v>80</v>
      </c>
      <c r="F20" s="5">
        <v>180</v>
      </c>
      <c r="G20" s="5">
        <f t="shared" si="26"/>
        <v>0</v>
      </c>
      <c r="H20" s="5" t="s">
        <v>20</v>
      </c>
      <c r="I20" s="5">
        <f t="shared" si="0"/>
        <v>2</v>
      </c>
      <c r="J20" s="5" t="s">
        <v>40</v>
      </c>
      <c r="K20" s="5"/>
      <c r="L20" s="5">
        <f t="shared" si="1"/>
        <v>1</v>
      </c>
      <c r="M20" s="5" t="s">
        <v>22</v>
      </c>
      <c r="N20" s="5">
        <f t="shared" si="27"/>
        <v>0</v>
      </c>
      <c r="O20" s="5">
        <f t="shared" si="2"/>
        <v>0</v>
      </c>
      <c r="P20" s="5">
        <f t="shared" si="3"/>
        <v>1</v>
      </c>
      <c r="Q20" s="5">
        <f t="shared" si="4"/>
        <v>1</v>
      </c>
      <c r="R20" s="5" t="s">
        <v>75</v>
      </c>
      <c r="S20" s="5">
        <f t="shared" si="31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1</v>
      </c>
      <c r="X20" s="5">
        <f t="shared" si="9"/>
        <v>1</v>
      </c>
      <c r="Y20" s="5">
        <f t="shared" si="10"/>
        <v>1</v>
      </c>
      <c r="Z20" s="5">
        <f t="shared" si="11"/>
        <v>0</v>
      </c>
      <c r="AA20" s="5" t="s">
        <v>96</v>
      </c>
      <c r="AB20" s="5">
        <f t="shared" si="32"/>
        <v>1</v>
      </c>
      <c r="AC20" s="5" t="s">
        <v>150</v>
      </c>
      <c r="AD20" s="5">
        <v>2</v>
      </c>
      <c r="AE20" s="5" t="s">
        <v>43</v>
      </c>
      <c r="AF20" s="5">
        <f t="shared" si="28"/>
        <v>1</v>
      </c>
      <c r="AG20" s="5">
        <f t="shared" si="12"/>
        <v>0</v>
      </c>
      <c r="AH20" s="5">
        <f t="shared" si="13"/>
        <v>0</v>
      </c>
      <c r="AI20" s="5">
        <f t="shared" si="14"/>
        <v>0</v>
      </c>
      <c r="AJ20" s="5">
        <f t="shared" si="15"/>
        <v>0</v>
      </c>
      <c r="AK20" s="5">
        <f t="shared" si="16"/>
        <v>0</v>
      </c>
      <c r="AL20" s="5">
        <f t="shared" si="17"/>
        <v>1</v>
      </c>
      <c r="AM20" s="5">
        <f t="shared" si="18"/>
        <v>0</v>
      </c>
      <c r="AN20" s="5">
        <f t="shared" si="19"/>
        <v>0</v>
      </c>
      <c r="AO20" s="5" t="s">
        <v>97</v>
      </c>
      <c r="AP20" s="5">
        <f t="shared" si="29"/>
        <v>0</v>
      </c>
      <c r="AQ20" s="5">
        <f t="shared" si="30"/>
        <v>0</v>
      </c>
      <c r="AR20" s="5">
        <f t="shared" si="20"/>
        <v>0</v>
      </c>
      <c r="AS20" s="5">
        <f t="shared" si="21"/>
        <v>0</v>
      </c>
      <c r="AT20" s="5">
        <f t="shared" si="22"/>
        <v>1</v>
      </c>
      <c r="AU20" s="5" t="s">
        <v>80</v>
      </c>
      <c r="AV20" s="5">
        <v>2</v>
      </c>
      <c r="AW20" s="5" t="s">
        <v>64</v>
      </c>
      <c r="AX20" s="5">
        <v>2</v>
      </c>
      <c r="AY20" s="5" t="s">
        <v>47</v>
      </c>
      <c r="AZ20" s="5">
        <v>1</v>
      </c>
      <c r="BA20" s="5" t="s">
        <v>65</v>
      </c>
      <c r="BB20" s="5" t="s">
        <v>49</v>
      </c>
      <c r="BC20" s="5" t="s">
        <v>142</v>
      </c>
      <c r="BD20" s="5">
        <v>3</v>
      </c>
      <c r="BE20" s="5" t="s">
        <v>47</v>
      </c>
      <c r="BF20" s="5">
        <v>1</v>
      </c>
      <c r="BG20" s="5" t="s">
        <v>33</v>
      </c>
      <c r="BH20" s="5">
        <v>2</v>
      </c>
      <c r="BI20" s="5" t="s">
        <v>34</v>
      </c>
      <c r="BJ20" s="5">
        <v>2</v>
      </c>
      <c r="BK20" s="5" t="s">
        <v>57</v>
      </c>
      <c r="BL20" s="5">
        <v>4</v>
      </c>
      <c r="BM20" s="5" t="s">
        <v>36</v>
      </c>
      <c r="BN20" s="5">
        <v>1</v>
      </c>
      <c r="BO20" s="5" t="s">
        <v>67</v>
      </c>
      <c r="BP20" s="5">
        <f t="shared" si="23"/>
        <v>1</v>
      </c>
      <c r="BQ20" s="5" t="s">
        <v>90</v>
      </c>
      <c r="BR20" s="12" t="s">
        <v>49</v>
      </c>
    </row>
    <row r="21" spans="1:70" ht="13.2" x14ac:dyDescent="0.25">
      <c r="A21" s="3">
        <f t="shared" si="24"/>
        <v>0</v>
      </c>
      <c r="B21" s="6" t="s">
        <v>39</v>
      </c>
      <c r="C21" s="6">
        <f t="shared" si="25"/>
        <v>1</v>
      </c>
      <c r="D21" s="6" t="s">
        <v>19</v>
      </c>
      <c r="E21" s="6">
        <v>61</v>
      </c>
      <c r="F21" s="6">
        <v>162</v>
      </c>
      <c r="G21" s="6">
        <f t="shared" si="26"/>
        <v>1</v>
      </c>
      <c r="H21" s="6" t="s">
        <v>68</v>
      </c>
      <c r="I21" s="6">
        <f t="shared" si="0"/>
        <v>2</v>
      </c>
      <c r="J21" s="6" t="s">
        <v>40</v>
      </c>
      <c r="K21" s="6"/>
      <c r="L21" s="6">
        <f t="shared" si="1"/>
        <v>1</v>
      </c>
      <c r="M21" s="6" t="s">
        <v>22</v>
      </c>
      <c r="N21" s="6">
        <f t="shared" si="27"/>
        <v>0</v>
      </c>
      <c r="O21" s="6">
        <f t="shared" si="2"/>
        <v>0</v>
      </c>
      <c r="P21" s="6">
        <f t="shared" si="3"/>
        <v>0</v>
      </c>
      <c r="Q21" s="6">
        <f t="shared" si="4"/>
        <v>1</v>
      </c>
      <c r="R21" s="6" t="s">
        <v>54</v>
      </c>
      <c r="S21" s="6">
        <f t="shared" si="31"/>
        <v>0</v>
      </c>
      <c r="T21" s="6">
        <f t="shared" si="5"/>
        <v>0</v>
      </c>
      <c r="U21" s="6">
        <f t="shared" si="6"/>
        <v>0</v>
      </c>
      <c r="V21" s="6">
        <f t="shared" si="7"/>
        <v>0</v>
      </c>
      <c r="W21" s="6">
        <f t="shared" si="8"/>
        <v>0</v>
      </c>
      <c r="X21" s="6">
        <f t="shared" si="9"/>
        <v>1</v>
      </c>
      <c r="Y21" s="6">
        <f t="shared" si="10"/>
        <v>1</v>
      </c>
      <c r="Z21" s="6">
        <f t="shared" si="11"/>
        <v>0</v>
      </c>
      <c r="AA21" s="6" t="s">
        <v>98</v>
      </c>
      <c r="AB21" s="6">
        <f t="shared" si="32"/>
        <v>0</v>
      </c>
      <c r="AC21" s="6" t="s">
        <v>151</v>
      </c>
      <c r="AD21" s="6">
        <v>1</v>
      </c>
      <c r="AE21" s="6" t="s">
        <v>25</v>
      </c>
      <c r="AF21" s="6">
        <f t="shared" si="28"/>
        <v>0</v>
      </c>
      <c r="AG21" s="6">
        <f t="shared" si="12"/>
        <v>0</v>
      </c>
      <c r="AH21" s="6">
        <f t="shared" si="13"/>
        <v>0</v>
      </c>
      <c r="AI21" s="6">
        <f t="shared" si="14"/>
        <v>0</v>
      </c>
      <c r="AJ21" s="6">
        <f t="shared" si="15"/>
        <v>0</v>
      </c>
      <c r="AK21" s="6">
        <f t="shared" si="16"/>
        <v>0</v>
      </c>
      <c r="AL21" s="6">
        <f t="shared" si="17"/>
        <v>1</v>
      </c>
      <c r="AM21" s="6">
        <f t="shared" si="18"/>
        <v>0</v>
      </c>
      <c r="AN21" s="6">
        <f t="shared" si="19"/>
        <v>0</v>
      </c>
      <c r="AO21" s="6" t="s">
        <v>92</v>
      </c>
      <c r="AP21" s="6">
        <f t="shared" si="29"/>
        <v>0</v>
      </c>
      <c r="AQ21" s="6">
        <f t="shared" si="30"/>
        <v>0</v>
      </c>
      <c r="AR21" s="6">
        <f t="shared" si="20"/>
        <v>0</v>
      </c>
      <c r="AS21" s="6">
        <f t="shared" si="21"/>
        <v>1</v>
      </c>
      <c r="AT21" s="6">
        <f t="shared" si="22"/>
        <v>0</v>
      </c>
      <c r="AU21" s="6" t="s">
        <v>27</v>
      </c>
      <c r="AV21" s="6">
        <v>2</v>
      </c>
      <c r="AW21" s="6" t="s">
        <v>64</v>
      </c>
      <c r="AX21" s="6">
        <v>2</v>
      </c>
      <c r="AY21" s="6" t="s">
        <v>47</v>
      </c>
      <c r="AZ21" s="6">
        <v>4</v>
      </c>
      <c r="BA21" s="6" t="s">
        <v>48</v>
      </c>
      <c r="BB21" s="6" t="s">
        <v>49</v>
      </c>
      <c r="BC21" s="6">
        <v>160</v>
      </c>
      <c r="BD21" s="6">
        <v>4</v>
      </c>
      <c r="BE21" s="6" t="s">
        <v>50</v>
      </c>
      <c r="BF21" s="6">
        <v>2</v>
      </c>
      <c r="BG21" s="6" t="s">
        <v>66</v>
      </c>
      <c r="BH21" s="6">
        <v>1</v>
      </c>
      <c r="BI21" s="6" t="s">
        <v>77</v>
      </c>
      <c r="BJ21" s="6">
        <v>3</v>
      </c>
      <c r="BK21" s="6" t="s">
        <v>36</v>
      </c>
      <c r="BL21" s="6">
        <v>4</v>
      </c>
      <c r="BM21" s="6" t="s">
        <v>36</v>
      </c>
      <c r="BN21" s="6">
        <v>3</v>
      </c>
      <c r="BO21" s="6" t="s">
        <v>52</v>
      </c>
      <c r="BP21" s="6">
        <f t="shared" si="23"/>
        <v>3</v>
      </c>
      <c r="BQ21" s="6">
        <v>0</v>
      </c>
      <c r="BR21" s="13" t="s">
        <v>49</v>
      </c>
    </row>
    <row r="22" spans="1:70" ht="13.2" x14ac:dyDescent="0.25">
      <c r="A22" s="3">
        <f t="shared" si="24"/>
        <v>1</v>
      </c>
      <c r="B22" s="5" t="s">
        <v>18</v>
      </c>
      <c r="C22" s="5">
        <f t="shared" si="25"/>
        <v>2</v>
      </c>
      <c r="D22" s="5" t="s">
        <v>91</v>
      </c>
      <c r="E22" s="5">
        <v>60</v>
      </c>
      <c r="F22" s="5">
        <v>172</v>
      </c>
      <c r="G22" s="5">
        <f t="shared" si="26"/>
        <v>2</v>
      </c>
      <c r="H22" s="5" t="s">
        <v>59</v>
      </c>
      <c r="I22" s="5">
        <f t="shared" si="0"/>
        <v>1</v>
      </c>
      <c r="J22" s="5" t="s">
        <v>21</v>
      </c>
      <c r="K22" s="5"/>
      <c r="L22" s="5">
        <f t="shared" si="1"/>
        <v>1</v>
      </c>
      <c r="M22" s="5" t="s">
        <v>22</v>
      </c>
      <c r="N22" s="5">
        <f t="shared" si="27"/>
        <v>0</v>
      </c>
      <c r="O22" s="5">
        <f t="shared" si="2"/>
        <v>0</v>
      </c>
      <c r="P22" s="5">
        <f t="shared" si="3"/>
        <v>0</v>
      </c>
      <c r="Q22" s="5">
        <f t="shared" si="4"/>
        <v>1</v>
      </c>
      <c r="R22" s="5" t="s">
        <v>54</v>
      </c>
      <c r="S22" s="5">
        <f t="shared" si="31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 t="shared" si="9"/>
        <v>0</v>
      </c>
      <c r="Y22" s="5">
        <f t="shared" si="10"/>
        <v>1</v>
      </c>
      <c r="Z22" s="5">
        <f t="shared" si="11"/>
        <v>0</v>
      </c>
      <c r="AA22" s="5" t="s">
        <v>87</v>
      </c>
      <c r="AB22" s="5">
        <f t="shared" si="32"/>
        <v>0</v>
      </c>
      <c r="AC22" s="5" t="s">
        <v>151</v>
      </c>
      <c r="AD22" s="5">
        <v>1</v>
      </c>
      <c r="AE22" s="5" t="s">
        <v>25</v>
      </c>
      <c r="AF22" s="5">
        <f t="shared" si="28"/>
        <v>0</v>
      </c>
      <c r="AG22" s="5">
        <f t="shared" si="12"/>
        <v>0</v>
      </c>
      <c r="AH22" s="5">
        <f t="shared" si="13"/>
        <v>0</v>
      </c>
      <c r="AI22" s="5">
        <f t="shared" si="14"/>
        <v>0</v>
      </c>
      <c r="AJ22" s="5">
        <f t="shared" si="15"/>
        <v>1</v>
      </c>
      <c r="AK22" s="5">
        <f t="shared" si="16"/>
        <v>0</v>
      </c>
      <c r="AL22" s="5">
        <f t="shared" si="17"/>
        <v>1</v>
      </c>
      <c r="AM22" s="5">
        <f t="shared" si="18"/>
        <v>0</v>
      </c>
      <c r="AN22" s="5">
        <f t="shared" si="19"/>
        <v>0</v>
      </c>
      <c r="AO22" s="5" t="s">
        <v>44</v>
      </c>
      <c r="AP22" s="5">
        <f t="shared" si="29"/>
        <v>0</v>
      </c>
      <c r="AQ22" s="5">
        <f t="shared" si="30"/>
        <v>0</v>
      </c>
      <c r="AR22" s="5">
        <f t="shared" si="20"/>
        <v>0</v>
      </c>
      <c r="AS22" s="5">
        <f t="shared" si="21"/>
        <v>0</v>
      </c>
      <c r="AT22" s="5">
        <f t="shared" si="22"/>
        <v>1</v>
      </c>
      <c r="AU22" s="5" t="s">
        <v>80</v>
      </c>
      <c r="AV22" s="5">
        <v>2</v>
      </c>
      <c r="AW22" s="5" t="s">
        <v>64</v>
      </c>
      <c r="AX22" s="5">
        <v>2</v>
      </c>
      <c r="AY22" s="5" t="s">
        <v>47</v>
      </c>
      <c r="AZ22" s="5">
        <v>4</v>
      </c>
      <c r="BA22" s="5" t="s">
        <v>48</v>
      </c>
      <c r="BB22" s="5" t="s">
        <v>49</v>
      </c>
      <c r="BC22" s="5">
        <v>150</v>
      </c>
      <c r="BD22" s="5">
        <v>4</v>
      </c>
      <c r="BE22" s="5" t="s">
        <v>50</v>
      </c>
      <c r="BF22" s="5">
        <v>2</v>
      </c>
      <c r="BG22" s="5" t="s">
        <v>66</v>
      </c>
      <c r="BH22" s="5">
        <v>2</v>
      </c>
      <c r="BI22" s="5" t="s">
        <v>34</v>
      </c>
      <c r="BJ22" s="5">
        <v>3</v>
      </c>
      <c r="BK22" s="5" t="s">
        <v>36</v>
      </c>
      <c r="BL22" s="5">
        <v>4</v>
      </c>
      <c r="BM22" s="5" t="s">
        <v>36</v>
      </c>
      <c r="BN22" s="5">
        <v>2</v>
      </c>
      <c r="BO22" s="5" t="s">
        <v>37</v>
      </c>
      <c r="BP22" s="5">
        <f t="shared" si="23"/>
        <v>4</v>
      </c>
      <c r="BQ22" s="5" t="s">
        <v>38</v>
      </c>
      <c r="BR22" s="12" t="s">
        <v>49</v>
      </c>
    </row>
    <row r="23" spans="1:70" ht="13.2" x14ac:dyDescent="0.25">
      <c r="A23" s="3">
        <f t="shared" si="24"/>
        <v>0</v>
      </c>
      <c r="B23" s="6" t="s">
        <v>39</v>
      </c>
      <c r="C23" s="6">
        <f t="shared" si="25"/>
        <v>1</v>
      </c>
      <c r="D23" s="6" t="s">
        <v>19</v>
      </c>
      <c r="E23" s="6">
        <v>63</v>
      </c>
      <c r="F23" s="6">
        <v>155</v>
      </c>
      <c r="G23" s="6">
        <f t="shared" si="26"/>
        <v>1</v>
      </c>
      <c r="H23" s="6" t="s">
        <v>68</v>
      </c>
      <c r="I23" s="6">
        <f t="shared" si="0"/>
        <v>2</v>
      </c>
      <c r="J23" s="6" t="s">
        <v>40</v>
      </c>
      <c r="K23" s="6"/>
      <c r="L23" s="6">
        <f t="shared" si="1"/>
        <v>1</v>
      </c>
      <c r="M23" s="6" t="s">
        <v>22</v>
      </c>
      <c r="N23" s="6">
        <f t="shared" si="27"/>
        <v>0</v>
      </c>
      <c r="O23" s="6">
        <f t="shared" si="2"/>
        <v>0</v>
      </c>
      <c r="P23" s="6">
        <f t="shared" si="3"/>
        <v>0</v>
      </c>
      <c r="Q23" s="6">
        <f t="shared" si="4"/>
        <v>1</v>
      </c>
      <c r="R23" s="6" t="s">
        <v>54</v>
      </c>
      <c r="S23" s="6">
        <f t="shared" si="31"/>
        <v>0</v>
      </c>
      <c r="T23" s="6">
        <f t="shared" si="5"/>
        <v>0</v>
      </c>
      <c r="U23" s="6">
        <f t="shared" si="6"/>
        <v>0</v>
      </c>
      <c r="V23" s="6">
        <f t="shared" si="7"/>
        <v>0</v>
      </c>
      <c r="W23" s="6">
        <f t="shared" si="8"/>
        <v>0</v>
      </c>
      <c r="X23" s="6">
        <f t="shared" si="9"/>
        <v>1</v>
      </c>
      <c r="Y23" s="6">
        <f t="shared" si="10"/>
        <v>1</v>
      </c>
      <c r="Z23" s="6">
        <f t="shared" si="11"/>
        <v>0</v>
      </c>
      <c r="AA23" s="6" t="s">
        <v>98</v>
      </c>
      <c r="AB23" s="6">
        <f t="shared" si="32"/>
        <v>1</v>
      </c>
      <c r="AC23" s="6" t="s">
        <v>150</v>
      </c>
      <c r="AD23" s="6">
        <v>1</v>
      </c>
      <c r="AE23" s="6" t="s">
        <v>25</v>
      </c>
      <c r="AF23" s="6">
        <f t="shared" si="28"/>
        <v>1</v>
      </c>
      <c r="AG23" s="6">
        <f t="shared" si="12"/>
        <v>0</v>
      </c>
      <c r="AH23" s="6">
        <f t="shared" si="13"/>
        <v>0</v>
      </c>
      <c r="AI23" s="6">
        <f t="shared" si="14"/>
        <v>0</v>
      </c>
      <c r="AJ23" s="6">
        <f t="shared" si="15"/>
        <v>0</v>
      </c>
      <c r="AK23" s="6">
        <f t="shared" si="16"/>
        <v>0</v>
      </c>
      <c r="AL23" s="6">
        <f t="shared" si="17"/>
        <v>0</v>
      </c>
      <c r="AM23" s="6">
        <f t="shared" si="18"/>
        <v>0</v>
      </c>
      <c r="AN23" s="6">
        <f t="shared" si="19"/>
        <v>0</v>
      </c>
      <c r="AO23" s="6" t="s">
        <v>55</v>
      </c>
      <c r="AP23" s="6">
        <f t="shared" si="29"/>
        <v>0</v>
      </c>
      <c r="AQ23" s="6">
        <f t="shared" si="30"/>
        <v>0</v>
      </c>
      <c r="AR23" s="6">
        <f t="shared" si="20"/>
        <v>0</v>
      </c>
      <c r="AS23" s="6">
        <f t="shared" si="21"/>
        <v>0</v>
      </c>
      <c r="AT23" s="6">
        <f t="shared" si="22"/>
        <v>1</v>
      </c>
      <c r="AU23" s="6" t="s">
        <v>80</v>
      </c>
      <c r="AV23" s="6">
        <v>2</v>
      </c>
      <c r="AW23" s="6" t="s">
        <v>64</v>
      </c>
      <c r="AX23" s="6">
        <v>2</v>
      </c>
      <c r="AY23" s="6" t="s">
        <v>47</v>
      </c>
      <c r="AZ23" s="6">
        <v>3</v>
      </c>
      <c r="BA23" s="6" t="s">
        <v>30</v>
      </c>
      <c r="BB23" s="6" t="s">
        <v>31</v>
      </c>
      <c r="BC23" s="6" t="s">
        <v>99</v>
      </c>
      <c r="BD23" s="6">
        <v>4</v>
      </c>
      <c r="BE23" s="6" t="s">
        <v>50</v>
      </c>
      <c r="BF23" s="6">
        <v>2</v>
      </c>
      <c r="BG23" s="6" t="s">
        <v>66</v>
      </c>
      <c r="BH23" s="6">
        <v>0</v>
      </c>
      <c r="BI23" s="6" t="s">
        <v>82</v>
      </c>
      <c r="BJ23" s="6">
        <v>3</v>
      </c>
      <c r="BK23" s="6" t="s">
        <v>36</v>
      </c>
      <c r="BL23" s="6">
        <v>3</v>
      </c>
      <c r="BM23" s="6" t="s">
        <v>57</v>
      </c>
      <c r="BN23" s="6">
        <v>2</v>
      </c>
      <c r="BO23" s="6" t="s">
        <v>37</v>
      </c>
      <c r="BP23" s="6">
        <f t="shared" si="23"/>
        <v>4</v>
      </c>
      <c r="BQ23" s="6" t="s">
        <v>38</v>
      </c>
      <c r="BR23" s="13" t="s">
        <v>49</v>
      </c>
    </row>
    <row r="24" spans="1:70" ht="13.2" x14ac:dyDescent="0.25">
      <c r="A24" s="3">
        <f t="shared" si="24"/>
        <v>0</v>
      </c>
      <c r="B24" s="5" t="s">
        <v>39</v>
      </c>
      <c r="C24" s="5">
        <f t="shared" si="25"/>
        <v>0</v>
      </c>
      <c r="D24" s="5" t="s">
        <v>58</v>
      </c>
      <c r="E24" s="5">
        <v>46</v>
      </c>
      <c r="F24" s="5">
        <v>163</v>
      </c>
      <c r="G24" s="5">
        <f t="shared" si="26"/>
        <v>1</v>
      </c>
      <c r="H24" s="5" t="s">
        <v>68</v>
      </c>
      <c r="I24" s="5">
        <f t="shared" si="0"/>
        <v>2</v>
      </c>
      <c r="J24" s="5" t="s">
        <v>40</v>
      </c>
      <c r="K24" s="5"/>
      <c r="L24" s="5">
        <f t="shared" si="1"/>
        <v>1</v>
      </c>
      <c r="M24" s="5" t="s">
        <v>22</v>
      </c>
      <c r="N24" s="5">
        <f t="shared" si="27"/>
        <v>0</v>
      </c>
      <c r="O24" s="5">
        <f t="shared" si="2"/>
        <v>0</v>
      </c>
      <c r="P24" s="5">
        <f t="shared" si="3"/>
        <v>0</v>
      </c>
      <c r="Q24" s="5">
        <f t="shared" si="4"/>
        <v>1</v>
      </c>
      <c r="R24" s="5" t="s">
        <v>54</v>
      </c>
      <c r="S24" s="5">
        <f t="shared" si="31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1</v>
      </c>
      <c r="X24" s="5">
        <f t="shared" si="9"/>
        <v>0</v>
      </c>
      <c r="Y24" s="5">
        <f t="shared" si="10"/>
        <v>0</v>
      </c>
      <c r="Z24" s="5">
        <f t="shared" si="11"/>
        <v>0</v>
      </c>
      <c r="AA24" s="5" t="s">
        <v>24</v>
      </c>
      <c r="AB24" s="5">
        <f t="shared" si="32"/>
        <v>1</v>
      </c>
      <c r="AC24" s="5" t="s">
        <v>150</v>
      </c>
      <c r="AD24" s="5">
        <v>1</v>
      </c>
      <c r="AE24" s="5" t="s">
        <v>25</v>
      </c>
      <c r="AF24" s="5">
        <f t="shared" si="28"/>
        <v>0</v>
      </c>
      <c r="AG24" s="5">
        <f t="shared" si="12"/>
        <v>0</v>
      </c>
      <c r="AH24" s="5">
        <f t="shared" si="13"/>
        <v>0</v>
      </c>
      <c r="AI24" s="5">
        <f t="shared" si="14"/>
        <v>0</v>
      </c>
      <c r="AJ24" s="5">
        <f t="shared" si="15"/>
        <v>0</v>
      </c>
      <c r="AK24" s="5">
        <f t="shared" si="16"/>
        <v>0</v>
      </c>
      <c r="AL24" s="5">
        <f t="shared" si="17"/>
        <v>1</v>
      </c>
      <c r="AM24" s="5">
        <f t="shared" si="18"/>
        <v>0</v>
      </c>
      <c r="AN24" s="5">
        <f t="shared" si="19"/>
        <v>0</v>
      </c>
      <c r="AO24" s="5" t="s">
        <v>92</v>
      </c>
      <c r="AP24" s="5">
        <f t="shared" si="29"/>
        <v>0</v>
      </c>
      <c r="AQ24" s="5">
        <f t="shared" si="30"/>
        <v>0</v>
      </c>
      <c r="AR24" s="5">
        <f t="shared" si="20"/>
        <v>0</v>
      </c>
      <c r="AS24" s="5">
        <f t="shared" si="21"/>
        <v>0</v>
      </c>
      <c r="AT24" s="5">
        <f t="shared" si="22"/>
        <v>1</v>
      </c>
      <c r="AU24" s="5" t="s">
        <v>80</v>
      </c>
      <c r="AV24" s="5">
        <v>3</v>
      </c>
      <c r="AW24" s="5" t="s">
        <v>28</v>
      </c>
      <c r="AX24" s="5">
        <v>2</v>
      </c>
      <c r="AY24" s="5" t="s">
        <v>47</v>
      </c>
      <c r="AZ24" s="5">
        <v>4</v>
      </c>
      <c r="BA24" s="5" t="s">
        <v>48</v>
      </c>
      <c r="BB24" s="5" t="s">
        <v>49</v>
      </c>
      <c r="BC24" s="5">
        <v>170</v>
      </c>
      <c r="BD24" s="5">
        <v>1</v>
      </c>
      <c r="BE24" s="5" t="s">
        <v>48</v>
      </c>
      <c r="BF24" s="5">
        <v>2</v>
      </c>
      <c r="BG24" s="5" t="s">
        <v>66</v>
      </c>
      <c r="BH24" s="5">
        <v>2</v>
      </c>
      <c r="BI24" s="5" t="s">
        <v>34</v>
      </c>
      <c r="BJ24" s="5">
        <v>4</v>
      </c>
      <c r="BK24" s="5" t="s">
        <v>35</v>
      </c>
      <c r="BL24" s="5">
        <v>3</v>
      </c>
      <c r="BM24" s="5" t="s">
        <v>57</v>
      </c>
      <c r="BN24" s="5">
        <v>2</v>
      </c>
      <c r="BO24" s="5" t="s">
        <v>37</v>
      </c>
      <c r="BP24" s="5">
        <f t="shared" si="23"/>
        <v>4</v>
      </c>
      <c r="BQ24" s="5" t="s">
        <v>38</v>
      </c>
      <c r="BR24" s="12" t="s">
        <v>49</v>
      </c>
    </row>
    <row r="25" spans="1:70" ht="13.2" x14ac:dyDescent="0.25">
      <c r="A25" s="3">
        <f t="shared" si="24"/>
        <v>1</v>
      </c>
      <c r="B25" s="6" t="s">
        <v>18</v>
      </c>
      <c r="C25" s="6">
        <f t="shared" si="25"/>
        <v>0</v>
      </c>
      <c r="D25" s="6" t="s">
        <v>58</v>
      </c>
      <c r="E25" s="6">
        <v>65</v>
      </c>
      <c r="F25" s="6">
        <v>154</v>
      </c>
      <c r="G25" s="6">
        <f t="shared" si="26"/>
        <v>0</v>
      </c>
      <c r="H25" s="6" t="s">
        <v>20</v>
      </c>
      <c r="I25" s="6">
        <f t="shared" si="0"/>
        <v>2</v>
      </c>
      <c r="J25" s="6" t="s">
        <v>40</v>
      </c>
      <c r="K25" s="6"/>
      <c r="L25" s="6">
        <f t="shared" si="1"/>
        <v>1</v>
      </c>
      <c r="M25" s="6" t="s">
        <v>22</v>
      </c>
      <c r="N25" s="6">
        <f t="shared" si="27"/>
        <v>0</v>
      </c>
      <c r="O25" s="6">
        <f t="shared" si="2"/>
        <v>0</v>
      </c>
      <c r="P25" s="6">
        <f t="shared" si="3"/>
        <v>0</v>
      </c>
      <c r="Q25" s="6">
        <f t="shared" si="4"/>
        <v>1</v>
      </c>
      <c r="R25" s="6" t="s">
        <v>54</v>
      </c>
      <c r="S25" s="6">
        <f t="shared" si="31"/>
        <v>0</v>
      </c>
      <c r="T25" s="6">
        <f t="shared" si="5"/>
        <v>0</v>
      </c>
      <c r="U25" s="6">
        <f t="shared" si="6"/>
        <v>0</v>
      </c>
      <c r="V25" s="6">
        <f t="shared" si="7"/>
        <v>0</v>
      </c>
      <c r="W25" s="6">
        <f t="shared" si="8"/>
        <v>0</v>
      </c>
      <c r="X25" s="6">
        <f t="shared" si="9"/>
        <v>0</v>
      </c>
      <c r="Y25" s="6">
        <f t="shared" si="10"/>
        <v>1</v>
      </c>
      <c r="Z25" s="6">
        <f t="shared" si="11"/>
        <v>0</v>
      </c>
      <c r="AA25" s="6" t="s">
        <v>87</v>
      </c>
      <c r="AB25" s="6">
        <f t="shared" si="32"/>
        <v>1</v>
      </c>
      <c r="AC25" s="6" t="s">
        <v>150</v>
      </c>
      <c r="AD25" s="6">
        <v>0</v>
      </c>
      <c r="AE25" s="6" t="s">
        <v>33</v>
      </c>
      <c r="AF25" s="6">
        <f t="shared" si="28"/>
        <v>0</v>
      </c>
      <c r="AG25" s="6">
        <f t="shared" si="12"/>
        <v>0</v>
      </c>
      <c r="AH25" s="6">
        <f t="shared" si="13"/>
        <v>0</v>
      </c>
      <c r="AI25" s="6">
        <f t="shared" si="14"/>
        <v>0</v>
      </c>
      <c r="AJ25" s="6">
        <f t="shared" si="15"/>
        <v>1</v>
      </c>
      <c r="AK25" s="6">
        <f t="shared" si="16"/>
        <v>0</v>
      </c>
      <c r="AL25" s="6">
        <f t="shared" si="17"/>
        <v>0</v>
      </c>
      <c r="AM25" s="6">
        <f t="shared" si="18"/>
        <v>0</v>
      </c>
      <c r="AN25" s="6">
        <f t="shared" si="19"/>
        <v>0</v>
      </c>
      <c r="AO25" s="6" t="s">
        <v>26</v>
      </c>
      <c r="AP25" s="6">
        <f t="shared" si="29"/>
        <v>0</v>
      </c>
      <c r="AQ25" s="6">
        <f t="shared" si="30"/>
        <v>1</v>
      </c>
      <c r="AR25" s="6">
        <f t="shared" si="20"/>
        <v>0</v>
      </c>
      <c r="AS25" s="6">
        <f t="shared" si="21"/>
        <v>0</v>
      </c>
      <c r="AT25" s="6">
        <f t="shared" si="22"/>
        <v>0</v>
      </c>
      <c r="AU25" s="6" t="s">
        <v>63</v>
      </c>
      <c r="AV25" s="6">
        <v>3</v>
      </c>
      <c r="AW25" s="6" t="s">
        <v>28</v>
      </c>
      <c r="AX25" s="6">
        <v>2</v>
      </c>
      <c r="AY25" s="6" t="s">
        <v>47</v>
      </c>
      <c r="AZ25" s="6">
        <v>2</v>
      </c>
      <c r="BA25" s="6" t="s">
        <v>50</v>
      </c>
      <c r="BB25" s="6" t="s">
        <v>49</v>
      </c>
      <c r="BC25" s="6">
        <v>200</v>
      </c>
      <c r="BD25" s="6">
        <v>4</v>
      </c>
      <c r="BE25" s="6" t="s">
        <v>50</v>
      </c>
      <c r="BF25" s="6">
        <v>2</v>
      </c>
      <c r="BG25" s="6" t="s">
        <v>66</v>
      </c>
      <c r="BH25" s="6">
        <v>2</v>
      </c>
      <c r="BI25" s="6" t="s">
        <v>34</v>
      </c>
      <c r="BJ25" s="6">
        <v>2</v>
      </c>
      <c r="BK25" s="6" t="s">
        <v>57</v>
      </c>
      <c r="BL25" s="6">
        <v>4</v>
      </c>
      <c r="BM25" s="6" t="s">
        <v>36</v>
      </c>
      <c r="BN25" s="6">
        <v>1</v>
      </c>
      <c r="BO25" s="6" t="s">
        <v>67</v>
      </c>
      <c r="BP25" s="6">
        <f t="shared" si="23"/>
        <v>1</v>
      </c>
      <c r="BQ25" s="6" t="s">
        <v>90</v>
      </c>
      <c r="BR25" s="13" t="s">
        <v>49</v>
      </c>
    </row>
    <row r="26" spans="1:70" ht="13.2" x14ac:dyDescent="0.25">
      <c r="A26" s="3">
        <f t="shared" si="24"/>
        <v>1</v>
      </c>
      <c r="B26" s="5" t="s">
        <v>18</v>
      </c>
      <c r="C26" s="5">
        <f t="shared" si="25"/>
        <v>1</v>
      </c>
      <c r="D26" s="5" t="s">
        <v>19</v>
      </c>
      <c r="E26" s="5">
        <v>66</v>
      </c>
      <c r="F26" s="5">
        <v>170</v>
      </c>
      <c r="G26" s="5">
        <f t="shared" si="26"/>
        <v>2</v>
      </c>
      <c r="H26" s="5" t="s">
        <v>59</v>
      </c>
      <c r="I26" s="5">
        <f t="shared" si="0"/>
        <v>2</v>
      </c>
      <c r="J26" s="5" t="s">
        <v>40</v>
      </c>
      <c r="K26" s="5"/>
      <c r="L26" s="5">
        <f t="shared" si="1"/>
        <v>1</v>
      </c>
      <c r="M26" s="5" t="s">
        <v>22</v>
      </c>
      <c r="N26" s="5">
        <f t="shared" si="27"/>
        <v>1</v>
      </c>
      <c r="O26" s="5">
        <f t="shared" si="2"/>
        <v>0</v>
      </c>
      <c r="P26" s="5">
        <f t="shared" si="3"/>
        <v>0</v>
      </c>
      <c r="Q26" s="5">
        <f t="shared" si="4"/>
        <v>0</v>
      </c>
      <c r="R26" s="5" t="s">
        <v>70</v>
      </c>
      <c r="S26" s="5">
        <f t="shared" si="31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 t="shared" si="9"/>
        <v>0</v>
      </c>
      <c r="Y26" s="5">
        <f t="shared" si="10"/>
        <v>1</v>
      </c>
      <c r="Z26" s="5">
        <f t="shared" si="11"/>
        <v>0</v>
      </c>
      <c r="AA26" s="5" t="s">
        <v>87</v>
      </c>
      <c r="AB26" s="5">
        <f t="shared" si="32"/>
        <v>1</v>
      </c>
      <c r="AC26" s="5" t="s">
        <v>150</v>
      </c>
      <c r="AD26" s="5">
        <v>2</v>
      </c>
      <c r="AE26" s="5" t="s">
        <v>43</v>
      </c>
      <c r="AF26" s="5">
        <f t="shared" si="28"/>
        <v>0</v>
      </c>
      <c r="AG26" s="5">
        <f t="shared" si="12"/>
        <v>0</v>
      </c>
      <c r="AH26" s="5">
        <f t="shared" si="13"/>
        <v>0</v>
      </c>
      <c r="AI26" s="5">
        <f t="shared" si="14"/>
        <v>0</v>
      </c>
      <c r="AJ26" s="5">
        <f t="shared" si="15"/>
        <v>0</v>
      </c>
      <c r="AK26" s="5">
        <f t="shared" si="16"/>
        <v>0</v>
      </c>
      <c r="AL26" s="5">
        <f t="shared" si="17"/>
        <v>1</v>
      </c>
      <c r="AM26" s="5">
        <f t="shared" si="18"/>
        <v>0</v>
      </c>
      <c r="AN26" s="5">
        <f t="shared" si="19"/>
        <v>0</v>
      </c>
      <c r="AO26" s="5" t="s">
        <v>92</v>
      </c>
      <c r="AP26" s="5">
        <f t="shared" si="29"/>
        <v>0</v>
      </c>
      <c r="AQ26" s="5">
        <f t="shared" si="30"/>
        <v>0</v>
      </c>
      <c r="AR26" s="5">
        <f t="shared" si="20"/>
        <v>0</v>
      </c>
      <c r="AS26" s="5">
        <f t="shared" si="21"/>
        <v>0</v>
      </c>
      <c r="AT26" s="5">
        <f t="shared" si="22"/>
        <v>1</v>
      </c>
      <c r="AU26" s="5" t="s">
        <v>80</v>
      </c>
      <c r="AV26" s="5">
        <v>2</v>
      </c>
      <c r="AW26" s="5" t="s">
        <v>64</v>
      </c>
      <c r="AX26" s="5">
        <v>2</v>
      </c>
      <c r="AY26" s="5" t="s">
        <v>47</v>
      </c>
      <c r="AZ26" s="5">
        <v>4</v>
      </c>
      <c r="BA26" s="5" t="s">
        <v>48</v>
      </c>
      <c r="BB26" s="5" t="s">
        <v>49</v>
      </c>
      <c r="BC26" s="5">
        <v>180</v>
      </c>
      <c r="BD26" s="5">
        <v>3</v>
      </c>
      <c r="BE26" s="5" t="s">
        <v>47</v>
      </c>
      <c r="BF26" s="5">
        <v>2</v>
      </c>
      <c r="BG26" s="5" t="s">
        <v>66</v>
      </c>
      <c r="BH26" s="5">
        <v>2</v>
      </c>
      <c r="BI26" s="5" t="s">
        <v>34</v>
      </c>
      <c r="BJ26" s="5">
        <v>3</v>
      </c>
      <c r="BK26" s="5" t="s">
        <v>36</v>
      </c>
      <c r="BL26" s="5">
        <v>2</v>
      </c>
      <c r="BM26" s="5" t="s">
        <v>51</v>
      </c>
      <c r="BN26" s="5">
        <v>1</v>
      </c>
      <c r="BO26" s="5" t="s">
        <v>67</v>
      </c>
      <c r="BP26" s="5">
        <f t="shared" si="23"/>
        <v>1</v>
      </c>
      <c r="BQ26" s="5" t="s">
        <v>90</v>
      </c>
      <c r="BR26" s="12" t="s">
        <v>49</v>
      </c>
    </row>
    <row r="27" spans="1:70" ht="13.2" x14ac:dyDescent="0.25">
      <c r="A27" s="3">
        <f t="shared" si="24"/>
        <v>1</v>
      </c>
      <c r="B27" s="6" t="s">
        <v>18</v>
      </c>
      <c r="C27" s="6">
        <f t="shared" si="25"/>
        <v>1</v>
      </c>
      <c r="D27" s="6" t="s">
        <v>19</v>
      </c>
      <c r="E27" s="6">
        <v>90</v>
      </c>
      <c r="F27" s="6">
        <v>171</v>
      </c>
      <c r="G27" s="6">
        <f t="shared" si="26"/>
        <v>0</v>
      </c>
      <c r="H27" s="6" t="s">
        <v>20</v>
      </c>
      <c r="I27" s="6">
        <f t="shared" si="0"/>
        <v>2</v>
      </c>
      <c r="J27" s="6" t="s">
        <v>40</v>
      </c>
      <c r="K27" s="6"/>
      <c r="L27" s="6">
        <f t="shared" si="1"/>
        <v>1</v>
      </c>
      <c r="M27" s="6" t="s">
        <v>22</v>
      </c>
      <c r="N27" s="6">
        <f t="shared" si="27"/>
        <v>0</v>
      </c>
      <c r="O27" s="6">
        <f t="shared" si="2"/>
        <v>1</v>
      </c>
      <c r="P27" s="6">
        <f t="shared" si="3"/>
        <v>1</v>
      </c>
      <c r="Q27" s="6">
        <f t="shared" si="4"/>
        <v>1</v>
      </c>
      <c r="R27" s="6" t="s">
        <v>100</v>
      </c>
      <c r="S27" s="6">
        <f t="shared" si="31"/>
        <v>0</v>
      </c>
      <c r="T27" s="6">
        <f t="shared" si="5"/>
        <v>0</v>
      </c>
      <c r="U27" s="6">
        <f t="shared" si="6"/>
        <v>0</v>
      </c>
      <c r="V27" s="6">
        <f t="shared" si="7"/>
        <v>0</v>
      </c>
      <c r="W27" s="6">
        <f t="shared" si="8"/>
        <v>0</v>
      </c>
      <c r="X27" s="6">
        <f t="shared" si="9"/>
        <v>0</v>
      </c>
      <c r="Y27" s="6">
        <f t="shared" si="10"/>
        <v>1</v>
      </c>
      <c r="Z27" s="6">
        <f t="shared" si="11"/>
        <v>0</v>
      </c>
      <c r="AA27" s="6" t="s">
        <v>87</v>
      </c>
      <c r="AB27" s="6">
        <f t="shared" si="32"/>
        <v>0</v>
      </c>
      <c r="AC27" s="6" t="s">
        <v>151</v>
      </c>
      <c r="AD27" s="6">
        <v>2</v>
      </c>
      <c r="AE27" s="6" t="s">
        <v>43</v>
      </c>
      <c r="AF27" s="6">
        <f t="shared" si="28"/>
        <v>0</v>
      </c>
      <c r="AG27" s="6">
        <f t="shared" si="12"/>
        <v>0</v>
      </c>
      <c r="AH27" s="6">
        <f t="shared" si="13"/>
        <v>0</v>
      </c>
      <c r="AI27" s="6">
        <f t="shared" si="14"/>
        <v>0</v>
      </c>
      <c r="AJ27" s="6">
        <f t="shared" si="15"/>
        <v>1</v>
      </c>
      <c r="AK27" s="6">
        <f t="shared" si="16"/>
        <v>0</v>
      </c>
      <c r="AL27" s="6">
        <f t="shared" si="17"/>
        <v>0</v>
      </c>
      <c r="AM27" s="6">
        <f t="shared" si="18"/>
        <v>0</v>
      </c>
      <c r="AN27" s="6">
        <f t="shared" si="19"/>
        <v>0</v>
      </c>
      <c r="AO27" s="6" t="s">
        <v>26</v>
      </c>
      <c r="AP27" s="6">
        <f t="shared" si="29"/>
        <v>0</v>
      </c>
      <c r="AQ27" s="6">
        <f t="shared" si="30"/>
        <v>0</v>
      </c>
      <c r="AR27" s="6">
        <f t="shared" si="20"/>
        <v>0</v>
      </c>
      <c r="AS27" s="6">
        <f t="shared" si="21"/>
        <v>1</v>
      </c>
      <c r="AT27" s="6">
        <f t="shared" si="22"/>
        <v>0</v>
      </c>
      <c r="AU27" s="6" t="s">
        <v>27</v>
      </c>
      <c r="AV27" s="6">
        <v>2</v>
      </c>
      <c r="AW27" s="6" t="s">
        <v>64</v>
      </c>
      <c r="AX27" s="6">
        <v>2</v>
      </c>
      <c r="AY27" s="6" t="s">
        <v>47</v>
      </c>
      <c r="AZ27" s="6">
        <v>2</v>
      </c>
      <c r="BA27" s="6" t="s">
        <v>50</v>
      </c>
      <c r="BB27" s="6" t="s">
        <v>49</v>
      </c>
      <c r="BC27" s="6" t="s">
        <v>142</v>
      </c>
      <c r="BD27" s="6">
        <v>1</v>
      </c>
      <c r="BE27" s="6" t="s">
        <v>48</v>
      </c>
      <c r="BF27" s="6">
        <v>0</v>
      </c>
      <c r="BG27" s="6" t="s">
        <v>142</v>
      </c>
      <c r="BH27" s="6">
        <v>1</v>
      </c>
      <c r="BI27" s="6" t="s">
        <v>77</v>
      </c>
      <c r="BJ27" s="6">
        <v>1</v>
      </c>
      <c r="BK27" s="6" t="s">
        <v>101</v>
      </c>
      <c r="BL27" s="6">
        <v>3</v>
      </c>
      <c r="BM27" s="6" t="s">
        <v>57</v>
      </c>
      <c r="BN27" s="6">
        <v>0</v>
      </c>
      <c r="BO27" s="6" t="s">
        <v>155</v>
      </c>
      <c r="BP27" s="6">
        <f t="shared" si="23"/>
        <v>4</v>
      </c>
      <c r="BQ27" s="6" t="s">
        <v>38</v>
      </c>
      <c r="BR27" s="13" t="s">
        <v>29</v>
      </c>
    </row>
    <row r="28" spans="1:70" ht="13.2" x14ac:dyDescent="0.25">
      <c r="A28" s="3">
        <f t="shared" si="24"/>
        <v>0</v>
      </c>
      <c r="B28" s="5" t="s">
        <v>39</v>
      </c>
      <c r="C28" s="5">
        <f t="shared" si="25"/>
        <v>0</v>
      </c>
      <c r="D28" s="5" t="s">
        <v>58</v>
      </c>
      <c r="E28" s="5">
        <v>71</v>
      </c>
      <c r="F28" s="5">
        <v>165</v>
      </c>
      <c r="G28" s="5">
        <f t="shared" si="26"/>
        <v>0</v>
      </c>
      <c r="H28" s="5" t="s">
        <v>20</v>
      </c>
      <c r="I28" s="5">
        <f t="shared" si="0"/>
        <v>2</v>
      </c>
      <c r="J28" s="5" t="s">
        <v>40</v>
      </c>
      <c r="K28" s="5"/>
      <c r="L28" s="5">
        <f t="shared" si="1"/>
        <v>1</v>
      </c>
      <c r="M28" s="5" t="s">
        <v>22</v>
      </c>
      <c r="N28" s="5">
        <f t="shared" si="27"/>
        <v>0</v>
      </c>
      <c r="O28" s="5">
        <f t="shared" si="2"/>
        <v>1</v>
      </c>
      <c r="P28" s="5">
        <f t="shared" si="3"/>
        <v>0</v>
      </c>
      <c r="Q28" s="5">
        <f t="shared" si="4"/>
        <v>0</v>
      </c>
      <c r="R28" s="5" t="s">
        <v>41</v>
      </c>
      <c r="S28" s="5">
        <f t="shared" si="31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1</v>
      </c>
      <c r="AA28" s="5" t="s">
        <v>78</v>
      </c>
      <c r="AB28" s="5">
        <f t="shared" si="32"/>
        <v>1</v>
      </c>
      <c r="AC28" s="5" t="s">
        <v>150</v>
      </c>
      <c r="AD28" s="5">
        <v>2</v>
      </c>
      <c r="AE28" s="5" t="s">
        <v>43</v>
      </c>
      <c r="AF28" s="5">
        <f t="shared" si="28"/>
        <v>0</v>
      </c>
      <c r="AG28" s="5">
        <f t="shared" si="12"/>
        <v>0</v>
      </c>
      <c r="AH28" s="5">
        <f t="shared" si="13"/>
        <v>0</v>
      </c>
      <c r="AI28" s="5">
        <f t="shared" si="14"/>
        <v>0</v>
      </c>
      <c r="AJ28" s="5">
        <f t="shared" si="15"/>
        <v>0</v>
      </c>
      <c r="AK28" s="5">
        <f t="shared" si="16"/>
        <v>0</v>
      </c>
      <c r="AL28" s="5">
        <f t="shared" si="17"/>
        <v>1</v>
      </c>
      <c r="AM28" s="5">
        <f t="shared" si="18"/>
        <v>0</v>
      </c>
      <c r="AN28" s="5">
        <f t="shared" si="19"/>
        <v>0</v>
      </c>
      <c r="AO28" s="5" t="s">
        <v>92</v>
      </c>
      <c r="AP28" s="5">
        <f t="shared" si="29"/>
        <v>0</v>
      </c>
      <c r="AQ28" s="5">
        <f t="shared" si="30"/>
        <v>1</v>
      </c>
      <c r="AR28" s="5">
        <f t="shared" si="20"/>
        <v>0</v>
      </c>
      <c r="AS28" s="5">
        <f t="shared" si="21"/>
        <v>0</v>
      </c>
      <c r="AT28" s="5">
        <f t="shared" si="22"/>
        <v>0</v>
      </c>
      <c r="AU28" s="5" t="s">
        <v>63</v>
      </c>
      <c r="AV28" s="5">
        <v>2</v>
      </c>
      <c r="AW28" s="5" t="s">
        <v>64</v>
      </c>
      <c r="AX28" s="5">
        <v>2</v>
      </c>
      <c r="AY28" s="5" t="s">
        <v>47</v>
      </c>
      <c r="AZ28" s="5">
        <v>4</v>
      </c>
      <c r="BA28" s="5" t="s">
        <v>48</v>
      </c>
      <c r="BB28" s="5" t="s">
        <v>31</v>
      </c>
      <c r="BC28" s="5">
        <v>210</v>
      </c>
      <c r="BD28" s="5">
        <v>4</v>
      </c>
      <c r="BE28" s="5" t="s">
        <v>50</v>
      </c>
      <c r="BF28" s="5">
        <v>2</v>
      </c>
      <c r="BG28" s="5" t="s">
        <v>66</v>
      </c>
      <c r="BH28" s="5">
        <v>2</v>
      </c>
      <c r="BI28" s="5" t="s">
        <v>34</v>
      </c>
      <c r="BJ28" s="5">
        <v>3</v>
      </c>
      <c r="BK28" s="5" t="s">
        <v>36</v>
      </c>
      <c r="BL28" s="5">
        <v>4</v>
      </c>
      <c r="BM28" s="5" t="s">
        <v>36</v>
      </c>
      <c r="BN28" s="5">
        <v>2</v>
      </c>
      <c r="BO28" s="5" t="s">
        <v>37</v>
      </c>
      <c r="BP28" s="5">
        <f t="shared" si="23"/>
        <v>4</v>
      </c>
      <c r="BQ28" s="5" t="s">
        <v>38</v>
      </c>
      <c r="BR28" s="12" t="s">
        <v>49</v>
      </c>
    </row>
    <row r="29" spans="1:70" ht="13.2" x14ac:dyDescent="0.25">
      <c r="A29" s="3">
        <f t="shared" si="24"/>
        <v>0</v>
      </c>
      <c r="B29" s="6" t="s">
        <v>39</v>
      </c>
      <c r="C29" s="6">
        <f t="shared" si="25"/>
        <v>2</v>
      </c>
      <c r="D29" s="6" t="s">
        <v>91</v>
      </c>
      <c r="E29" s="6">
        <v>60</v>
      </c>
      <c r="F29" s="6">
        <v>157</v>
      </c>
      <c r="G29" s="6">
        <f t="shared" si="26"/>
        <v>1</v>
      </c>
      <c r="H29" s="6" t="s">
        <v>68</v>
      </c>
      <c r="I29" s="6">
        <f t="shared" si="0"/>
        <v>2</v>
      </c>
      <c r="J29" s="6" t="s">
        <v>40</v>
      </c>
      <c r="K29" s="6"/>
      <c r="L29" s="6">
        <f t="shared" si="1"/>
        <v>1</v>
      </c>
      <c r="M29" s="6" t="s">
        <v>22</v>
      </c>
      <c r="N29" s="6">
        <f t="shared" si="27"/>
        <v>1</v>
      </c>
      <c r="O29" s="6">
        <f t="shared" si="2"/>
        <v>0</v>
      </c>
      <c r="P29" s="6">
        <f t="shared" si="3"/>
        <v>0</v>
      </c>
      <c r="Q29" s="6">
        <f t="shared" si="4"/>
        <v>0</v>
      </c>
      <c r="R29" s="6" t="s">
        <v>70</v>
      </c>
      <c r="S29" s="6">
        <f t="shared" si="31"/>
        <v>0</v>
      </c>
      <c r="T29" s="6">
        <f t="shared" si="5"/>
        <v>0</v>
      </c>
      <c r="U29" s="6">
        <f t="shared" si="6"/>
        <v>0</v>
      </c>
      <c r="V29" s="6">
        <f t="shared" si="7"/>
        <v>0</v>
      </c>
      <c r="W29" s="6">
        <f t="shared" si="8"/>
        <v>0</v>
      </c>
      <c r="X29" s="6">
        <f t="shared" si="9"/>
        <v>0</v>
      </c>
      <c r="Y29" s="6">
        <f t="shared" si="10"/>
        <v>0</v>
      </c>
      <c r="Z29" s="6">
        <f t="shared" si="11"/>
        <v>1</v>
      </c>
      <c r="AA29" s="6" t="s">
        <v>78</v>
      </c>
      <c r="AB29" s="6">
        <f t="shared" si="32"/>
        <v>0</v>
      </c>
      <c r="AC29" s="6" t="s">
        <v>151</v>
      </c>
      <c r="AD29" s="6">
        <v>2</v>
      </c>
      <c r="AE29" s="6" t="s">
        <v>43</v>
      </c>
      <c r="AF29" s="6">
        <f t="shared" si="28"/>
        <v>0</v>
      </c>
      <c r="AG29" s="6">
        <f t="shared" si="12"/>
        <v>0</v>
      </c>
      <c r="AH29" s="6">
        <f t="shared" si="13"/>
        <v>0</v>
      </c>
      <c r="AI29" s="6">
        <f t="shared" si="14"/>
        <v>0</v>
      </c>
      <c r="AJ29" s="6">
        <f t="shared" si="15"/>
        <v>0</v>
      </c>
      <c r="AK29" s="6">
        <f t="shared" si="16"/>
        <v>0</v>
      </c>
      <c r="AL29" s="6">
        <f t="shared" si="17"/>
        <v>1</v>
      </c>
      <c r="AM29" s="6">
        <f t="shared" si="18"/>
        <v>0</v>
      </c>
      <c r="AN29" s="6">
        <f t="shared" si="19"/>
        <v>0</v>
      </c>
      <c r="AO29" s="6" t="s">
        <v>92</v>
      </c>
      <c r="AP29" s="6">
        <f t="shared" si="29"/>
        <v>1</v>
      </c>
      <c r="AQ29" s="6">
        <f t="shared" si="30"/>
        <v>0</v>
      </c>
      <c r="AR29" s="6">
        <f t="shared" si="20"/>
        <v>0</v>
      </c>
      <c r="AS29" s="6">
        <f t="shared" si="21"/>
        <v>0</v>
      </c>
      <c r="AT29" s="6">
        <f t="shared" si="22"/>
        <v>0</v>
      </c>
      <c r="AU29" s="6" t="s">
        <v>56</v>
      </c>
      <c r="AV29" s="6">
        <v>2</v>
      </c>
      <c r="AW29" s="6" t="s">
        <v>64</v>
      </c>
      <c r="AX29" s="6">
        <v>2</v>
      </c>
      <c r="AY29" s="6" t="s">
        <v>47</v>
      </c>
      <c r="AZ29" s="6">
        <v>4</v>
      </c>
      <c r="BA29" s="6" t="s">
        <v>48</v>
      </c>
      <c r="BB29" s="6" t="s">
        <v>49</v>
      </c>
      <c r="BC29" s="6">
        <v>170</v>
      </c>
      <c r="BD29" s="6">
        <v>3</v>
      </c>
      <c r="BE29" s="6" t="s">
        <v>47</v>
      </c>
      <c r="BF29" s="6">
        <v>2</v>
      </c>
      <c r="BG29" s="6" t="s">
        <v>66</v>
      </c>
      <c r="BH29" s="6">
        <v>1</v>
      </c>
      <c r="BI29" s="6" t="s">
        <v>77</v>
      </c>
      <c r="BJ29" s="6">
        <v>3</v>
      </c>
      <c r="BK29" s="6" t="s">
        <v>36</v>
      </c>
      <c r="BL29" s="6">
        <v>4</v>
      </c>
      <c r="BM29" s="6" t="s">
        <v>36</v>
      </c>
      <c r="BN29" s="6">
        <v>3</v>
      </c>
      <c r="BO29" s="6" t="s">
        <v>52</v>
      </c>
      <c r="BP29" s="6">
        <f t="shared" si="23"/>
        <v>3</v>
      </c>
      <c r="BQ29" s="6">
        <v>0</v>
      </c>
      <c r="BR29" s="13" t="s">
        <v>49</v>
      </c>
    </row>
    <row r="30" spans="1:70" ht="13.2" x14ac:dyDescent="0.25">
      <c r="A30" s="3">
        <f t="shared" si="24"/>
        <v>0</v>
      </c>
      <c r="B30" s="5" t="s">
        <v>39</v>
      </c>
      <c r="C30" s="5">
        <f t="shared" si="25"/>
        <v>1</v>
      </c>
      <c r="D30" s="5" t="s">
        <v>19</v>
      </c>
      <c r="E30" s="5">
        <v>65</v>
      </c>
      <c r="F30" s="5">
        <v>165</v>
      </c>
      <c r="G30" s="5">
        <f t="shared" si="26"/>
        <v>1</v>
      </c>
      <c r="H30" s="5" t="s">
        <v>68</v>
      </c>
      <c r="I30" s="5">
        <f t="shared" si="0"/>
        <v>2</v>
      </c>
      <c r="J30" s="5" t="s">
        <v>40</v>
      </c>
      <c r="K30" s="5"/>
      <c r="L30" s="5">
        <f t="shared" si="1"/>
        <v>1</v>
      </c>
      <c r="M30" s="5" t="s">
        <v>22</v>
      </c>
      <c r="N30" s="5">
        <f t="shared" si="27"/>
        <v>1</v>
      </c>
      <c r="O30" s="5">
        <f t="shared" si="2"/>
        <v>0</v>
      </c>
      <c r="P30" s="5">
        <f t="shared" si="3"/>
        <v>0</v>
      </c>
      <c r="Q30" s="5">
        <f t="shared" si="4"/>
        <v>0</v>
      </c>
      <c r="R30" s="5" t="s">
        <v>70</v>
      </c>
      <c r="S30" s="5">
        <f t="shared" si="31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 t="shared" si="9"/>
        <v>0</v>
      </c>
      <c r="Y30" s="5">
        <f t="shared" si="10"/>
        <v>0</v>
      </c>
      <c r="Z30" s="5">
        <f t="shared" si="11"/>
        <v>1</v>
      </c>
      <c r="AA30" s="5" t="s">
        <v>78</v>
      </c>
      <c r="AB30" s="5">
        <f t="shared" si="32"/>
        <v>0</v>
      </c>
      <c r="AC30" s="5" t="s">
        <v>151</v>
      </c>
      <c r="AD30" s="5">
        <v>2</v>
      </c>
      <c r="AE30" s="5" t="s">
        <v>43</v>
      </c>
      <c r="AF30" s="5">
        <f t="shared" si="28"/>
        <v>0</v>
      </c>
      <c r="AG30" s="5">
        <f t="shared" si="12"/>
        <v>0</v>
      </c>
      <c r="AH30" s="5">
        <f t="shared" si="13"/>
        <v>0</v>
      </c>
      <c r="AI30" s="5">
        <f t="shared" si="14"/>
        <v>0</v>
      </c>
      <c r="AJ30" s="5">
        <f t="shared" si="15"/>
        <v>0</v>
      </c>
      <c r="AK30" s="5">
        <f t="shared" si="16"/>
        <v>0</v>
      </c>
      <c r="AL30" s="5">
        <f t="shared" si="17"/>
        <v>1</v>
      </c>
      <c r="AM30" s="5">
        <f t="shared" si="18"/>
        <v>0</v>
      </c>
      <c r="AN30" s="5">
        <f t="shared" si="19"/>
        <v>0</v>
      </c>
      <c r="AO30" s="5" t="s">
        <v>92</v>
      </c>
      <c r="AP30" s="5">
        <f t="shared" si="29"/>
        <v>0</v>
      </c>
      <c r="AQ30" s="5">
        <f t="shared" si="30"/>
        <v>1</v>
      </c>
      <c r="AR30" s="5">
        <f t="shared" si="20"/>
        <v>1</v>
      </c>
      <c r="AS30" s="5">
        <f t="shared" si="21"/>
        <v>0</v>
      </c>
      <c r="AT30" s="5">
        <f t="shared" si="22"/>
        <v>0</v>
      </c>
      <c r="AU30" s="5" t="s">
        <v>45</v>
      </c>
      <c r="AV30" s="5">
        <v>2</v>
      </c>
      <c r="AW30" s="5" t="s">
        <v>64</v>
      </c>
      <c r="AX30" s="5">
        <v>1</v>
      </c>
      <c r="AY30" s="5" t="s">
        <v>29</v>
      </c>
      <c r="AZ30" s="5">
        <v>4</v>
      </c>
      <c r="BA30" s="5" t="s">
        <v>48</v>
      </c>
      <c r="BB30" s="5" t="s">
        <v>49</v>
      </c>
      <c r="BC30" s="5">
        <v>230</v>
      </c>
      <c r="BD30" s="5">
        <v>4</v>
      </c>
      <c r="BE30" s="5" t="s">
        <v>50</v>
      </c>
      <c r="BF30" s="5">
        <v>2</v>
      </c>
      <c r="BG30" s="5" t="s">
        <v>66</v>
      </c>
      <c r="BH30" s="5">
        <v>2</v>
      </c>
      <c r="BI30" s="5" t="s">
        <v>34</v>
      </c>
      <c r="BJ30" s="5">
        <v>3</v>
      </c>
      <c r="BK30" s="5" t="s">
        <v>36</v>
      </c>
      <c r="BL30" s="5">
        <v>4</v>
      </c>
      <c r="BM30" s="5" t="s">
        <v>36</v>
      </c>
      <c r="BN30" s="5">
        <v>3</v>
      </c>
      <c r="BO30" s="5" t="s">
        <v>52</v>
      </c>
      <c r="BP30" s="5">
        <f t="shared" si="23"/>
        <v>3</v>
      </c>
      <c r="BQ30" s="5">
        <v>0</v>
      </c>
      <c r="BR30" s="12" t="s">
        <v>49</v>
      </c>
    </row>
    <row r="31" spans="1:70" ht="13.2" x14ac:dyDescent="0.25">
      <c r="A31" s="3">
        <f t="shared" si="24"/>
        <v>0</v>
      </c>
      <c r="B31" s="6" t="s">
        <v>39</v>
      </c>
      <c r="C31" s="6">
        <f t="shared" si="25"/>
        <v>0</v>
      </c>
      <c r="D31" s="6" t="s">
        <v>58</v>
      </c>
      <c r="E31" s="6">
        <v>48</v>
      </c>
      <c r="F31" s="6">
        <v>156</v>
      </c>
      <c r="G31" s="6">
        <f t="shared" si="26"/>
        <v>1</v>
      </c>
      <c r="H31" s="6" t="s">
        <v>68</v>
      </c>
      <c r="I31" s="6">
        <f t="shared" si="0"/>
        <v>2</v>
      </c>
      <c r="J31" s="6" t="s">
        <v>40</v>
      </c>
      <c r="K31" s="6"/>
      <c r="L31" s="6">
        <f t="shared" si="1"/>
        <v>1</v>
      </c>
      <c r="M31" s="6" t="s">
        <v>22</v>
      </c>
      <c r="N31" s="6">
        <f t="shared" si="27"/>
        <v>0</v>
      </c>
      <c r="O31" s="6">
        <f t="shared" si="2"/>
        <v>1</v>
      </c>
      <c r="P31" s="6">
        <f t="shared" si="3"/>
        <v>0</v>
      </c>
      <c r="Q31" s="6">
        <f t="shared" si="4"/>
        <v>0</v>
      </c>
      <c r="R31" s="6" t="s">
        <v>41</v>
      </c>
      <c r="S31" s="6">
        <f t="shared" si="31"/>
        <v>0</v>
      </c>
      <c r="T31" s="6">
        <f t="shared" si="5"/>
        <v>0</v>
      </c>
      <c r="U31" s="6">
        <f t="shared" si="6"/>
        <v>0</v>
      </c>
      <c r="V31" s="6">
        <f t="shared" si="7"/>
        <v>0</v>
      </c>
      <c r="W31" s="6">
        <f t="shared" si="8"/>
        <v>0</v>
      </c>
      <c r="X31" s="6">
        <f t="shared" si="9"/>
        <v>0</v>
      </c>
      <c r="Y31" s="6">
        <f t="shared" si="10"/>
        <v>1</v>
      </c>
      <c r="Z31" s="6">
        <f t="shared" si="11"/>
        <v>0</v>
      </c>
      <c r="AA31" s="6" t="s">
        <v>87</v>
      </c>
      <c r="AB31" s="6">
        <f t="shared" si="32"/>
        <v>0</v>
      </c>
      <c r="AC31" s="6" t="s">
        <v>151</v>
      </c>
      <c r="AD31" s="6">
        <v>1</v>
      </c>
      <c r="AE31" s="6" t="s">
        <v>25</v>
      </c>
      <c r="AF31" s="6">
        <f t="shared" si="28"/>
        <v>1</v>
      </c>
      <c r="AG31" s="6">
        <f t="shared" si="12"/>
        <v>0</v>
      </c>
      <c r="AH31" s="6">
        <f t="shared" si="13"/>
        <v>0</v>
      </c>
      <c r="AI31" s="6">
        <f t="shared" si="14"/>
        <v>0</v>
      </c>
      <c r="AJ31" s="6">
        <f t="shared" si="15"/>
        <v>0</v>
      </c>
      <c r="AK31" s="6">
        <f t="shared" si="16"/>
        <v>0</v>
      </c>
      <c r="AL31" s="6">
        <f t="shared" si="17"/>
        <v>0</v>
      </c>
      <c r="AM31" s="6">
        <f t="shared" si="18"/>
        <v>0</v>
      </c>
      <c r="AN31" s="6">
        <f t="shared" si="19"/>
        <v>0</v>
      </c>
      <c r="AO31" s="6" t="s">
        <v>55</v>
      </c>
      <c r="AP31" s="6">
        <f t="shared" si="29"/>
        <v>0</v>
      </c>
      <c r="AQ31" s="6">
        <f t="shared" si="30"/>
        <v>0</v>
      </c>
      <c r="AR31" s="6">
        <f t="shared" si="20"/>
        <v>0</v>
      </c>
      <c r="AS31" s="6">
        <f t="shared" si="21"/>
        <v>0</v>
      </c>
      <c r="AT31" s="6">
        <f t="shared" si="22"/>
        <v>1</v>
      </c>
      <c r="AU31" s="6" t="s">
        <v>80</v>
      </c>
      <c r="AV31" s="6">
        <v>3</v>
      </c>
      <c r="AW31" s="6" t="s">
        <v>28</v>
      </c>
      <c r="AX31" s="6">
        <v>2</v>
      </c>
      <c r="AY31" s="6" t="s">
        <v>47</v>
      </c>
      <c r="AZ31" s="6">
        <v>4</v>
      </c>
      <c r="BA31" s="6" t="s">
        <v>48</v>
      </c>
      <c r="BB31" s="6" t="s">
        <v>74</v>
      </c>
      <c r="BC31" s="6" t="s">
        <v>142</v>
      </c>
      <c r="BD31" s="6">
        <v>3</v>
      </c>
      <c r="BE31" s="6" t="s">
        <v>47</v>
      </c>
      <c r="BF31" s="6">
        <v>3</v>
      </c>
      <c r="BG31" s="6" t="s">
        <v>25</v>
      </c>
      <c r="BH31" s="6">
        <v>2</v>
      </c>
      <c r="BI31" s="6" t="s">
        <v>34</v>
      </c>
      <c r="BJ31" s="6">
        <v>4</v>
      </c>
      <c r="BK31" s="6" t="s">
        <v>35</v>
      </c>
      <c r="BL31" s="6">
        <v>2</v>
      </c>
      <c r="BM31" s="6" t="s">
        <v>51</v>
      </c>
      <c r="BN31" s="6">
        <v>3</v>
      </c>
      <c r="BO31" s="6" t="s">
        <v>52</v>
      </c>
      <c r="BP31" s="6">
        <f t="shared" si="23"/>
        <v>3</v>
      </c>
      <c r="BQ31" s="6">
        <v>0</v>
      </c>
      <c r="BR31" s="13" t="s">
        <v>49</v>
      </c>
    </row>
    <row r="32" spans="1:70" ht="13.2" x14ac:dyDescent="0.25">
      <c r="A32" s="3">
        <f t="shared" si="24"/>
        <v>1</v>
      </c>
      <c r="B32" s="5" t="s">
        <v>18</v>
      </c>
      <c r="C32" s="5">
        <f t="shared" si="25"/>
        <v>2</v>
      </c>
      <c r="D32" s="5" t="s">
        <v>91</v>
      </c>
      <c r="E32" s="5">
        <v>55</v>
      </c>
      <c r="F32" s="5">
        <v>172</v>
      </c>
      <c r="G32" s="5">
        <f t="shared" si="26"/>
        <v>2</v>
      </c>
      <c r="H32" s="5" t="s">
        <v>59</v>
      </c>
      <c r="I32" s="5">
        <f t="shared" si="0"/>
        <v>2</v>
      </c>
      <c r="J32" s="5" t="s">
        <v>40</v>
      </c>
      <c r="K32" s="5"/>
      <c r="L32" s="5">
        <f t="shared" si="1"/>
        <v>1</v>
      </c>
      <c r="M32" s="5" t="s">
        <v>22</v>
      </c>
      <c r="N32" s="5">
        <f t="shared" si="27"/>
        <v>1</v>
      </c>
      <c r="O32" s="5">
        <f t="shared" si="2"/>
        <v>0</v>
      </c>
      <c r="P32" s="5">
        <f t="shared" si="3"/>
        <v>0</v>
      </c>
      <c r="Q32" s="5">
        <f t="shared" si="4"/>
        <v>0</v>
      </c>
      <c r="R32" s="5" t="s">
        <v>70</v>
      </c>
      <c r="S32" s="5">
        <f t="shared" si="31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 t="shared" si="9"/>
        <v>0</v>
      </c>
      <c r="Y32" s="5">
        <f t="shared" si="10"/>
        <v>0</v>
      </c>
      <c r="Z32" s="5">
        <f t="shared" si="11"/>
        <v>1</v>
      </c>
      <c r="AA32" s="5" t="s">
        <v>78</v>
      </c>
      <c r="AB32" s="5">
        <f t="shared" si="32"/>
        <v>0</v>
      </c>
      <c r="AC32" s="5" t="s">
        <v>151</v>
      </c>
      <c r="AD32" s="5">
        <v>2</v>
      </c>
      <c r="AE32" s="5" t="s">
        <v>43</v>
      </c>
      <c r="AF32" s="5">
        <f t="shared" si="28"/>
        <v>0</v>
      </c>
      <c r="AG32" s="5">
        <f t="shared" si="12"/>
        <v>0</v>
      </c>
      <c r="AH32" s="5">
        <f t="shared" si="13"/>
        <v>0</v>
      </c>
      <c r="AI32" s="5">
        <f t="shared" si="14"/>
        <v>0</v>
      </c>
      <c r="AJ32" s="5">
        <f t="shared" si="15"/>
        <v>0</v>
      </c>
      <c r="AK32" s="5">
        <f t="shared" si="16"/>
        <v>0</v>
      </c>
      <c r="AL32" s="5">
        <f t="shared" si="17"/>
        <v>1</v>
      </c>
      <c r="AM32" s="5">
        <f t="shared" si="18"/>
        <v>0</v>
      </c>
      <c r="AN32" s="5">
        <f t="shared" si="19"/>
        <v>0</v>
      </c>
      <c r="AO32" s="5" t="s">
        <v>92</v>
      </c>
      <c r="AP32" s="5">
        <f t="shared" si="29"/>
        <v>0</v>
      </c>
      <c r="AQ32" s="5">
        <f t="shared" si="30"/>
        <v>0</v>
      </c>
      <c r="AR32" s="5">
        <f t="shared" si="20"/>
        <v>0</v>
      </c>
      <c r="AS32" s="5">
        <f t="shared" si="21"/>
        <v>0</v>
      </c>
      <c r="AT32" s="5">
        <f t="shared" si="22"/>
        <v>1</v>
      </c>
      <c r="AU32" s="5" t="s">
        <v>80</v>
      </c>
      <c r="AV32" s="5">
        <v>3</v>
      </c>
      <c r="AW32" s="5" t="s">
        <v>28</v>
      </c>
      <c r="AX32" s="5">
        <v>2</v>
      </c>
      <c r="AY32" s="5" t="s">
        <v>47</v>
      </c>
      <c r="AZ32" s="5">
        <v>4</v>
      </c>
      <c r="BA32" s="5" t="s">
        <v>48</v>
      </c>
      <c r="BB32" s="5" t="s">
        <v>49</v>
      </c>
      <c r="BC32" s="5" t="s">
        <v>142</v>
      </c>
      <c r="BD32" s="5">
        <v>3</v>
      </c>
      <c r="BE32" s="5" t="s">
        <v>47</v>
      </c>
      <c r="BF32" s="5">
        <v>2</v>
      </c>
      <c r="BG32" s="5" t="s">
        <v>66</v>
      </c>
      <c r="BH32" s="5">
        <v>2</v>
      </c>
      <c r="BI32" s="5" t="s">
        <v>34</v>
      </c>
      <c r="BJ32" s="5">
        <v>2</v>
      </c>
      <c r="BK32" s="5" t="s">
        <v>57</v>
      </c>
      <c r="BL32" s="5">
        <v>4</v>
      </c>
      <c r="BM32" s="5" t="s">
        <v>36</v>
      </c>
      <c r="BN32" s="5">
        <v>3</v>
      </c>
      <c r="BO32" s="5" t="s">
        <v>52</v>
      </c>
      <c r="BP32" s="5">
        <f t="shared" si="23"/>
        <v>3</v>
      </c>
      <c r="BQ32" s="5">
        <v>0</v>
      </c>
      <c r="BR32" s="12" t="s">
        <v>49</v>
      </c>
    </row>
    <row r="33" spans="1:70" ht="13.2" x14ac:dyDescent="0.25">
      <c r="A33" s="3">
        <f t="shared" si="24"/>
        <v>1</v>
      </c>
      <c r="B33" s="6" t="s">
        <v>18</v>
      </c>
      <c r="C33" s="6">
        <f t="shared" si="25"/>
        <v>1</v>
      </c>
      <c r="D33" s="6" t="s">
        <v>19</v>
      </c>
      <c r="E33" s="6">
        <v>78</v>
      </c>
      <c r="F33" s="6">
        <v>176</v>
      </c>
      <c r="G33" s="6">
        <f t="shared" si="26"/>
        <v>0</v>
      </c>
      <c r="H33" s="6" t="s">
        <v>20</v>
      </c>
      <c r="I33" s="6">
        <f t="shared" si="0"/>
        <v>2</v>
      </c>
      <c r="J33" s="6" t="s">
        <v>40</v>
      </c>
      <c r="K33" s="6"/>
      <c r="L33" s="6">
        <f t="shared" si="1"/>
        <v>1</v>
      </c>
      <c r="M33" s="6" t="s">
        <v>22</v>
      </c>
      <c r="N33" s="6">
        <f t="shared" si="27"/>
        <v>0</v>
      </c>
      <c r="O33" s="6">
        <f t="shared" si="2"/>
        <v>0</v>
      </c>
      <c r="P33" s="6">
        <f t="shared" si="3"/>
        <v>1</v>
      </c>
      <c r="Q33" s="6">
        <f t="shared" si="4"/>
        <v>1</v>
      </c>
      <c r="R33" s="6" t="s">
        <v>75</v>
      </c>
      <c r="S33" s="6">
        <f t="shared" si="31"/>
        <v>1</v>
      </c>
      <c r="T33" s="6">
        <f t="shared" si="5"/>
        <v>1</v>
      </c>
      <c r="U33" s="6">
        <f t="shared" si="6"/>
        <v>1</v>
      </c>
      <c r="V33" s="6">
        <f t="shared" si="7"/>
        <v>1</v>
      </c>
      <c r="W33" s="6">
        <f t="shared" si="8"/>
        <v>1</v>
      </c>
      <c r="X33" s="6">
        <f t="shared" si="9"/>
        <v>1</v>
      </c>
      <c r="Y33" s="6">
        <f t="shared" si="10"/>
        <v>1</v>
      </c>
      <c r="Z33" s="6">
        <f t="shared" si="11"/>
        <v>0</v>
      </c>
      <c r="AA33" s="6" t="s">
        <v>102</v>
      </c>
      <c r="AB33" s="6">
        <f t="shared" si="32"/>
        <v>2</v>
      </c>
      <c r="AC33" s="6" t="s">
        <v>152</v>
      </c>
      <c r="AD33" s="6">
        <v>1</v>
      </c>
      <c r="AE33" s="6" t="s">
        <v>25</v>
      </c>
      <c r="AF33" s="6">
        <f t="shared" si="28"/>
        <v>1</v>
      </c>
      <c r="AG33" s="6">
        <f t="shared" si="12"/>
        <v>0</v>
      </c>
      <c r="AH33" s="6">
        <f t="shared" si="13"/>
        <v>0</v>
      </c>
      <c r="AI33" s="6">
        <f t="shared" si="14"/>
        <v>0</v>
      </c>
      <c r="AJ33" s="6">
        <f t="shared" si="15"/>
        <v>0</v>
      </c>
      <c r="AK33" s="6">
        <f t="shared" si="16"/>
        <v>1</v>
      </c>
      <c r="AL33" s="6">
        <f t="shared" si="17"/>
        <v>0</v>
      </c>
      <c r="AM33" s="6">
        <f t="shared" si="18"/>
        <v>0</v>
      </c>
      <c r="AN33" s="6">
        <f t="shared" si="19"/>
        <v>0</v>
      </c>
      <c r="AO33" s="6" t="s">
        <v>103</v>
      </c>
      <c r="AP33" s="6">
        <f t="shared" si="29"/>
        <v>0</v>
      </c>
      <c r="AQ33" s="6">
        <f t="shared" si="30"/>
        <v>0</v>
      </c>
      <c r="AR33" s="6">
        <f t="shared" si="20"/>
        <v>0</v>
      </c>
      <c r="AS33" s="6">
        <f t="shared" si="21"/>
        <v>0</v>
      </c>
      <c r="AT33" s="6">
        <f t="shared" si="22"/>
        <v>1</v>
      </c>
      <c r="AU33" s="6" t="s">
        <v>80</v>
      </c>
      <c r="AV33" s="6">
        <v>3</v>
      </c>
      <c r="AW33" s="6" t="s">
        <v>28</v>
      </c>
      <c r="AX33" s="6">
        <v>2</v>
      </c>
      <c r="AY33" s="6" t="s">
        <v>47</v>
      </c>
      <c r="AZ33" s="6">
        <v>3</v>
      </c>
      <c r="BA33" s="6" t="s">
        <v>30</v>
      </c>
      <c r="BB33" s="6" t="s">
        <v>49</v>
      </c>
      <c r="BC33" s="6" t="s">
        <v>142</v>
      </c>
      <c r="BD33" s="6">
        <v>0</v>
      </c>
      <c r="BE33" s="6" t="s">
        <v>30</v>
      </c>
      <c r="BF33" s="6">
        <v>0</v>
      </c>
      <c r="BG33" s="6" t="s">
        <v>142</v>
      </c>
      <c r="BH33" s="6">
        <v>2</v>
      </c>
      <c r="BI33" s="6" t="s">
        <v>34</v>
      </c>
      <c r="BJ33" s="6">
        <v>4</v>
      </c>
      <c r="BK33" s="6" t="s">
        <v>35</v>
      </c>
      <c r="BL33" s="6">
        <v>4</v>
      </c>
      <c r="BM33" s="6" t="s">
        <v>36</v>
      </c>
      <c r="BN33" s="6">
        <v>2</v>
      </c>
      <c r="BO33" s="6" t="s">
        <v>37</v>
      </c>
      <c r="BP33" s="6">
        <f t="shared" si="23"/>
        <v>4</v>
      </c>
      <c r="BQ33" s="6" t="s">
        <v>38</v>
      </c>
      <c r="BR33" s="13" t="s">
        <v>49</v>
      </c>
    </row>
    <row r="34" spans="1:70" ht="13.2" x14ac:dyDescent="0.25">
      <c r="A34" s="3">
        <f t="shared" si="24"/>
        <v>0</v>
      </c>
      <c r="B34" s="5" t="s">
        <v>39</v>
      </c>
      <c r="C34" s="5">
        <f t="shared" ref="C34:C51" si="33">IF(D34="40-50", 0, IF(D34="50-60", 1, IF(D34="60 above", 2, "")))</f>
        <v>0</v>
      </c>
      <c r="D34" s="5" t="s">
        <v>58</v>
      </c>
      <c r="E34" s="5">
        <v>62</v>
      </c>
      <c r="F34" s="5">
        <v>157</v>
      </c>
      <c r="G34" s="5">
        <f t="shared" ref="G34:G51" si="34">IF(H34="Working", 0, IF(H34="Home maker", 1, IF(H34="Retired", 2, IF(H34="Other", 3, ""))))</f>
        <v>0</v>
      </c>
      <c r="H34" s="5" t="s">
        <v>20</v>
      </c>
      <c r="I34" s="5">
        <f t="shared" ref="I34:I51" si="35">IF(J34="Veg", 0, IF(J34="Non veg", 1, IF(J34="Both", 2, "")))</f>
        <v>2</v>
      </c>
      <c r="J34" s="5" t="s">
        <v>40</v>
      </c>
      <c r="K34" s="5"/>
      <c r="L34" s="5">
        <f t="shared" ref="L34:L51" si="36">IF(M34="Calicut", 1, 0)</f>
        <v>1</v>
      </c>
      <c r="M34" s="5" t="s">
        <v>22</v>
      </c>
      <c r="N34" s="5">
        <f t="shared" ref="N34:N51" si="37">IF(ISNUMBER(SEARCH("Breakfast",R34)),1,0)</f>
        <v>1</v>
      </c>
      <c r="O34" s="5">
        <f t="shared" ref="O34:O51" si="38">IF(ISNUMBER(SEARCH("Lunch",R34)),1,0)</f>
        <v>0</v>
      </c>
      <c r="P34" s="5">
        <f t="shared" ref="P34:P51" si="39">IF(ISNUMBER(SEARCH("Evening",R34)),1,0)</f>
        <v>0</v>
      </c>
      <c r="Q34" s="5">
        <f t="shared" ref="Q34:Q51" si="40">IF(ISNUMBER(SEARCH("Dinner",R34)),1,0)</f>
        <v>0</v>
      </c>
      <c r="R34" s="5" t="s">
        <v>70</v>
      </c>
      <c r="S34" s="5">
        <f t="shared" ref="S34:S51" si="41">IF(ISNUMBER(SEARCH("Burger",AA34)),1,0)</f>
        <v>0</v>
      </c>
      <c r="T34" s="5">
        <f t="shared" ref="T34:T51" si="42">IF(ISNUMBER(SEARCH("Pizza",AA34)),1,0)</f>
        <v>0</v>
      </c>
      <c r="U34" s="5">
        <f t="shared" ref="U34:U51" si="43">IF(ISNUMBER(SEARCH("Fried chicken",AA34)),1,0)</f>
        <v>0</v>
      </c>
      <c r="V34" s="5">
        <f t="shared" ref="V34:V51" si="44">IF(ISNUMBER(SEARCH("Sandwiches",AA34)),1,0)</f>
        <v>0</v>
      </c>
      <c r="W34" s="5">
        <f t="shared" ref="W34:W51" si="45">IF(ISNUMBER(SEARCH("Mandi",AA34)),1,0)</f>
        <v>0</v>
      </c>
      <c r="X34" s="5">
        <f t="shared" ref="X34:X51" si="46">IF(ISNUMBER(SEARCH("Chicken",AA34)),1,0)</f>
        <v>0</v>
      </c>
      <c r="Y34" s="5">
        <f t="shared" ref="Y34:Y51" si="47">IF(ISNUMBER(SEARCH("Roti",AA34)),1,0)</f>
        <v>1</v>
      </c>
      <c r="Z34" s="5">
        <f t="shared" ref="Z34:Z51" si="48">IF(ISNUMBER(SEARCH("Other",AA34)),1,0)</f>
        <v>1</v>
      </c>
      <c r="AA34" s="5" t="s">
        <v>104</v>
      </c>
      <c r="AB34" s="5">
        <f t="shared" ref="AB34:AB65" si="49">IF(AC34="lessthan 100", 0, IF(AC34="between 100 -500", 1, IF(AC34="Morethan 500", 2, "")))</f>
        <v>0</v>
      </c>
      <c r="AC34" s="5" t="s">
        <v>151</v>
      </c>
      <c r="AD34" s="5">
        <v>0</v>
      </c>
      <c r="AE34" s="5" t="s">
        <v>33</v>
      </c>
      <c r="AF34" s="5">
        <f t="shared" ref="AF34:AF51" si="50">IF(ISNUMBER(SEARCH("Taste",AO34)),1,0)</f>
        <v>0</v>
      </c>
      <c r="AG34" s="5">
        <f t="shared" ref="AG34:AG51" si="51">IF(ISNUMBER(SEARCH("Social media influence",AO34)),1,0)</f>
        <v>0</v>
      </c>
      <c r="AH34" s="5">
        <f t="shared" ref="AH34:AH51" si="52">IF(ISNUMBER(SEARCH("Brand value",AO34)),1,0)</f>
        <v>0</v>
      </c>
      <c r="AI34" s="5">
        <f t="shared" ref="AI34:AI51" si="53">IF(ISNUMBER(SEARCH("Cost",AO34)),1,0)</f>
        <v>0</v>
      </c>
      <c r="AJ34" s="5">
        <f t="shared" ref="AJ34:AJ51" si="54">IF(ISNUMBER(SEARCH("Easily available",AO34)),1,0)</f>
        <v>0</v>
      </c>
      <c r="AK34" s="5">
        <f t="shared" ref="AK34:AK51" si="55">IF(ISNUMBER(SEARCH("Habit",AO34)),1,0)</f>
        <v>0</v>
      </c>
      <c r="AL34" s="5">
        <f t="shared" ref="AL34:AL51" si="56">IF(ISNUMBER(SEARCH("Socializing",AO34)),1,0)</f>
        <v>1</v>
      </c>
      <c r="AM34" s="5">
        <f t="shared" ref="AM34:AM51" si="57">IF(ISNUMBER(SEARCH("Special offer",AO34)),1,0)</f>
        <v>0</v>
      </c>
      <c r="AN34" s="5">
        <f t="shared" ref="AN34:AN65" si="58">IF(ISNUMBER(SEARCH("Nothing",AO34)),1,0)</f>
        <v>0</v>
      </c>
      <c r="AO34" s="5" t="s">
        <v>92</v>
      </c>
      <c r="AP34" s="5">
        <f t="shared" ref="AP34:AP51" si="59">IF(ISNUMBER(SEARCH("Weight gain/loss",AU34)),1,0)</f>
        <v>0</v>
      </c>
      <c r="AQ34" s="5">
        <f t="shared" ref="AQ34:AQ51" si="60">IF(ISNUMBER(SEARCH("Increased cholesterol",AU34)),1,0)</f>
        <v>0</v>
      </c>
      <c r="AR34" s="5">
        <f t="shared" ref="AR34:AR51" si="61">IF(ISNUMBER(SEARCH("Increased blood pressure",AU34)),1,0)</f>
        <v>0</v>
      </c>
      <c r="AS34" s="5">
        <f t="shared" ref="AS34:AS51" si="62">IF(ISNUMBER(SEARCH("Digestive issues",AU34)),1,0)</f>
        <v>0</v>
      </c>
      <c r="AT34" s="5">
        <f t="shared" ref="AT34:AT65" si="63">IF(ISNUMBER(SEARCH("No changes",AU34)),1,0)</f>
        <v>1</v>
      </c>
      <c r="AU34" s="5" t="s">
        <v>80</v>
      </c>
      <c r="AV34" s="5">
        <v>3</v>
      </c>
      <c r="AW34" s="5" t="s">
        <v>28</v>
      </c>
      <c r="AX34" s="5">
        <v>2</v>
      </c>
      <c r="AY34" s="5" t="s">
        <v>47</v>
      </c>
      <c r="AZ34" s="5">
        <v>2</v>
      </c>
      <c r="BA34" s="5" t="s">
        <v>50</v>
      </c>
      <c r="BB34" s="5" t="s">
        <v>49</v>
      </c>
      <c r="BC34" s="5">
        <v>140</v>
      </c>
      <c r="BD34" s="5">
        <v>3</v>
      </c>
      <c r="BE34" s="5" t="s">
        <v>47</v>
      </c>
      <c r="BF34" s="5">
        <v>2</v>
      </c>
      <c r="BG34" s="5" t="s">
        <v>66</v>
      </c>
      <c r="BH34" s="5">
        <v>2</v>
      </c>
      <c r="BI34" s="5" t="s">
        <v>34</v>
      </c>
      <c r="BJ34" s="5">
        <v>3</v>
      </c>
      <c r="BK34" s="5" t="s">
        <v>36</v>
      </c>
      <c r="BL34" s="5">
        <v>4</v>
      </c>
      <c r="BM34" s="5" t="s">
        <v>36</v>
      </c>
      <c r="BN34" s="5">
        <v>1</v>
      </c>
      <c r="BO34" s="5" t="s">
        <v>67</v>
      </c>
      <c r="BP34" s="5">
        <f t="shared" ref="BP34:BP65" si="64">IF(BQ34="Between 500-1000", 1, IF(BQ34="Less than 100", 2, IF(BQ34=0, 3, IF(BQ34="Between 100-500", 4, ""))))</f>
        <v>2</v>
      </c>
      <c r="BQ34" s="5" t="s">
        <v>53</v>
      </c>
      <c r="BR34" s="12" t="s">
        <v>49</v>
      </c>
    </row>
    <row r="35" spans="1:70" ht="13.2" x14ac:dyDescent="0.25">
      <c r="A35" s="3">
        <f t="shared" si="24"/>
        <v>0</v>
      </c>
      <c r="B35" s="6" t="s">
        <v>39</v>
      </c>
      <c r="C35" s="6">
        <f t="shared" si="33"/>
        <v>1</v>
      </c>
      <c r="D35" s="6" t="s">
        <v>19</v>
      </c>
      <c r="E35" s="6">
        <v>85</v>
      </c>
      <c r="F35" s="6">
        <v>170</v>
      </c>
      <c r="G35" s="6">
        <f t="shared" si="34"/>
        <v>0</v>
      </c>
      <c r="H35" s="6" t="s">
        <v>20</v>
      </c>
      <c r="I35" s="6">
        <f t="shared" si="35"/>
        <v>2</v>
      </c>
      <c r="J35" s="6" t="s">
        <v>40</v>
      </c>
      <c r="K35" s="6"/>
      <c r="L35" s="6">
        <f t="shared" si="36"/>
        <v>1</v>
      </c>
      <c r="M35" s="6" t="s">
        <v>22</v>
      </c>
      <c r="N35" s="6">
        <f t="shared" si="37"/>
        <v>1</v>
      </c>
      <c r="O35" s="6">
        <f t="shared" si="38"/>
        <v>0</v>
      </c>
      <c r="P35" s="6">
        <f t="shared" si="39"/>
        <v>0</v>
      </c>
      <c r="Q35" s="6">
        <f t="shared" si="40"/>
        <v>0</v>
      </c>
      <c r="R35" s="6" t="s">
        <v>70</v>
      </c>
      <c r="S35" s="6">
        <f t="shared" si="41"/>
        <v>0</v>
      </c>
      <c r="T35" s="6">
        <f t="shared" si="42"/>
        <v>0</v>
      </c>
      <c r="U35" s="6">
        <f t="shared" si="43"/>
        <v>0</v>
      </c>
      <c r="V35" s="6">
        <f t="shared" si="44"/>
        <v>0</v>
      </c>
      <c r="W35" s="6">
        <f t="shared" si="45"/>
        <v>0</v>
      </c>
      <c r="X35" s="6">
        <f t="shared" si="46"/>
        <v>0</v>
      </c>
      <c r="Y35" s="6">
        <f t="shared" si="47"/>
        <v>1</v>
      </c>
      <c r="Z35" s="6">
        <f t="shared" si="48"/>
        <v>1</v>
      </c>
      <c r="AA35" s="6" t="s">
        <v>104</v>
      </c>
      <c r="AB35" s="6">
        <f t="shared" si="49"/>
        <v>0</v>
      </c>
      <c r="AC35" s="6" t="s">
        <v>151</v>
      </c>
      <c r="AD35" s="6">
        <v>2</v>
      </c>
      <c r="AE35" s="6" t="s">
        <v>43</v>
      </c>
      <c r="AF35" s="6">
        <f t="shared" si="50"/>
        <v>0</v>
      </c>
      <c r="AG35" s="6">
        <f t="shared" si="51"/>
        <v>0</v>
      </c>
      <c r="AH35" s="6">
        <f t="shared" si="52"/>
        <v>0</v>
      </c>
      <c r="AI35" s="6">
        <f t="shared" si="53"/>
        <v>0</v>
      </c>
      <c r="AJ35" s="6">
        <f t="shared" si="54"/>
        <v>0</v>
      </c>
      <c r="AK35" s="6">
        <f t="shared" si="55"/>
        <v>0</v>
      </c>
      <c r="AL35" s="6">
        <f t="shared" si="56"/>
        <v>1</v>
      </c>
      <c r="AM35" s="6">
        <f t="shared" si="57"/>
        <v>0</v>
      </c>
      <c r="AN35" s="6">
        <f t="shared" si="58"/>
        <v>0</v>
      </c>
      <c r="AO35" s="6" t="s">
        <v>92</v>
      </c>
      <c r="AP35" s="6">
        <f t="shared" si="59"/>
        <v>0</v>
      </c>
      <c r="AQ35" s="6">
        <f t="shared" si="60"/>
        <v>0</v>
      </c>
      <c r="AR35" s="6">
        <f t="shared" si="61"/>
        <v>0</v>
      </c>
      <c r="AS35" s="6">
        <f t="shared" si="62"/>
        <v>0</v>
      </c>
      <c r="AT35" s="6">
        <f t="shared" si="63"/>
        <v>1</v>
      </c>
      <c r="AU35" s="6" t="s">
        <v>80</v>
      </c>
      <c r="AV35" s="6">
        <v>2</v>
      </c>
      <c r="AW35" s="6" t="s">
        <v>64</v>
      </c>
      <c r="AX35" s="6">
        <v>2</v>
      </c>
      <c r="AY35" s="6" t="s">
        <v>47</v>
      </c>
      <c r="AZ35" s="6">
        <v>2</v>
      </c>
      <c r="BA35" s="6" t="s">
        <v>50</v>
      </c>
      <c r="BB35" s="6" t="s">
        <v>49</v>
      </c>
      <c r="BC35" s="6" t="s">
        <v>142</v>
      </c>
      <c r="BD35" s="6">
        <v>4</v>
      </c>
      <c r="BE35" s="6" t="s">
        <v>50</v>
      </c>
      <c r="BF35" s="6">
        <v>2</v>
      </c>
      <c r="BG35" s="6" t="s">
        <v>66</v>
      </c>
      <c r="BH35" s="6">
        <v>2</v>
      </c>
      <c r="BI35" s="6" t="s">
        <v>34</v>
      </c>
      <c r="BJ35" s="6">
        <v>3</v>
      </c>
      <c r="BK35" s="6" t="s">
        <v>36</v>
      </c>
      <c r="BL35" s="6">
        <v>3</v>
      </c>
      <c r="BM35" s="6" t="s">
        <v>57</v>
      </c>
      <c r="BN35" s="6">
        <v>1</v>
      </c>
      <c r="BO35" s="6" t="s">
        <v>67</v>
      </c>
      <c r="BP35" s="6">
        <f t="shared" si="64"/>
        <v>2</v>
      </c>
      <c r="BQ35" s="6" t="s">
        <v>53</v>
      </c>
      <c r="BR35" s="13" t="s">
        <v>49</v>
      </c>
    </row>
    <row r="36" spans="1:70" ht="13.2" x14ac:dyDescent="0.25">
      <c r="A36" s="3">
        <f t="shared" si="24"/>
        <v>0</v>
      </c>
      <c r="B36" s="5" t="s">
        <v>39</v>
      </c>
      <c r="C36" s="5">
        <f t="shared" si="33"/>
        <v>0</v>
      </c>
      <c r="D36" s="5" t="s">
        <v>58</v>
      </c>
      <c r="E36" s="5">
        <v>45</v>
      </c>
      <c r="F36" s="5">
        <v>172</v>
      </c>
      <c r="G36" s="5">
        <f t="shared" si="34"/>
        <v>0</v>
      </c>
      <c r="H36" s="5" t="s">
        <v>20</v>
      </c>
      <c r="I36" s="5">
        <f t="shared" si="35"/>
        <v>2</v>
      </c>
      <c r="J36" s="5" t="s">
        <v>40</v>
      </c>
      <c r="K36" s="5"/>
      <c r="L36" s="5">
        <f t="shared" si="36"/>
        <v>0</v>
      </c>
      <c r="M36" s="5" t="s">
        <v>69</v>
      </c>
      <c r="N36" s="5">
        <f t="shared" si="37"/>
        <v>1</v>
      </c>
      <c r="O36" s="5">
        <f t="shared" si="38"/>
        <v>0</v>
      </c>
      <c r="P36" s="5">
        <f t="shared" si="39"/>
        <v>0</v>
      </c>
      <c r="Q36" s="5">
        <f t="shared" si="40"/>
        <v>0</v>
      </c>
      <c r="R36" s="5" t="s">
        <v>70</v>
      </c>
      <c r="S36" s="5">
        <f t="shared" si="41"/>
        <v>0</v>
      </c>
      <c r="T36" s="5">
        <f t="shared" si="42"/>
        <v>0</v>
      </c>
      <c r="U36" s="5">
        <f t="shared" si="43"/>
        <v>1</v>
      </c>
      <c r="V36" s="5">
        <f t="shared" si="44"/>
        <v>0</v>
      </c>
      <c r="W36" s="5">
        <f t="shared" si="45"/>
        <v>0</v>
      </c>
      <c r="X36" s="5">
        <f t="shared" si="46"/>
        <v>1</v>
      </c>
      <c r="Y36" s="5">
        <f t="shared" si="47"/>
        <v>0</v>
      </c>
      <c r="Z36" s="5">
        <f t="shared" si="48"/>
        <v>0</v>
      </c>
      <c r="AA36" s="5" t="s">
        <v>71</v>
      </c>
      <c r="AB36" s="5">
        <f t="shared" si="49"/>
        <v>0</v>
      </c>
      <c r="AC36" s="5" t="s">
        <v>151</v>
      </c>
      <c r="AD36" s="5">
        <v>0</v>
      </c>
      <c r="AE36" s="5" t="s">
        <v>33</v>
      </c>
      <c r="AF36" s="5">
        <f t="shared" si="50"/>
        <v>1</v>
      </c>
      <c r="AG36" s="5">
        <f t="shared" si="51"/>
        <v>0</v>
      </c>
      <c r="AH36" s="5">
        <f t="shared" si="52"/>
        <v>0</v>
      </c>
      <c r="AI36" s="5">
        <f t="shared" si="53"/>
        <v>0</v>
      </c>
      <c r="AJ36" s="5">
        <f t="shared" si="54"/>
        <v>0</v>
      </c>
      <c r="AK36" s="5">
        <f t="shared" si="55"/>
        <v>0</v>
      </c>
      <c r="AL36" s="5">
        <f t="shared" si="56"/>
        <v>0</v>
      </c>
      <c r="AM36" s="5">
        <f t="shared" si="57"/>
        <v>0</v>
      </c>
      <c r="AN36" s="5">
        <f t="shared" si="58"/>
        <v>1</v>
      </c>
      <c r="AO36" s="5" t="s">
        <v>105</v>
      </c>
      <c r="AP36" s="5">
        <f t="shared" si="59"/>
        <v>0</v>
      </c>
      <c r="AQ36" s="5">
        <f t="shared" si="60"/>
        <v>0</v>
      </c>
      <c r="AR36" s="5">
        <f t="shared" si="61"/>
        <v>0</v>
      </c>
      <c r="AS36" s="5">
        <f t="shared" si="62"/>
        <v>0</v>
      </c>
      <c r="AT36" s="5">
        <f t="shared" si="63"/>
        <v>1</v>
      </c>
      <c r="AU36" s="5" t="s">
        <v>80</v>
      </c>
      <c r="AV36" s="5">
        <v>3</v>
      </c>
      <c r="AW36" s="5" t="s">
        <v>28</v>
      </c>
      <c r="AX36" s="5">
        <v>0</v>
      </c>
      <c r="AY36" s="5" t="s">
        <v>106</v>
      </c>
      <c r="AZ36" s="5">
        <v>4</v>
      </c>
      <c r="BA36" s="5" t="s">
        <v>48</v>
      </c>
      <c r="BB36" s="5" t="s">
        <v>49</v>
      </c>
      <c r="BC36" s="5" t="s">
        <v>142</v>
      </c>
      <c r="BD36" s="5">
        <v>4</v>
      </c>
      <c r="BE36" s="5" t="s">
        <v>50</v>
      </c>
      <c r="BF36" s="5">
        <v>3</v>
      </c>
      <c r="BG36" s="5" t="s">
        <v>25</v>
      </c>
      <c r="BH36" s="5">
        <v>2</v>
      </c>
      <c r="BI36" s="5" t="s">
        <v>34</v>
      </c>
      <c r="BJ36" s="5">
        <v>4</v>
      </c>
      <c r="BK36" s="5" t="s">
        <v>35</v>
      </c>
      <c r="BL36" s="5">
        <v>2</v>
      </c>
      <c r="BM36" s="5" t="s">
        <v>51</v>
      </c>
      <c r="BN36" s="5">
        <v>0</v>
      </c>
      <c r="BO36" s="5" t="s">
        <v>155</v>
      </c>
      <c r="BP36" s="5">
        <f t="shared" si="64"/>
        <v>2</v>
      </c>
      <c r="BQ36" s="5" t="s">
        <v>53</v>
      </c>
      <c r="BR36" s="12" t="s">
        <v>31</v>
      </c>
    </row>
    <row r="37" spans="1:70" ht="13.2" x14ac:dyDescent="0.25">
      <c r="A37" s="3">
        <f t="shared" si="24"/>
        <v>0</v>
      </c>
      <c r="B37" s="6" t="s">
        <v>39</v>
      </c>
      <c r="C37" s="6">
        <f t="shared" si="33"/>
        <v>1</v>
      </c>
      <c r="D37" s="6" t="s">
        <v>19</v>
      </c>
      <c r="E37" s="6">
        <v>55</v>
      </c>
      <c r="F37" s="6">
        <v>156</v>
      </c>
      <c r="G37" s="6">
        <f t="shared" si="34"/>
        <v>0</v>
      </c>
      <c r="H37" s="6" t="s">
        <v>20</v>
      </c>
      <c r="I37" s="6">
        <f t="shared" si="35"/>
        <v>2</v>
      </c>
      <c r="J37" s="6" t="s">
        <v>40</v>
      </c>
      <c r="K37" s="6"/>
      <c r="L37" s="10">
        <f t="shared" si="36"/>
        <v>0</v>
      </c>
      <c r="M37" s="5" t="s">
        <v>69</v>
      </c>
      <c r="N37" s="10">
        <f t="shared" si="37"/>
        <v>1</v>
      </c>
      <c r="O37" s="10">
        <f t="shared" si="38"/>
        <v>0</v>
      </c>
      <c r="P37" s="10">
        <f t="shared" si="39"/>
        <v>0</v>
      </c>
      <c r="Q37" s="10">
        <f t="shared" si="40"/>
        <v>0</v>
      </c>
      <c r="R37" s="6" t="s">
        <v>70</v>
      </c>
      <c r="S37" s="6">
        <f t="shared" si="41"/>
        <v>0</v>
      </c>
      <c r="T37" s="6">
        <f t="shared" si="42"/>
        <v>0</v>
      </c>
      <c r="U37" s="6">
        <f t="shared" si="43"/>
        <v>0</v>
      </c>
      <c r="V37" s="6">
        <f t="shared" si="44"/>
        <v>0</v>
      </c>
      <c r="W37" s="6">
        <f t="shared" si="45"/>
        <v>0</v>
      </c>
      <c r="X37" s="6">
        <f t="shared" si="46"/>
        <v>0</v>
      </c>
      <c r="Y37" s="6">
        <f t="shared" si="47"/>
        <v>1</v>
      </c>
      <c r="Z37" s="6">
        <f t="shared" si="48"/>
        <v>0</v>
      </c>
      <c r="AA37" s="6" t="s">
        <v>87</v>
      </c>
      <c r="AB37" s="6">
        <f t="shared" si="49"/>
        <v>0</v>
      </c>
      <c r="AC37" s="6" t="s">
        <v>151</v>
      </c>
      <c r="AD37" s="6">
        <v>1</v>
      </c>
      <c r="AE37" s="6" t="s">
        <v>25</v>
      </c>
      <c r="AF37" s="6">
        <f t="shared" si="50"/>
        <v>0</v>
      </c>
      <c r="AG37" s="6">
        <f t="shared" si="51"/>
        <v>0</v>
      </c>
      <c r="AH37" s="6">
        <f t="shared" si="52"/>
        <v>0</v>
      </c>
      <c r="AI37" s="6">
        <f t="shared" si="53"/>
        <v>0</v>
      </c>
      <c r="AJ37" s="6">
        <f t="shared" si="54"/>
        <v>0</v>
      </c>
      <c r="AK37" s="6">
        <f t="shared" si="55"/>
        <v>0</v>
      </c>
      <c r="AL37" s="6">
        <f t="shared" si="56"/>
        <v>0</v>
      </c>
      <c r="AM37" s="6">
        <f t="shared" si="57"/>
        <v>0</v>
      </c>
      <c r="AN37" s="6">
        <f t="shared" si="58"/>
        <v>1</v>
      </c>
      <c r="AO37" s="6" t="s">
        <v>72</v>
      </c>
      <c r="AP37" s="6">
        <f t="shared" si="59"/>
        <v>1</v>
      </c>
      <c r="AQ37" s="6">
        <f t="shared" si="60"/>
        <v>0</v>
      </c>
      <c r="AR37" s="6">
        <f t="shared" si="61"/>
        <v>0</v>
      </c>
      <c r="AS37" s="6">
        <f t="shared" si="62"/>
        <v>0</v>
      </c>
      <c r="AT37" s="6">
        <f t="shared" si="63"/>
        <v>0</v>
      </c>
      <c r="AU37" s="6" t="s">
        <v>56</v>
      </c>
      <c r="AV37" s="6">
        <v>1</v>
      </c>
      <c r="AW37" s="6" t="s">
        <v>86</v>
      </c>
      <c r="AX37" s="6">
        <v>2</v>
      </c>
      <c r="AY37" s="6" t="s">
        <v>47</v>
      </c>
      <c r="AZ37" s="6">
        <v>2</v>
      </c>
      <c r="BA37" s="6" t="s">
        <v>50</v>
      </c>
      <c r="BB37" s="6" t="s">
        <v>49</v>
      </c>
      <c r="BC37" s="6" t="s">
        <v>142</v>
      </c>
      <c r="BD37" s="6">
        <v>4</v>
      </c>
      <c r="BE37" s="6" t="s">
        <v>50</v>
      </c>
      <c r="BF37" s="6">
        <v>3</v>
      </c>
      <c r="BG37" s="6" t="s">
        <v>25</v>
      </c>
      <c r="BH37" s="6">
        <v>2</v>
      </c>
      <c r="BI37" s="6" t="s">
        <v>34</v>
      </c>
      <c r="BJ37" s="6">
        <v>4</v>
      </c>
      <c r="BK37" s="6" t="s">
        <v>35</v>
      </c>
      <c r="BL37" s="6">
        <v>2</v>
      </c>
      <c r="BM37" s="6" t="s">
        <v>51</v>
      </c>
      <c r="BN37" s="6">
        <v>2</v>
      </c>
      <c r="BO37" s="6" t="s">
        <v>37</v>
      </c>
      <c r="BP37" s="6">
        <f t="shared" si="64"/>
        <v>2</v>
      </c>
      <c r="BQ37" s="6" t="s">
        <v>53</v>
      </c>
      <c r="BR37" s="13" t="s">
        <v>49</v>
      </c>
    </row>
    <row r="38" spans="1:70" ht="13.2" x14ac:dyDescent="0.25">
      <c r="A38" s="3">
        <f t="shared" si="24"/>
        <v>0</v>
      </c>
      <c r="B38" s="5" t="s">
        <v>39</v>
      </c>
      <c r="C38" s="5">
        <f t="shared" si="33"/>
        <v>0</v>
      </c>
      <c r="D38" s="5" t="s">
        <v>58</v>
      </c>
      <c r="E38" s="5">
        <v>65</v>
      </c>
      <c r="F38" s="5">
        <v>164</v>
      </c>
      <c r="G38" s="5">
        <f t="shared" si="34"/>
        <v>0</v>
      </c>
      <c r="H38" s="5" t="s">
        <v>20</v>
      </c>
      <c r="I38" s="5">
        <f t="shared" si="35"/>
        <v>2</v>
      </c>
      <c r="J38" s="5" t="s">
        <v>40</v>
      </c>
      <c r="K38" s="5"/>
      <c r="L38" s="5">
        <f t="shared" si="36"/>
        <v>0</v>
      </c>
      <c r="M38" s="5" t="s">
        <v>69</v>
      </c>
      <c r="N38" s="5">
        <f t="shared" si="37"/>
        <v>1</v>
      </c>
      <c r="O38" s="5">
        <f t="shared" si="38"/>
        <v>1</v>
      </c>
      <c r="P38" s="5">
        <f t="shared" si="39"/>
        <v>1</v>
      </c>
      <c r="Q38" s="5">
        <f t="shared" si="40"/>
        <v>1</v>
      </c>
      <c r="R38" s="5" t="s">
        <v>107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1</v>
      </c>
      <c r="Z38" s="5">
        <f t="shared" si="48"/>
        <v>0</v>
      </c>
      <c r="AA38" s="5" t="s">
        <v>87</v>
      </c>
      <c r="AB38" s="5">
        <f t="shared" si="49"/>
        <v>1</v>
      </c>
      <c r="AC38" s="5" t="s">
        <v>150</v>
      </c>
      <c r="AD38" s="5">
        <v>1</v>
      </c>
      <c r="AE38" s="5" t="s">
        <v>25</v>
      </c>
      <c r="AF38" s="5">
        <f t="shared" si="50"/>
        <v>0</v>
      </c>
      <c r="AG38" s="5">
        <f t="shared" si="51"/>
        <v>0</v>
      </c>
      <c r="AH38" s="5">
        <f t="shared" si="52"/>
        <v>0</v>
      </c>
      <c r="AI38" s="5">
        <f t="shared" si="53"/>
        <v>0</v>
      </c>
      <c r="AJ38" s="5">
        <f t="shared" si="54"/>
        <v>0</v>
      </c>
      <c r="AK38" s="5">
        <f t="shared" si="55"/>
        <v>0</v>
      </c>
      <c r="AL38" s="5">
        <f t="shared" si="56"/>
        <v>0</v>
      </c>
      <c r="AM38" s="5">
        <f t="shared" si="57"/>
        <v>0</v>
      </c>
      <c r="AN38" s="5">
        <f t="shared" si="58"/>
        <v>1</v>
      </c>
      <c r="AO38" s="5" t="s">
        <v>72</v>
      </c>
      <c r="AP38" s="5">
        <f t="shared" si="59"/>
        <v>0</v>
      </c>
      <c r="AQ38" s="5">
        <f t="shared" si="60"/>
        <v>0</v>
      </c>
      <c r="AR38" s="5">
        <f t="shared" si="61"/>
        <v>1</v>
      </c>
      <c r="AS38" s="5">
        <f t="shared" si="62"/>
        <v>1</v>
      </c>
      <c r="AT38" s="5">
        <f t="shared" si="63"/>
        <v>0</v>
      </c>
      <c r="AU38" s="5" t="s">
        <v>108</v>
      </c>
      <c r="AV38" s="5">
        <v>3</v>
      </c>
      <c r="AW38" s="5" t="s">
        <v>28</v>
      </c>
      <c r="AX38" s="5">
        <v>2</v>
      </c>
      <c r="AY38" s="5" t="s">
        <v>47</v>
      </c>
      <c r="AZ38" s="5">
        <v>1</v>
      </c>
      <c r="BA38" s="5" t="s">
        <v>65</v>
      </c>
      <c r="BB38" s="5" t="s">
        <v>49</v>
      </c>
      <c r="BC38" s="5" t="s">
        <v>142</v>
      </c>
      <c r="BD38" s="5">
        <v>2</v>
      </c>
      <c r="BE38" s="5" t="s">
        <v>32</v>
      </c>
      <c r="BF38" s="5">
        <v>3</v>
      </c>
      <c r="BG38" s="5" t="s">
        <v>25</v>
      </c>
      <c r="BH38" s="5">
        <v>2</v>
      </c>
      <c r="BI38" s="5" t="s">
        <v>34</v>
      </c>
      <c r="BJ38" s="5">
        <v>4</v>
      </c>
      <c r="BK38" s="5" t="s">
        <v>35</v>
      </c>
      <c r="BL38" s="5">
        <v>2</v>
      </c>
      <c r="BM38" s="5" t="s">
        <v>51</v>
      </c>
      <c r="BN38" s="5">
        <v>2</v>
      </c>
      <c r="BO38" s="5" t="s">
        <v>37</v>
      </c>
      <c r="BP38" s="5">
        <f t="shared" si="64"/>
        <v>2</v>
      </c>
      <c r="BQ38" s="5" t="s">
        <v>53</v>
      </c>
      <c r="BR38" s="12" t="s">
        <v>29</v>
      </c>
    </row>
    <row r="39" spans="1:70" ht="13.2" x14ac:dyDescent="0.25">
      <c r="A39" s="3">
        <f t="shared" si="24"/>
        <v>0</v>
      </c>
      <c r="B39" s="6" t="s">
        <v>39</v>
      </c>
      <c r="C39" s="6">
        <f t="shared" si="33"/>
        <v>2</v>
      </c>
      <c r="D39" s="6" t="s">
        <v>91</v>
      </c>
      <c r="E39" s="6">
        <v>70</v>
      </c>
      <c r="F39" s="6">
        <v>156</v>
      </c>
      <c r="G39" s="6">
        <f t="shared" si="34"/>
        <v>1</v>
      </c>
      <c r="H39" s="6" t="s">
        <v>68</v>
      </c>
      <c r="I39" s="6">
        <f t="shared" si="35"/>
        <v>2</v>
      </c>
      <c r="J39" s="6" t="s">
        <v>40</v>
      </c>
      <c r="K39" s="6"/>
      <c r="L39" s="10">
        <f t="shared" si="36"/>
        <v>0</v>
      </c>
      <c r="M39" s="5" t="s">
        <v>69</v>
      </c>
      <c r="N39" s="10">
        <f t="shared" si="37"/>
        <v>0</v>
      </c>
      <c r="O39" s="10">
        <f t="shared" si="38"/>
        <v>0</v>
      </c>
      <c r="P39" s="10">
        <f t="shared" si="39"/>
        <v>1</v>
      </c>
      <c r="Q39" s="10">
        <f t="shared" si="40"/>
        <v>0</v>
      </c>
      <c r="R39" s="6" t="s">
        <v>23</v>
      </c>
      <c r="S39" s="6">
        <f t="shared" si="41"/>
        <v>0</v>
      </c>
      <c r="T39" s="6">
        <f t="shared" si="42"/>
        <v>0</v>
      </c>
      <c r="U39" s="6">
        <f t="shared" si="43"/>
        <v>1</v>
      </c>
      <c r="V39" s="6">
        <f t="shared" si="44"/>
        <v>1</v>
      </c>
      <c r="W39" s="6">
        <f t="shared" si="45"/>
        <v>0</v>
      </c>
      <c r="X39" s="6">
        <f t="shared" si="46"/>
        <v>1</v>
      </c>
      <c r="Y39" s="6">
        <f t="shared" si="47"/>
        <v>0</v>
      </c>
      <c r="Z39" s="6">
        <f t="shared" si="48"/>
        <v>0</v>
      </c>
      <c r="AA39" s="6" t="s">
        <v>109</v>
      </c>
      <c r="AB39" s="6">
        <f t="shared" si="49"/>
        <v>2</v>
      </c>
      <c r="AC39" s="6" t="s">
        <v>152</v>
      </c>
      <c r="AD39" s="6">
        <v>1</v>
      </c>
      <c r="AE39" s="6" t="s">
        <v>25</v>
      </c>
      <c r="AF39" s="6">
        <f t="shared" si="50"/>
        <v>0</v>
      </c>
      <c r="AG39" s="6">
        <f t="shared" si="51"/>
        <v>0</v>
      </c>
      <c r="AH39" s="6">
        <f t="shared" si="52"/>
        <v>0</v>
      </c>
      <c r="AI39" s="6">
        <f t="shared" si="53"/>
        <v>0</v>
      </c>
      <c r="AJ39" s="6">
        <f t="shared" si="54"/>
        <v>1</v>
      </c>
      <c r="AK39" s="6">
        <f t="shared" si="55"/>
        <v>0</v>
      </c>
      <c r="AL39" s="6">
        <f t="shared" si="56"/>
        <v>1</v>
      </c>
      <c r="AM39" s="6">
        <f t="shared" si="57"/>
        <v>0</v>
      </c>
      <c r="AN39" s="6">
        <f t="shared" si="58"/>
        <v>0</v>
      </c>
      <c r="AO39" s="6" t="s">
        <v>44</v>
      </c>
      <c r="AP39" s="6">
        <f t="shared" si="59"/>
        <v>0</v>
      </c>
      <c r="AQ39" s="6">
        <f t="shared" si="60"/>
        <v>0</v>
      </c>
      <c r="AR39" s="6">
        <f t="shared" si="61"/>
        <v>0</v>
      </c>
      <c r="AS39" s="6">
        <f t="shared" si="62"/>
        <v>1</v>
      </c>
      <c r="AT39" s="6">
        <f t="shared" si="63"/>
        <v>0</v>
      </c>
      <c r="AU39" s="6" t="s">
        <v>27</v>
      </c>
      <c r="AV39" s="6">
        <v>3</v>
      </c>
      <c r="AW39" s="6" t="s">
        <v>28</v>
      </c>
      <c r="AX39" s="6">
        <v>2</v>
      </c>
      <c r="AY39" s="6" t="s">
        <v>47</v>
      </c>
      <c r="AZ39" s="6">
        <v>4</v>
      </c>
      <c r="BA39" s="6" t="s">
        <v>48</v>
      </c>
      <c r="BB39" s="6" t="s">
        <v>31</v>
      </c>
      <c r="BC39" s="6">
        <v>165</v>
      </c>
      <c r="BD39" s="6">
        <v>4</v>
      </c>
      <c r="BE39" s="6" t="s">
        <v>50</v>
      </c>
      <c r="BF39" s="6">
        <v>3</v>
      </c>
      <c r="BG39" s="6" t="s">
        <v>25</v>
      </c>
      <c r="BH39" s="6">
        <v>2</v>
      </c>
      <c r="BI39" s="6" t="s">
        <v>34</v>
      </c>
      <c r="BJ39" s="6">
        <v>4</v>
      </c>
      <c r="BK39" s="6" t="s">
        <v>35</v>
      </c>
      <c r="BL39" s="6">
        <v>4</v>
      </c>
      <c r="BM39" s="6" t="s">
        <v>36</v>
      </c>
      <c r="BN39" s="6">
        <v>3</v>
      </c>
      <c r="BO39" s="6" t="s">
        <v>52</v>
      </c>
      <c r="BP39" s="6">
        <f t="shared" si="64"/>
        <v>3</v>
      </c>
      <c r="BQ39" s="6">
        <v>0</v>
      </c>
      <c r="BR39" s="13" t="s">
        <v>49</v>
      </c>
    </row>
    <row r="40" spans="1:70" ht="13.2" x14ac:dyDescent="0.25">
      <c r="A40" s="3">
        <f t="shared" si="24"/>
        <v>0</v>
      </c>
      <c r="B40" s="5" t="s">
        <v>39</v>
      </c>
      <c r="C40" s="5">
        <f t="shared" si="33"/>
        <v>1</v>
      </c>
      <c r="D40" s="5" t="s">
        <v>19</v>
      </c>
      <c r="E40" s="5">
        <v>48</v>
      </c>
      <c r="F40" s="5">
        <v>153</v>
      </c>
      <c r="G40" s="5">
        <f t="shared" si="34"/>
        <v>1</v>
      </c>
      <c r="H40" s="5" t="s">
        <v>68</v>
      </c>
      <c r="I40" s="5">
        <f t="shared" si="35"/>
        <v>2</v>
      </c>
      <c r="J40" s="5" t="s">
        <v>40</v>
      </c>
      <c r="K40" s="5"/>
      <c r="L40" s="5">
        <f t="shared" si="36"/>
        <v>0</v>
      </c>
      <c r="M40" s="5" t="s">
        <v>69</v>
      </c>
      <c r="N40" s="5">
        <f t="shared" si="37"/>
        <v>0</v>
      </c>
      <c r="O40" s="5">
        <f t="shared" si="38"/>
        <v>0</v>
      </c>
      <c r="P40" s="5">
        <f t="shared" si="39"/>
        <v>1</v>
      </c>
      <c r="Q40" s="5">
        <f t="shared" si="40"/>
        <v>0</v>
      </c>
      <c r="R40" s="5" t="s">
        <v>23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</v>
      </c>
      <c r="Y40" s="5">
        <f t="shared" si="47"/>
        <v>0</v>
      </c>
      <c r="Z40" s="5">
        <f t="shared" si="48"/>
        <v>1</v>
      </c>
      <c r="AA40" s="5" t="s">
        <v>78</v>
      </c>
      <c r="AB40" s="5">
        <f t="shared" si="49"/>
        <v>0</v>
      </c>
      <c r="AC40" s="5" t="s">
        <v>151</v>
      </c>
      <c r="AD40" s="5">
        <v>2</v>
      </c>
      <c r="AE40" s="5" t="s">
        <v>43</v>
      </c>
      <c r="AF40" s="5">
        <f t="shared" si="50"/>
        <v>0</v>
      </c>
      <c r="AG40" s="5">
        <f t="shared" si="51"/>
        <v>0</v>
      </c>
      <c r="AH40" s="5">
        <f t="shared" si="52"/>
        <v>0</v>
      </c>
      <c r="AI40" s="5">
        <f t="shared" si="53"/>
        <v>0</v>
      </c>
      <c r="AJ40" s="5">
        <f t="shared" si="54"/>
        <v>0</v>
      </c>
      <c r="AK40" s="5">
        <f t="shared" si="55"/>
        <v>0</v>
      </c>
      <c r="AL40" s="5">
        <f t="shared" si="56"/>
        <v>1</v>
      </c>
      <c r="AM40" s="5">
        <f t="shared" si="57"/>
        <v>0</v>
      </c>
      <c r="AN40" s="5">
        <f t="shared" si="58"/>
        <v>0</v>
      </c>
      <c r="AO40" s="5" t="s">
        <v>92</v>
      </c>
      <c r="AP40" s="5">
        <f t="shared" si="59"/>
        <v>0</v>
      </c>
      <c r="AQ40" s="5">
        <f t="shared" si="60"/>
        <v>0</v>
      </c>
      <c r="AR40" s="5">
        <f t="shared" si="61"/>
        <v>0</v>
      </c>
      <c r="AS40" s="5">
        <f t="shared" si="62"/>
        <v>0</v>
      </c>
      <c r="AT40" s="5">
        <f t="shared" si="63"/>
        <v>1</v>
      </c>
      <c r="AU40" s="5" t="s">
        <v>80</v>
      </c>
      <c r="AV40" s="5">
        <v>3</v>
      </c>
      <c r="AW40" s="5" t="s">
        <v>28</v>
      </c>
      <c r="AX40" s="5">
        <v>2</v>
      </c>
      <c r="AY40" s="5" t="s">
        <v>47</v>
      </c>
      <c r="AZ40" s="5">
        <v>4</v>
      </c>
      <c r="BA40" s="5" t="s">
        <v>48</v>
      </c>
      <c r="BB40" s="5" t="s">
        <v>49</v>
      </c>
      <c r="BC40" s="5">
        <v>200</v>
      </c>
      <c r="BD40" s="5">
        <v>4</v>
      </c>
      <c r="BE40" s="5" t="s">
        <v>50</v>
      </c>
      <c r="BF40" s="5">
        <v>2</v>
      </c>
      <c r="BG40" s="5" t="s">
        <v>66</v>
      </c>
      <c r="BH40" s="5">
        <v>2</v>
      </c>
      <c r="BI40" s="5" t="s">
        <v>34</v>
      </c>
      <c r="BJ40" s="5">
        <v>4</v>
      </c>
      <c r="BK40" s="5" t="s">
        <v>35</v>
      </c>
      <c r="BL40" s="5">
        <v>3</v>
      </c>
      <c r="BM40" s="5" t="s">
        <v>57</v>
      </c>
      <c r="BN40" s="5">
        <v>2</v>
      </c>
      <c r="BO40" s="5" t="s">
        <v>37</v>
      </c>
      <c r="BP40" s="5">
        <f t="shared" si="64"/>
        <v>2</v>
      </c>
      <c r="BQ40" s="5" t="s">
        <v>53</v>
      </c>
      <c r="BR40" s="12" t="s">
        <v>49</v>
      </c>
    </row>
    <row r="41" spans="1:70" ht="13.2" x14ac:dyDescent="0.25">
      <c r="A41" s="3">
        <f t="shared" si="24"/>
        <v>0</v>
      </c>
      <c r="B41" s="6" t="s">
        <v>39</v>
      </c>
      <c r="C41" s="6">
        <f t="shared" si="33"/>
        <v>2</v>
      </c>
      <c r="D41" s="6" t="s">
        <v>91</v>
      </c>
      <c r="E41" s="6">
        <v>57</v>
      </c>
      <c r="F41" s="6">
        <v>153</v>
      </c>
      <c r="G41" s="6">
        <f t="shared" si="34"/>
        <v>0</v>
      </c>
      <c r="H41" s="6" t="s">
        <v>20</v>
      </c>
      <c r="I41" s="6">
        <f t="shared" si="35"/>
        <v>2</v>
      </c>
      <c r="J41" s="6" t="s">
        <v>40</v>
      </c>
      <c r="K41" s="6"/>
      <c r="L41" s="10">
        <f t="shared" si="36"/>
        <v>0</v>
      </c>
      <c r="M41" s="5" t="s">
        <v>69</v>
      </c>
      <c r="N41" s="10">
        <f t="shared" si="37"/>
        <v>0</v>
      </c>
      <c r="O41" s="10">
        <f t="shared" si="38"/>
        <v>0</v>
      </c>
      <c r="P41" s="10">
        <f t="shared" si="39"/>
        <v>1</v>
      </c>
      <c r="Q41" s="10">
        <f t="shared" si="40"/>
        <v>0</v>
      </c>
      <c r="R41" s="6" t="s">
        <v>23</v>
      </c>
      <c r="S41" s="6">
        <f t="shared" si="41"/>
        <v>0</v>
      </c>
      <c r="T41" s="6">
        <f t="shared" si="42"/>
        <v>0</v>
      </c>
      <c r="U41" s="6">
        <f t="shared" si="43"/>
        <v>1</v>
      </c>
      <c r="V41" s="6">
        <f t="shared" si="44"/>
        <v>0</v>
      </c>
      <c r="W41" s="6">
        <f t="shared" si="45"/>
        <v>0</v>
      </c>
      <c r="X41" s="6">
        <f t="shared" si="46"/>
        <v>1</v>
      </c>
      <c r="Y41" s="6">
        <f t="shared" si="47"/>
        <v>1</v>
      </c>
      <c r="Z41" s="6">
        <f t="shared" si="48"/>
        <v>0</v>
      </c>
      <c r="AA41" s="6" t="s">
        <v>110</v>
      </c>
      <c r="AB41" s="6">
        <f t="shared" si="49"/>
        <v>1</v>
      </c>
      <c r="AC41" s="6" t="s">
        <v>150</v>
      </c>
      <c r="AD41" s="6">
        <v>1</v>
      </c>
      <c r="AE41" s="6" t="s">
        <v>25</v>
      </c>
      <c r="AF41" s="6">
        <f t="shared" si="50"/>
        <v>1</v>
      </c>
      <c r="AG41" s="6">
        <f t="shared" si="51"/>
        <v>0</v>
      </c>
      <c r="AH41" s="6">
        <f t="shared" si="52"/>
        <v>0</v>
      </c>
      <c r="AI41" s="6">
        <f t="shared" si="53"/>
        <v>0</v>
      </c>
      <c r="AJ41" s="6">
        <f t="shared" si="54"/>
        <v>0</v>
      </c>
      <c r="AK41" s="6">
        <f t="shared" si="55"/>
        <v>0</v>
      </c>
      <c r="AL41" s="6">
        <f t="shared" si="56"/>
        <v>0</v>
      </c>
      <c r="AM41" s="6">
        <f t="shared" si="57"/>
        <v>0</v>
      </c>
      <c r="AN41" s="6">
        <f t="shared" si="58"/>
        <v>0</v>
      </c>
      <c r="AO41" s="6" t="s">
        <v>55</v>
      </c>
      <c r="AP41" s="6">
        <f t="shared" si="59"/>
        <v>0</v>
      </c>
      <c r="AQ41" s="6">
        <f t="shared" si="60"/>
        <v>0</v>
      </c>
      <c r="AR41" s="6">
        <f t="shared" si="61"/>
        <v>0</v>
      </c>
      <c r="AS41" s="6">
        <f t="shared" si="62"/>
        <v>0</v>
      </c>
      <c r="AT41" s="6">
        <f t="shared" si="63"/>
        <v>1</v>
      </c>
      <c r="AU41" s="6" t="s">
        <v>80</v>
      </c>
      <c r="AV41" s="6">
        <v>3</v>
      </c>
      <c r="AW41" s="6" t="s">
        <v>28</v>
      </c>
      <c r="AX41" s="6">
        <v>0</v>
      </c>
      <c r="AY41" s="6" t="s">
        <v>106</v>
      </c>
      <c r="AZ41" s="6">
        <v>4</v>
      </c>
      <c r="BA41" s="6" t="s">
        <v>48</v>
      </c>
      <c r="BB41" s="6" t="s">
        <v>74</v>
      </c>
      <c r="BC41" s="6" t="s">
        <v>142</v>
      </c>
      <c r="BD41" s="6">
        <v>4</v>
      </c>
      <c r="BE41" s="6" t="s">
        <v>50</v>
      </c>
      <c r="BF41" s="6">
        <v>3</v>
      </c>
      <c r="BG41" s="6" t="s">
        <v>25</v>
      </c>
      <c r="BH41" s="6">
        <v>2</v>
      </c>
      <c r="BI41" s="6" t="s">
        <v>34</v>
      </c>
      <c r="BJ41" s="6">
        <v>4</v>
      </c>
      <c r="BK41" s="6" t="s">
        <v>35</v>
      </c>
      <c r="BL41" s="6">
        <v>2</v>
      </c>
      <c r="BM41" s="6" t="s">
        <v>51</v>
      </c>
      <c r="BN41" s="6">
        <v>3</v>
      </c>
      <c r="BO41" s="6" t="s">
        <v>52</v>
      </c>
      <c r="BP41" s="6">
        <f t="shared" si="64"/>
        <v>3</v>
      </c>
      <c r="BQ41" s="6">
        <v>0</v>
      </c>
      <c r="BR41" s="13" t="s">
        <v>49</v>
      </c>
    </row>
    <row r="42" spans="1:70" ht="13.2" x14ac:dyDescent="0.25">
      <c r="A42" s="3">
        <f t="shared" si="24"/>
        <v>0</v>
      </c>
      <c r="B42" s="5" t="s">
        <v>39</v>
      </c>
      <c r="C42" s="5">
        <f t="shared" si="33"/>
        <v>1</v>
      </c>
      <c r="D42" s="5" t="s">
        <v>19</v>
      </c>
      <c r="E42" s="5">
        <v>60</v>
      </c>
      <c r="F42" s="5">
        <v>153</v>
      </c>
      <c r="G42" s="5">
        <f t="shared" si="34"/>
        <v>1</v>
      </c>
      <c r="H42" s="5" t="s">
        <v>68</v>
      </c>
      <c r="I42" s="5">
        <f t="shared" si="35"/>
        <v>0</v>
      </c>
      <c r="J42" s="5" t="s">
        <v>60</v>
      </c>
      <c r="K42" s="5"/>
      <c r="L42" s="5">
        <f t="shared" si="36"/>
        <v>0</v>
      </c>
      <c r="M42" s="5" t="s">
        <v>69</v>
      </c>
      <c r="N42" s="5">
        <f t="shared" si="37"/>
        <v>0</v>
      </c>
      <c r="O42" s="5">
        <f t="shared" si="38"/>
        <v>0</v>
      </c>
      <c r="P42" s="5">
        <f t="shared" si="39"/>
        <v>0</v>
      </c>
      <c r="Q42" s="5">
        <f t="shared" si="40"/>
        <v>1</v>
      </c>
      <c r="R42" s="5" t="s">
        <v>54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1</v>
      </c>
      <c r="Z42" s="5">
        <f t="shared" si="48"/>
        <v>0</v>
      </c>
      <c r="AA42" s="5" t="s">
        <v>87</v>
      </c>
      <c r="AB42" s="5">
        <f t="shared" si="49"/>
        <v>0</v>
      </c>
      <c r="AC42" s="5" t="s">
        <v>151</v>
      </c>
      <c r="AD42" s="5">
        <v>1</v>
      </c>
      <c r="AE42" s="5" t="s">
        <v>25</v>
      </c>
      <c r="AF42" s="5">
        <f t="shared" si="50"/>
        <v>0</v>
      </c>
      <c r="AG42" s="5">
        <f t="shared" si="51"/>
        <v>0</v>
      </c>
      <c r="AH42" s="5">
        <f t="shared" si="52"/>
        <v>0</v>
      </c>
      <c r="AI42" s="5">
        <f t="shared" si="53"/>
        <v>0</v>
      </c>
      <c r="AJ42" s="5">
        <f t="shared" si="54"/>
        <v>0</v>
      </c>
      <c r="AK42" s="5">
        <f t="shared" si="55"/>
        <v>0</v>
      </c>
      <c r="AL42" s="5">
        <f t="shared" si="56"/>
        <v>1</v>
      </c>
      <c r="AM42" s="5">
        <f t="shared" si="57"/>
        <v>0</v>
      </c>
      <c r="AN42" s="5">
        <f t="shared" si="58"/>
        <v>0</v>
      </c>
      <c r="AO42" s="5" t="s">
        <v>92</v>
      </c>
      <c r="AP42" s="5">
        <f t="shared" si="59"/>
        <v>0</v>
      </c>
      <c r="AQ42" s="5">
        <f t="shared" si="60"/>
        <v>0</v>
      </c>
      <c r="AR42" s="5">
        <f t="shared" si="61"/>
        <v>1</v>
      </c>
      <c r="AS42" s="5">
        <f t="shared" si="62"/>
        <v>0</v>
      </c>
      <c r="AT42" s="5">
        <f t="shared" si="63"/>
        <v>0</v>
      </c>
      <c r="AU42" s="5" t="s">
        <v>73</v>
      </c>
      <c r="AV42" s="5">
        <v>2</v>
      </c>
      <c r="AW42" s="5" t="s">
        <v>64</v>
      </c>
      <c r="AX42" s="5">
        <v>2</v>
      </c>
      <c r="AY42" s="5" t="s">
        <v>47</v>
      </c>
      <c r="AZ42" s="5">
        <v>4</v>
      </c>
      <c r="BA42" s="5" t="s">
        <v>48</v>
      </c>
      <c r="BB42" s="5" t="s">
        <v>31</v>
      </c>
      <c r="BC42" s="5" t="s">
        <v>142</v>
      </c>
      <c r="BD42" s="5">
        <v>4</v>
      </c>
      <c r="BE42" s="5" t="s">
        <v>50</v>
      </c>
      <c r="BF42" s="5">
        <v>3</v>
      </c>
      <c r="BG42" s="5" t="s">
        <v>25</v>
      </c>
      <c r="BH42" s="5">
        <v>2</v>
      </c>
      <c r="BI42" s="5" t="s">
        <v>34</v>
      </c>
      <c r="BJ42" s="5">
        <v>2</v>
      </c>
      <c r="BK42" s="5" t="s">
        <v>57</v>
      </c>
      <c r="BL42" s="5">
        <v>4</v>
      </c>
      <c r="BM42" s="5" t="s">
        <v>36</v>
      </c>
      <c r="BN42" s="5">
        <v>2</v>
      </c>
      <c r="BO42" s="5" t="s">
        <v>37</v>
      </c>
      <c r="BP42" s="5">
        <f t="shared" si="64"/>
        <v>2</v>
      </c>
      <c r="BQ42" s="5" t="s">
        <v>53</v>
      </c>
      <c r="BR42" s="12" t="s">
        <v>49</v>
      </c>
    </row>
    <row r="43" spans="1:70" ht="13.2" x14ac:dyDescent="0.25">
      <c r="A43" s="3">
        <f t="shared" si="24"/>
        <v>0</v>
      </c>
      <c r="B43" s="6" t="s">
        <v>39</v>
      </c>
      <c r="C43" s="6">
        <f t="shared" si="33"/>
        <v>0</v>
      </c>
      <c r="D43" s="6" t="s">
        <v>58</v>
      </c>
      <c r="E43" s="6">
        <v>63</v>
      </c>
      <c r="F43" s="6">
        <v>162</v>
      </c>
      <c r="G43" s="6">
        <f t="shared" si="34"/>
        <v>1</v>
      </c>
      <c r="H43" s="6" t="s">
        <v>68</v>
      </c>
      <c r="I43" s="6">
        <f t="shared" si="35"/>
        <v>2</v>
      </c>
      <c r="J43" s="6" t="s">
        <v>40</v>
      </c>
      <c r="K43" s="6"/>
      <c r="L43" s="10">
        <f t="shared" si="36"/>
        <v>0</v>
      </c>
      <c r="M43" s="5" t="s">
        <v>69</v>
      </c>
      <c r="N43" s="10">
        <f t="shared" si="37"/>
        <v>0</v>
      </c>
      <c r="O43" s="10">
        <f t="shared" si="38"/>
        <v>0</v>
      </c>
      <c r="P43" s="10">
        <f t="shared" si="39"/>
        <v>0</v>
      </c>
      <c r="Q43" s="10">
        <f t="shared" si="40"/>
        <v>1</v>
      </c>
      <c r="R43" s="6" t="s">
        <v>54</v>
      </c>
      <c r="S43" s="6">
        <f t="shared" si="41"/>
        <v>0</v>
      </c>
      <c r="T43" s="6">
        <f t="shared" si="42"/>
        <v>0</v>
      </c>
      <c r="U43" s="6">
        <f t="shared" si="43"/>
        <v>1</v>
      </c>
      <c r="V43" s="6">
        <f t="shared" si="44"/>
        <v>1</v>
      </c>
      <c r="W43" s="6">
        <f t="shared" si="45"/>
        <v>1</v>
      </c>
      <c r="X43" s="6">
        <f t="shared" si="46"/>
        <v>1</v>
      </c>
      <c r="Y43" s="6">
        <f t="shared" si="47"/>
        <v>1</v>
      </c>
      <c r="Z43" s="6">
        <f t="shared" si="48"/>
        <v>0</v>
      </c>
      <c r="AA43" s="6" t="s">
        <v>76</v>
      </c>
      <c r="AB43" s="6">
        <f t="shared" si="49"/>
        <v>1</v>
      </c>
      <c r="AC43" s="6" t="s">
        <v>150</v>
      </c>
      <c r="AD43" s="6">
        <v>1</v>
      </c>
      <c r="AE43" s="6" t="s">
        <v>25</v>
      </c>
      <c r="AF43" s="6">
        <f t="shared" si="50"/>
        <v>1</v>
      </c>
      <c r="AG43" s="6">
        <f t="shared" si="51"/>
        <v>0</v>
      </c>
      <c r="AH43" s="6">
        <f t="shared" si="52"/>
        <v>0</v>
      </c>
      <c r="AI43" s="6">
        <f t="shared" si="53"/>
        <v>0</v>
      </c>
      <c r="AJ43" s="6">
        <f t="shared" si="54"/>
        <v>0</v>
      </c>
      <c r="AK43" s="6">
        <f t="shared" si="55"/>
        <v>0</v>
      </c>
      <c r="AL43" s="6">
        <f t="shared" si="56"/>
        <v>0</v>
      </c>
      <c r="AM43" s="6">
        <f t="shared" si="57"/>
        <v>0</v>
      </c>
      <c r="AN43" s="6">
        <f t="shared" si="58"/>
        <v>0</v>
      </c>
      <c r="AO43" s="6" t="s">
        <v>55</v>
      </c>
      <c r="AP43" s="6">
        <f t="shared" si="59"/>
        <v>0</v>
      </c>
      <c r="AQ43" s="6">
        <f t="shared" si="60"/>
        <v>0</v>
      </c>
      <c r="AR43" s="6">
        <f t="shared" si="61"/>
        <v>0</v>
      </c>
      <c r="AS43" s="6">
        <f t="shared" si="62"/>
        <v>1</v>
      </c>
      <c r="AT43" s="6">
        <f t="shared" si="63"/>
        <v>0</v>
      </c>
      <c r="AU43" s="6" t="s">
        <v>27</v>
      </c>
      <c r="AV43" s="6">
        <v>1</v>
      </c>
      <c r="AW43" s="6" t="s">
        <v>86</v>
      </c>
      <c r="AX43" s="6">
        <v>2</v>
      </c>
      <c r="AY43" s="6" t="s">
        <v>47</v>
      </c>
      <c r="AZ43" s="6">
        <v>4</v>
      </c>
      <c r="BA43" s="6" t="s">
        <v>48</v>
      </c>
      <c r="BB43" s="6" t="s">
        <v>49</v>
      </c>
      <c r="BC43" s="6" t="s">
        <v>142</v>
      </c>
      <c r="BD43" s="6">
        <v>4</v>
      </c>
      <c r="BE43" s="6" t="s">
        <v>50</v>
      </c>
      <c r="BF43" s="6">
        <v>3</v>
      </c>
      <c r="BG43" s="6" t="s">
        <v>25</v>
      </c>
      <c r="BH43" s="6">
        <v>2</v>
      </c>
      <c r="BI43" s="6" t="s">
        <v>34</v>
      </c>
      <c r="BJ43" s="6">
        <v>4</v>
      </c>
      <c r="BK43" s="6" t="s">
        <v>35</v>
      </c>
      <c r="BL43" s="6">
        <v>2</v>
      </c>
      <c r="BM43" s="6" t="s">
        <v>51</v>
      </c>
      <c r="BN43" s="6">
        <v>3</v>
      </c>
      <c r="BO43" s="6" t="s">
        <v>52</v>
      </c>
      <c r="BP43" s="6">
        <f t="shared" si="64"/>
        <v>3</v>
      </c>
      <c r="BQ43" s="6">
        <v>0</v>
      </c>
      <c r="BR43" s="13" t="s">
        <v>49</v>
      </c>
    </row>
    <row r="44" spans="1:70" ht="13.2" x14ac:dyDescent="0.25">
      <c r="A44" s="3">
        <f t="shared" si="24"/>
        <v>0</v>
      </c>
      <c r="B44" s="5" t="s">
        <v>39</v>
      </c>
      <c r="C44" s="5">
        <f t="shared" si="33"/>
        <v>0</v>
      </c>
      <c r="D44" s="5" t="s">
        <v>58</v>
      </c>
      <c r="E44" s="5">
        <v>52</v>
      </c>
      <c r="F44" s="5">
        <v>167</v>
      </c>
      <c r="G44" s="5">
        <f t="shared" si="34"/>
        <v>1</v>
      </c>
      <c r="H44" s="5" t="s">
        <v>68</v>
      </c>
      <c r="I44" s="5">
        <f t="shared" si="35"/>
        <v>2</v>
      </c>
      <c r="J44" s="5" t="s">
        <v>40</v>
      </c>
      <c r="K44" s="5"/>
      <c r="L44" s="5">
        <f t="shared" si="36"/>
        <v>0</v>
      </c>
      <c r="M44" s="5" t="s">
        <v>69</v>
      </c>
      <c r="N44" s="5">
        <f t="shared" si="37"/>
        <v>0</v>
      </c>
      <c r="O44" s="5">
        <f t="shared" si="38"/>
        <v>0</v>
      </c>
      <c r="P44" s="5">
        <f t="shared" si="39"/>
        <v>0</v>
      </c>
      <c r="Q44" s="5">
        <f t="shared" si="40"/>
        <v>1</v>
      </c>
      <c r="R44" s="5" t="s">
        <v>54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1</v>
      </c>
      <c r="AA44" s="5" t="s">
        <v>78</v>
      </c>
      <c r="AB44" s="5">
        <f t="shared" si="49"/>
        <v>0</v>
      </c>
      <c r="AC44" s="5" t="s">
        <v>151</v>
      </c>
      <c r="AD44" s="5">
        <v>1</v>
      </c>
      <c r="AE44" s="5" t="s">
        <v>25</v>
      </c>
      <c r="AF44" s="5">
        <f t="shared" si="50"/>
        <v>0</v>
      </c>
      <c r="AG44" s="5">
        <f t="shared" si="51"/>
        <v>0</v>
      </c>
      <c r="AH44" s="5">
        <f t="shared" si="52"/>
        <v>0</v>
      </c>
      <c r="AI44" s="5">
        <f t="shared" si="53"/>
        <v>0</v>
      </c>
      <c r="AJ44" s="5">
        <f t="shared" si="54"/>
        <v>0</v>
      </c>
      <c r="AK44" s="5">
        <f t="shared" si="55"/>
        <v>0</v>
      </c>
      <c r="AL44" s="5">
        <f t="shared" si="56"/>
        <v>1</v>
      </c>
      <c r="AM44" s="5">
        <f t="shared" si="57"/>
        <v>0</v>
      </c>
      <c r="AN44" s="5">
        <f t="shared" si="58"/>
        <v>0</v>
      </c>
      <c r="AO44" s="5" t="s">
        <v>92</v>
      </c>
      <c r="AP44" s="5">
        <f t="shared" si="59"/>
        <v>0</v>
      </c>
      <c r="AQ44" s="5">
        <f t="shared" si="60"/>
        <v>0</v>
      </c>
      <c r="AR44" s="5">
        <f t="shared" si="61"/>
        <v>0</v>
      </c>
      <c r="AS44" s="5">
        <f t="shared" si="62"/>
        <v>0</v>
      </c>
      <c r="AT44" s="5">
        <f t="shared" si="63"/>
        <v>1</v>
      </c>
      <c r="AU44" s="5" t="s">
        <v>80</v>
      </c>
      <c r="AV44" s="5">
        <v>3</v>
      </c>
      <c r="AW44" s="5" t="s">
        <v>28</v>
      </c>
      <c r="AX44" s="5">
        <v>2</v>
      </c>
      <c r="AY44" s="5" t="s">
        <v>47</v>
      </c>
      <c r="AZ44" s="5">
        <v>4</v>
      </c>
      <c r="BA44" s="5" t="s">
        <v>48</v>
      </c>
      <c r="BB44" s="5" t="s">
        <v>49</v>
      </c>
      <c r="BC44" s="5">
        <v>198</v>
      </c>
      <c r="BD44" s="5">
        <v>3</v>
      </c>
      <c r="BE44" s="5" t="s">
        <v>47</v>
      </c>
      <c r="BF44" s="5">
        <v>3</v>
      </c>
      <c r="BG44" s="5" t="s">
        <v>25</v>
      </c>
      <c r="BH44" s="5">
        <v>2</v>
      </c>
      <c r="BI44" s="5" t="s">
        <v>34</v>
      </c>
      <c r="BJ44" s="5">
        <v>3</v>
      </c>
      <c r="BK44" s="5" t="s">
        <v>36</v>
      </c>
      <c r="BL44" s="5">
        <v>3</v>
      </c>
      <c r="BM44" s="5" t="s">
        <v>57</v>
      </c>
      <c r="BN44" s="5">
        <v>3</v>
      </c>
      <c r="BO44" s="5" t="s">
        <v>52</v>
      </c>
      <c r="BP44" s="5">
        <f t="shared" si="64"/>
        <v>3</v>
      </c>
      <c r="BQ44" s="5">
        <v>0</v>
      </c>
      <c r="BR44" s="12" t="s">
        <v>49</v>
      </c>
    </row>
    <row r="45" spans="1:70" ht="13.2" x14ac:dyDescent="0.25">
      <c r="A45" s="3">
        <f t="shared" si="24"/>
        <v>0</v>
      </c>
      <c r="B45" s="6" t="s">
        <v>39</v>
      </c>
      <c r="C45" s="6">
        <f t="shared" si="33"/>
        <v>0</v>
      </c>
      <c r="D45" s="6" t="s">
        <v>58</v>
      </c>
      <c r="E45" s="6">
        <v>71</v>
      </c>
      <c r="F45" s="6">
        <v>150</v>
      </c>
      <c r="G45" s="6">
        <f t="shared" si="34"/>
        <v>1</v>
      </c>
      <c r="H45" s="6" t="s">
        <v>68</v>
      </c>
      <c r="I45" s="6">
        <f t="shared" si="35"/>
        <v>2</v>
      </c>
      <c r="J45" s="6" t="s">
        <v>40</v>
      </c>
      <c r="K45" s="6"/>
      <c r="L45" s="6">
        <f t="shared" si="36"/>
        <v>0</v>
      </c>
      <c r="M45" s="6" t="s">
        <v>69</v>
      </c>
      <c r="N45" s="6">
        <f t="shared" si="37"/>
        <v>0</v>
      </c>
      <c r="O45" s="6">
        <f t="shared" si="38"/>
        <v>0</v>
      </c>
      <c r="P45" s="6">
        <f t="shared" si="39"/>
        <v>0</v>
      </c>
      <c r="Q45" s="6">
        <f t="shared" si="40"/>
        <v>1</v>
      </c>
      <c r="R45" s="6" t="s">
        <v>54</v>
      </c>
      <c r="S45" s="6">
        <f t="shared" si="41"/>
        <v>0</v>
      </c>
      <c r="T45" s="6">
        <f t="shared" si="42"/>
        <v>0</v>
      </c>
      <c r="U45" s="6">
        <f t="shared" si="43"/>
        <v>0</v>
      </c>
      <c r="V45" s="6">
        <f t="shared" si="44"/>
        <v>0</v>
      </c>
      <c r="W45" s="6">
        <f t="shared" si="45"/>
        <v>0</v>
      </c>
      <c r="X45" s="6">
        <f t="shared" si="46"/>
        <v>0</v>
      </c>
      <c r="Y45" s="6">
        <f t="shared" si="47"/>
        <v>1</v>
      </c>
      <c r="Z45" s="6">
        <f t="shared" si="48"/>
        <v>1</v>
      </c>
      <c r="AA45" s="6" t="s">
        <v>104</v>
      </c>
      <c r="AB45" s="6">
        <f t="shared" si="49"/>
        <v>0</v>
      </c>
      <c r="AC45" s="6" t="s">
        <v>151</v>
      </c>
      <c r="AD45" s="6">
        <v>1</v>
      </c>
      <c r="AE45" s="6" t="s">
        <v>25</v>
      </c>
      <c r="AF45" s="6">
        <f t="shared" si="50"/>
        <v>0</v>
      </c>
      <c r="AG45" s="6">
        <f t="shared" si="51"/>
        <v>0</v>
      </c>
      <c r="AH45" s="6">
        <f t="shared" si="52"/>
        <v>0</v>
      </c>
      <c r="AI45" s="6">
        <f t="shared" si="53"/>
        <v>0</v>
      </c>
      <c r="AJ45" s="6">
        <f t="shared" si="54"/>
        <v>0</v>
      </c>
      <c r="AK45" s="6">
        <f t="shared" si="55"/>
        <v>0</v>
      </c>
      <c r="AL45" s="6">
        <f t="shared" si="56"/>
        <v>0</v>
      </c>
      <c r="AM45" s="6">
        <f t="shared" si="57"/>
        <v>0</v>
      </c>
      <c r="AN45" s="6">
        <f t="shared" si="58"/>
        <v>1</v>
      </c>
      <c r="AO45" s="6" t="s">
        <v>72</v>
      </c>
      <c r="AP45" s="6">
        <f t="shared" si="59"/>
        <v>0</v>
      </c>
      <c r="AQ45" s="6">
        <f t="shared" si="60"/>
        <v>0</v>
      </c>
      <c r="AR45" s="6">
        <f t="shared" si="61"/>
        <v>0</v>
      </c>
      <c r="AS45" s="6">
        <f t="shared" si="62"/>
        <v>0</v>
      </c>
      <c r="AT45" s="6">
        <f t="shared" si="63"/>
        <v>1</v>
      </c>
      <c r="AU45" s="6" t="s">
        <v>80</v>
      </c>
      <c r="AV45" s="6">
        <v>3</v>
      </c>
      <c r="AW45" s="6" t="s">
        <v>28</v>
      </c>
      <c r="AX45" s="6">
        <v>2</v>
      </c>
      <c r="AY45" s="6" t="s">
        <v>47</v>
      </c>
      <c r="AZ45" s="6">
        <v>4</v>
      </c>
      <c r="BA45" s="6" t="s">
        <v>48</v>
      </c>
      <c r="BB45" s="6" t="s">
        <v>49</v>
      </c>
      <c r="BC45" s="6">
        <v>190</v>
      </c>
      <c r="BD45" s="6">
        <v>4</v>
      </c>
      <c r="BE45" s="6" t="s">
        <v>50</v>
      </c>
      <c r="BF45" s="6">
        <v>3</v>
      </c>
      <c r="BG45" s="6" t="s">
        <v>25</v>
      </c>
      <c r="BH45" s="6">
        <v>2</v>
      </c>
      <c r="BI45" s="6" t="s">
        <v>34</v>
      </c>
      <c r="BJ45" s="6">
        <v>3</v>
      </c>
      <c r="BK45" s="6" t="s">
        <v>36</v>
      </c>
      <c r="BL45" s="6">
        <v>4</v>
      </c>
      <c r="BM45" s="6" t="s">
        <v>36</v>
      </c>
      <c r="BN45" s="6">
        <v>3</v>
      </c>
      <c r="BO45" s="6" t="s">
        <v>52</v>
      </c>
      <c r="BP45" s="6">
        <f t="shared" si="64"/>
        <v>3</v>
      </c>
      <c r="BQ45" s="6">
        <v>0</v>
      </c>
      <c r="BR45" s="13" t="s">
        <v>49</v>
      </c>
    </row>
    <row r="46" spans="1:70" ht="13.2" x14ac:dyDescent="0.25">
      <c r="A46" s="3">
        <f t="shared" si="24"/>
        <v>1</v>
      </c>
      <c r="B46" s="5" t="s">
        <v>18</v>
      </c>
      <c r="C46" s="5">
        <f t="shared" si="33"/>
        <v>0</v>
      </c>
      <c r="D46" s="5" t="s">
        <v>58</v>
      </c>
      <c r="E46" s="5">
        <v>65</v>
      </c>
      <c r="F46" s="5">
        <v>162</v>
      </c>
      <c r="G46" s="5">
        <f t="shared" si="34"/>
        <v>0</v>
      </c>
      <c r="H46" s="5" t="s">
        <v>20</v>
      </c>
      <c r="I46" s="5">
        <f t="shared" si="35"/>
        <v>2</v>
      </c>
      <c r="J46" s="5" t="s">
        <v>40</v>
      </c>
      <c r="K46" s="5"/>
      <c r="L46" s="5">
        <f t="shared" si="36"/>
        <v>1</v>
      </c>
      <c r="M46" s="5" t="s">
        <v>22</v>
      </c>
      <c r="N46" s="5">
        <f t="shared" si="37"/>
        <v>0</v>
      </c>
      <c r="O46" s="5">
        <f t="shared" si="38"/>
        <v>0</v>
      </c>
      <c r="P46" s="5">
        <f t="shared" si="39"/>
        <v>1</v>
      </c>
      <c r="Q46" s="5">
        <f t="shared" si="40"/>
        <v>0</v>
      </c>
      <c r="R46" s="5" t="s">
        <v>23</v>
      </c>
      <c r="S46" s="5">
        <f t="shared" si="41"/>
        <v>1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1</v>
      </c>
      <c r="X46" s="5">
        <f t="shared" si="46"/>
        <v>1</v>
      </c>
      <c r="Y46" s="5">
        <f t="shared" si="47"/>
        <v>1</v>
      </c>
      <c r="Z46" s="5">
        <f t="shared" si="48"/>
        <v>0</v>
      </c>
      <c r="AA46" s="5" t="s">
        <v>111</v>
      </c>
      <c r="AB46" s="5">
        <f t="shared" si="49"/>
        <v>2</v>
      </c>
      <c r="AC46" s="5" t="s">
        <v>152</v>
      </c>
      <c r="AD46" s="5">
        <v>1</v>
      </c>
      <c r="AE46" s="5" t="s">
        <v>25</v>
      </c>
      <c r="AF46" s="5">
        <f t="shared" si="50"/>
        <v>0</v>
      </c>
      <c r="AG46" s="5">
        <f t="shared" si="51"/>
        <v>0</v>
      </c>
      <c r="AH46" s="5">
        <f t="shared" si="52"/>
        <v>0</v>
      </c>
      <c r="AI46" s="5">
        <f t="shared" si="53"/>
        <v>0</v>
      </c>
      <c r="AJ46" s="5">
        <f t="shared" si="54"/>
        <v>0</v>
      </c>
      <c r="AK46" s="5">
        <f t="shared" si="55"/>
        <v>0</v>
      </c>
      <c r="AL46" s="5">
        <f t="shared" si="56"/>
        <v>1</v>
      </c>
      <c r="AM46" s="5">
        <f t="shared" si="57"/>
        <v>0</v>
      </c>
      <c r="AN46" s="5">
        <f t="shared" si="58"/>
        <v>0</v>
      </c>
      <c r="AO46" s="5" t="s">
        <v>92</v>
      </c>
      <c r="AP46" s="5">
        <f t="shared" si="59"/>
        <v>0</v>
      </c>
      <c r="AQ46" s="5">
        <f t="shared" si="60"/>
        <v>0</v>
      </c>
      <c r="AR46" s="5">
        <f t="shared" si="61"/>
        <v>0</v>
      </c>
      <c r="AS46" s="5">
        <f t="shared" si="62"/>
        <v>0</v>
      </c>
      <c r="AT46" s="5">
        <f t="shared" si="63"/>
        <v>1</v>
      </c>
      <c r="AU46" s="5" t="s">
        <v>80</v>
      </c>
      <c r="AV46" s="5">
        <v>3</v>
      </c>
      <c r="AW46" s="5" t="s">
        <v>28</v>
      </c>
      <c r="AX46" s="5">
        <v>2</v>
      </c>
      <c r="AY46" s="5" t="s">
        <v>47</v>
      </c>
      <c r="AZ46" s="5">
        <v>4</v>
      </c>
      <c r="BA46" s="5" t="s">
        <v>48</v>
      </c>
      <c r="BB46" s="5" t="s">
        <v>49</v>
      </c>
      <c r="BC46" s="5">
        <v>170</v>
      </c>
      <c r="BD46" s="5">
        <v>4</v>
      </c>
      <c r="BE46" s="5" t="s">
        <v>50</v>
      </c>
      <c r="BF46" s="5">
        <v>2</v>
      </c>
      <c r="BG46" s="5" t="s">
        <v>66</v>
      </c>
      <c r="BH46" s="5">
        <v>2</v>
      </c>
      <c r="BI46" s="5" t="s">
        <v>34</v>
      </c>
      <c r="BJ46" s="5">
        <v>3</v>
      </c>
      <c r="BK46" s="5" t="s">
        <v>36</v>
      </c>
      <c r="BL46" s="5">
        <v>4</v>
      </c>
      <c r="BM46" s="5" t="s">
        <v>36</v>
      </c>
      <c r="BN46" s="5">
        <v>3</v>
      </c>
      <c r="BO46" s="5" t="s">
        <v>52</v>
      </c>
      <c r="BP46" s="5">
        <f t="shared" si="64"/>
        <v>3</v>
      </c>
      <c r="BQ46" s="5">
        <v>0</v>
      </c>
      <c r="BR46" s="12" t="s">
        <v>49</v>
      </c>
    </row>
    <row r="47" spans="1:70" ht="13.2" x14ac:dyDescent="0.25">
      <c r="A47" s="3">
        <f t="shared" si="24"/>
        <v>0</v>
      </c>
      <c r="B47" s="6" t="s">
        <v>39</v>
      </c>
      <c r="C47" s="6">
        <f t="shared" si="33"/>
        <v>0</v>
      </c>
      <c r="D47" s="6" t="s">
        <v>58</v>
      </c>
      <c r="E47" s="6">
        <v>42</v>
      </c>
      <c r="F47" s="6">
        <v>150</v>
      </c>
      <c r="G47" s="6">
        <f t="shared" si="34"/>
        <v>1</v>
      </c>
      <c r="H47" s="6" t="s">
        <v>68</v>
      </c>
      <c r="I47" s="6">
        <f t="shared" si="35"/>
        <v>2</v>
      </c>
      <c r="J47" s="6" t="s">
        <v>40</v>
      </c>
      <c r="K47" s="6" t="s">
        <v>112</v>
      </c>
      <c r="L47" s="6">
        <f t="shared" si="36"/>
        <v>1</v>
      </c>
      <c r="M47" s="6" t="s">
        <v>22</v>
      </c>
      <c r="N47" s="6">
        <f t="shared" si="37"/>
        <v>0</v>
      </c>
      <c r="O47" s="6">
        <f t="shared" si="38"/>
        <v>0</v>
      </c>
      <c r="P47" s="6">
        <f t="shared" si="39"/>
        <v>1</v>
      </c>
      <c r="Q47" s="6">
        <f t="shared" si="40"/>
        <v>0</v>
      </c>
      <c r="R47" s="6" t="s">
        <v>23</v>
      </c>
      <c r="S47" s="6">
        <f t="shared" si="41"/>
        <v>0</v>
      </c>
      <c r="T47" s="6">
        <f t="shared" si="42"/>
        <v>0</v>
      </c>
      <c r="U47" s="6">
        <f t="shared" si="43"/>
        <v>0</v>
      </c>
      <c r="V47" s="6">
        <f t="shared" si="44"/>
        <v>0</v>
      </c>
      <c r="W47" s="6">
        <f t="shared" si="45"/>
        <v>1</v>
      </c>
      <c r="X47" s="6">
        <f t="shared" si="46"/>
        <v>0</v>
      </c>
      <c r="Y47" s="6">
        <f t="shared" si="47"/>
        <v>0</v>
      </c>
      <c r="Z47" s="6">
        <f t="shared" si="48"/>
        <v>0</v>
      </c>
      <c r="AA47" s="6" t="s">
        <v>24</v>
      </c>
      <c r="AB47" s="6">
        <f t="shared" si="49"/>
        <v>1</v>
      </c>
      <c r="AC47" s="6" t="s">
        <v>150</v>
      </c>
      <c r="AD47" s="6">
        <v>0</v>
      </c>
      <c r="AE47" s="6" t="s">
        <v>33</v>
      </c>
      <c r="AF47" s="6">
        <f t="shared" si="50"/>
        <v>1</v>
      </c>
      <c r="AG47" s="6">
        <f t="shared" si="51"/>
        <v>0</v>
      </c>
      <c r="AH47" s="6">
        <f t="shared" si="52"/>
        <v>0</v>
      </c>
      <c r="AI47" s="6">
        <f t="shared" si="53"/>
        <v>0</v>
      </c>
      <c r="AJ47" s="6">
        <f t="shared" si="54"/>
        <v>0</v>
      </c>
      <c r="AK47" s="6">
        <f t="shared" si="55"/>
        <v>0</v>
      </c>
      <c r="AL47" s="6">
        <f t="shared" si="56"/>
        <v>0</v>
      </c>
      <c r="AM47" s="6">
        <f t="shared" si="57"/>
        <v>0</v>
      </c>
      <c r="AN47" s="6">
        <f t="shared" si="58"/>
        <v>0</v>
      </c>
      <c r="AO47" s="6" t="s">
        <v>55</v>
      </c>
      <c r="AP47" s="6">
        <f t="shared" si="59"/>
        <v>1</v>
      </c>
      <c r="AQ47" s="6">
        <f t="shared" si="60"/>
        <v>0</v>
      </c>
      <c r="AR47" s="6">
        <f t="shared" si="61"/>
        <v>0</v>
      </c>
      <c r="AS47" s="6">
        <f t="shared" si="62"/>
        <v>0</v>
      </c>
      <c r="AT47" s="6">
        <f t="shared" si="63"/>
        <v>0</v>
      </c>
      <c r="AU47" s="6" t="s">
        <v>56</v>
      </c>
      <c r="AV47" s="6">
        <v>1</v>
      </c>
      <c r="AW47" s="6" t="s">
        <v>86</v>
      </c>
      <c r="AX47" s="6">
        <v>0</v>
      </c>
      <c r="AY47" s="6" t="s">
        <v>106</v>
      </c>
      <c r="AZ47" s="6">
        <v>3</v>
      </c>
      <c r="BA47" s="6" t="s">
        <v>30</v>
      </c>
      <c r="BB47" s="6" t="s">
        <v>49</v>
      </c>
      <c r="BC47" s="6" t="s">
        <v>113</v>
      </c>
      <c r="BD47" s="6">
        <v>3</v>
      </c>
      <c r="BE47" s="6" t="s">
        <v>47</v>
      </c>
      <c r="BF47" s="6">
        <v>2</v>
      </c>
      <c r="BG47" s="6" t="s">
        <v>66</v>
      </c>
      <c r="BH47" s="6">
        <v>1</v>
      </c>
      <c r="BI47" s="6" t="s">
        <v>77</v>
      </c>
      <c r="BJ47" s="6">
        <v>3</v>
      </c>
      <c r="BK47" s="6" t="s">
        <v>36</v>
      </c>
      <c r="BL47" s="6">
        <v>4</v>
      </c>
      <c r="BM47" s="6" t="s">
        <v>36</v>
      </c>
      <c r="BN47" s="6">
        <v>2</v>
      </c>
      <c r="BO47" s="6" t="s">
        <v>37</v>
      </c>
      <c r="BP47" s="6">
        <f t="shared" si="64"/>
        <v>1</v>
      </c>
      <c r="BQ47" s="6" t="s">
        <v>90</v>
      </c>
      <c r="BR47" s="13" t="s">
        <v>29</v>
      </c>
    </row>
    <row r="48" spans="1:70" ht="13.2" x14ac:dyDescent="0.25">
      <c r="A48" s="3">
        <f t="shared" si="24"/>
        <v>0</v>
      </c>
      <c r="B48" s="5" t="s">
        <v>39</v>
      </c>
      <c r="C48" s="5">
        <f t="shared" si="33"/>
        <v>0</v>
      </c>
      <c r="D48" s="5" t="s">
        <v>58</v>
      </c>
      <c r="E48" s="5">
        <v>50</v>
      </c>
      <c r="F48" s="5">
        <v>153</v>
      </c>
      <c r="G48" s="5">
        <f t="shared" si="34"/>
        <v>1</v>
      </c>
      <c r="H48" s="5" t="s">
        <v>68</v>
      </c>
      <c r="I48" s="5">
        <f t="shared" si="35"/>
        <v>2</v>
      </c>
      <c r="J48" s="5" t="s">
        <v>40</v>
      </c>
      <c r="K48" s="5"/>
      <c r="L48" s="5">
        <f t="shared" si="36"/>
        <v>1</v>
      </c>
      <c r="M48" s="5" t="s">
        <v>22</v>
      </c>
      <c r="N48" s="5">
        <f t="shared" si="37"/>
        <v>1</v>
      </c>
      <c r="O48" s="5">
        <f t="shared" si="38"/>
        <v>0</v>
      </c>
      <c r="P48" s="5">
        <f t="shared" si="39"/>
        <v>0</v>
      </c>
      <c r="Q48" s="5">
        <f t="shared" si="40"/>
        <v>0</v>
      </c>
      <c r="R48" s="5" t="s">
        <v>70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1</v>
      </c>
      <c r="AA48" s="5" t="s">
        <v>78</v>
      </c>
      <c r="AB48" s="5">
        <f t="shared" si="49"/>
        <v>0</v>
      </c>
      <c r="AC48" s="5" t="s">
        <v>151</v>
      </c>
      <c r="AD48" s="5">
        <v>2</v>
      </c>
      <c r="AE48" s="5" t="s">
        <v>43</v>
      </c>
      <c r="AF48" s="5">
        <f t="shared" si="50"/>
        <v>0</v>
      </c>
      <c r="AG48" s="5">
        <f t="shared" si="51"/>
        <v>0</v>
      </c>
      <c r="AH48" s="5">
        <f t="shared" si="52"/>
        <v>0</v>
      </c>
      <c r="AI48" s="5">
        <f t="shared" si="53"/>
        <v>0</v>
      </c>
      <c r="AJ48" s="5">
        <f t="shared" si="54"/>
        <v>0</v>
      </c>
      <c r="AK48" s="5">
        <f t="shared" si="55"/>
        <v>0</v>
      </c>
      <c r="AL48" s="5">
        <f t="shared" si="56"/>
        <v>1</v>
      </c>
      <c r="AM48" s="5">
        <f t="shared" si="57"/>
        <v>0</v>
      </c>
      <c r="AN48" s="5">
        <f t="shared" si="58"/>
        <v>0</v>
      </c>
      <c r="AO48" s="5" t="s">
        <v>92</v>
      </c>
      <c r="AP48" s="5">
        <f t="shared" si="59"/>
        <v>0</v>
      </c>
      <c r="AQ48" s="5">
        <f t="shared" si="60"/>
        <v>0</v>
      </c>
      <c r="AR48" s="5">
        <f t="shared" si="61"/>
        <v>0</v>
      </c>
      <c r="AS48" s="5">
        <f t="shared" si="62"/>
        <v>0</v>
      </c>
      <c r="AT48" s="5">
        <f t="shared" si="63"/>
        <v>1</v>
      </c>
      <c r="AU48" s="5" t="s">
        <v>80</v>
      </c>
      <c r="AV48" s="5">
        <v>3</v>
      </c>
      <c r="AW48" s="5" t="s">
        <v>28</v>
      </c>
      <c r="AX48" s="5">
        <v>2</v>
      </c>
      <c r="AY48" s="5" t="s">
        <v>47</v>
      </c>
      <c r="AZ48" s="5">
        <v>4</v>
      </c>
      <c r="BA48" s="5" t="s">
        <v>48</v>
      </c>
      <c r="BB48" s="5" t="s">
        <v>49</v>
      </c>
      <c r="BC48" s="5" t="s">
        <v>142</v>
      </c>
      <c r="BD48" s="5">
        <v>1</v>
      </c>
      <c r="BE48" s="5" t="s">
        <v>48</v>
      </c>
      <c r="BF48" s="5">
        <v>3</v>
      </c>
      <c r="BG48" s="5" t="s">
        <v>25</v>
      </c>
      <c r="BH48" s="5">
        <v>2</v>
      </c>
      <c r="BI48" s="5" t="s">
        <v>34</v>
      </c>
      <c r="BJ48" s="5">
        <v>3</v>
      </c>
      <c r="BK48" s="5" t="s">
        <v>36</v>
      </c>
      <c r="BL48" s="5">
        <v>4</v>
      </c>
      <c r="BM48" s="5" t="s">
        <v>36</v>
      </c>
      <c r="BN48" s="5">
        <v>3</v>
      </c>
      <c r="BO48" s="5" t="s">
        <v>52</v>
      </c>
      <c r="BP48" s="5">
        <f t="shared" si="64"/>
        <v>3</v>
      </c>
      <c r="BQ48" s="5">
        <v>0</v>
      </c>
      <c r="BR48" s="12" t="s">
        <v>49</v>
      </c>
    </row>
    <row r="49" spans="1:70" ht="13.2" x14ac:dyDescent="0.25">
      <c r="A49" s="3">
        <f t="shared" si="24"/>
        <v>1</v>
      </c>
      <c r="B49" s="6" t="s">
        <v>18</v>
      </c>
      <c r="C49" s="6">
        <f t="shared" si="33"/>
        <v>2</v>
      </c>
      <c r="D49" s="6" t="s">
        <v>91</v>
      </c>
      <c r="E49" s="6">
        <v>62</v>
      </c>
      <c r="F49" s="6">
        <v>162</v>
      </c>
      <c r="G49" s="6">
        <f t="shared" si="34"/>
        <v>2</v>
      </c>
      <c r="H49" s="6" t="s">
        <v>59</v>
      </c>
      <c r="I49" s="6">
        <f t="shared" si="35"/>
        <v>2</v>
      </c>
      <c r="J49" s="6" t="s">
        <v>40</v>
      </c>
      <c r="K49" s="6"/>
      <c r="L49" s="6">
        <f t="shared" si="36"/>
        <v>1</v>
      </c>
      <c r="M49" s="6" t="s">
        <v>22</v>
      </c>
      <c r="N49" s="6">
        <f t="shared" si="37"/>
        <v>1</v>
      </c>
      <c r="O49" s="6">
        <f t="shared" si="38"/>
        <v>0</v>
      </c>
      <c r="P49" s="6">
        <f t="shared" si="39"/>
        <v>0</v>
      </c>
      <c r="Q49" s="6">
        <f t="shared" si="40"/>
        <v>0</v>
      </c>
      <c r="R49" s="6" t="s">
        <v>70</v>
      </c>
      <c r="S49" s="6">
        <f t="shared" si="41"/>
        <v>0</v>
      </c>
      <c r="T49" s="6">
        <f t="shared" si="42"/>
        <v>0</v>
      </c>
      <c r="U49" s="6">
        <f t="shared" si="43"/>
        <v>0</v>
      </c>
      <c r="V49" s="6">
        <f t="shared" si="44"/>
        <v>0</v>
      </c>
      <c r="W49" s="6">
        <f t="shared" si="45"/>
        <v>0</v>
      </c>
      <c r="X49" s="6">
        <f t="shared" si="46"/>
        <v>0</v>
      </c>
      <c r="Y49" s="6">
        <f t="shared" si="47"/>
        <v>0</v>
      </c>
      <c r="Z49" s="6">
        <f t="shared" si="48"/>
        <v>1</v>
      </c>
      <c r="AA49" s="6" t="s">
        <v>78</v>
      </c>
      <c r="AB49" s="6">
        <f t="shared" si="49"/>
        <v>0</v>
      </c>
      <c r="AC49" s="6" t="s">
        <v>151</v>
      </c>
      <c r="AD49" s="6">
        <v>2</v>
      </c>
      <c r="AE49" s="6" t="s">
        <v>43</v>
      </c>
      <c r="AF49" s="6">
        <f t="shared" si="50"/>
        <v>0</v>
      </c>
      <c r="AG49" s="6">
        <f t="shared" si="51"/>
        <v>0</v>
      </c>
      <c r="AH49" s="6">
        <f t="shared" si="52"/>
        <v>0</v>
      </c>
      <c r="AI49" s="6">
        <f t="shared" si="53"/>
        <v>0</v>
      </c>
      <c r="AJ49" s="6">
        <f t="shared" si="54"/>
        <v>0</v>
      </c>
      <c r="AK49" s="6">
        <f t="shared" si="55"/>
        <v>0</v>
      </c>
      <c r="AL49" s="6">
        <f t="shared" si="56"/>
        <v>1</v>
      </c>
      <c r="AM49" s="6">
        <f t="shared" si="57"/>
        <v>0</v>
      </c>
      <c r="AN49" s="6">
        <f t="shared" si="58"/>
        <v>0</v>
      </c>
      <c r="AO49" s="6" t="s">
        <v>92</v>
      </c>
      <c r="AP49" s="6">
        <f t="shared" si="59"/>
        <v>0</v>
      </c>
      <c r="AQ49" s="6">
        <f t="shared" si="60"/>
        <v>0</v>
      </c>
      <c r="AR49" s="6">
        <f t="shared" si="61"/>
        <v>0</v>
      </c>
      <c r="AS49" s="6">
        <f t="shared" si="62"/>
        <v>0</v>
      </c>
      <c r="AT49" s="6">
        <f t="shared" si="63"/>
        <v>1</v>
      </c>
      <c r="AU49" s="6" t="s">
        <v>80</v>
      </c>
      <c r="AV49" s="6">
        <v>3</v>
      </c>
      <c r="AW49" s="6" t="s">
        <v>28</v>
      </c>
      <c r="AX49" s="6">
        <v>2</v>
      </c>
      <c r="AY49" s="6" t="s">
        <v>47</v>
      </c>
      <c r="AZ49" s="6">
        <v>4</v>
      </c>
      <c r="BA49" s="6" t="s">
        <v>48</v>
      </c>
      <c r="BB49" s="6" t="s">
        <v>49</v>
      </c>
      <c r="BC49" s="6" t="s">
        <v>142</v>
      </c>
      <c r="BD49" s="6">
        <v>4</v>
      </c>
      <c r="BE49" s="6" t="s">
        <v>50</v>
      </c>
      <c r="BF49" s="6">
        <v>2</v>
      </c>
      <c r="BG49" s="6" t="s">
        <v>66</v>
      </c>
      <c r="BH49" s="6">
        <v>2</v>
      </c>
      <c r="BI49" s="6" t="s">
        <v>34</v>
      </c>
      <c r="BJ49" s="6">
        <v>3</v>
      </c>
      <c r="BK49" s="6" t="s">
        <v>36</v>
      </c>
      <c r="BL49" s="6">
        <v>3</v>
      </c>
      <c r="BM49" s="6" t="s">
        <v>57</v>
      </c>
      <c r="BN49" s="6">
        <v>3</v>
      </c>
      <c r="BO49" s="6" t="s">
        <v>52</v>
      </c>
      <c r="BP49" s="6">
        <f t="shared" si="64"/>
        <v>3</v>
      </c>
      <c r="BQ49" s="6">
        <v>0</v>
      </c>
      <c r="BR49" s="13" t="s">
        <v>49</v>
      </c>
    </row>
    <row r="50" spans="1:70" ht="13.2" x14ac:dyDescent="0.25">
      <c r="A50" s="3">
        <f t="shared" si="24"/>
        <v>1</v>
      </c>
      <c r="B50" s="5" t="s">
        <v>18</v>
      </c>
      <c r="C50" s="5">
        <f t="shared" si="33"/>
        <v>2</v>
      </c>
      <c r="D50" s="5" t="s">
        <v>91</v>
      </c>
      <c r="E50" s="5">
        <v>63</v>
      </c>
      <c r="F50" s="5">
        <v>170</v>
      </c>
      <c r="G50" s="5">
        <f t="shared" si="34"/>
        <v>3</v>
      </c>
      <c r="H50" s="5" t="s">
        <v>78</v>
      </c>
      <c r="I50" s="5">
        <f t="shared" si="35"/>
        <v>2</v>
      </c>
      <c r="J50" s="5" t="s">
        <v>40</v>
      </c>
      <c r="K50" s="5"/>
      <c r="L50" s="5">
        <f t="shared" si="36"/>
        <v>1</v>
      </c>
      <c r="M50" s="5" t="s">
        <v>22</v>
      </c>
      <c r="N50" s="5">
        <f t="shared" si="37"/>
        <v>1</v>
      </c>
      <c r="O50" s="5">
        <f t="shared" si="38"/>
        <v>1</v>
      </c>
      <c r="P50" s="5">
        <f t="shared" si="39"/>
        <v>1</v>
      </c>
      <c r="Q50" s="5">
        <f t="shared" si="40"/>
        <v>1</v>
      </c>
      <c r="R50" s="5" t="s">
        <v>107</v>
      </c>
      <c r="S50" s="5">
        <f t="shared" si="41"/>
        <v>0</v>
      </c>
      <c r="T50" s="5">
        <f t="shared" si="42"/>
        <v>0</v>
      </c>
      <c r="U50" s="5">
        <f t="shared" si="43"/>
        <v>1</v>
      </c>
      <c r="V50" s="5">
        <f t="shared" si="44"/>
        <v>0</v>
      </c>
      <c r="W50" s="5">
        <f t="shared" si="45"/>
        <v>0</v>
      </c>
      <c r="X50" s="5">
        <f t="shared" si="46"/>
        <v>1</v>
      </c>
      <c r="Y50" s="5">
        <f t="shared" si="47"/>
        <v>1</v>
      </c>
      <c r="Z50" s="5">
        <f t="shared" si="48"/>
        <v>0</v>
      </c>
      <c r="AA50" s="5" t="s">
        <v>79</v>
      </c>
      <c r="AB50" s="5">
        <f t="shared" si="49"/>
        <v>1</v>
      </c>
      <c r="AC50" s="5" t="s">
        <v>150</v>
      </c>
      <c r="AD50" s="5">
        <v>1</v>
      </c>
      <c r="AE50" s="5" t="s">
        <v>25</v>
      </c>
      <c r="AF50" s="5">
        <f t="shared" si="50"/>
        <v>0</v>
      </c>
      <c r="AG50" s="5">
        <f t="shared" si="51"/>
        <v>0</v>
      </c>
      <c r="AH50" s="5">
        <f t="shared" si="52"/>
        <v>0</v>
      </c>
      <c r="AI50" s="5">
        <f t="shared" si="53"/>
        <v>0</v>
      </c>
      <c r="AJ50" s="5">
        <f t="shared" si="54"/>
        <v>0</v>
      </c>
      <c r="AK50" s="5">
        <f t="shared" si="55"/>
        <v>0</v>
      </c>
      <c r="AL50" s="5">
        <f t="shared" si="56"/>
        <v>0</v>
      </c>
      <c r="AM50" s="5">
        <f t="shared" si="57"/>
        <v>0</v>
      </c>
      <c r="AN50" s="5">
        <f t="shared" si="58"/>
        <v>1</v>
      </c>
      <c r="AO50" s="5" t="s">
        <v>72</v>
      </c>
      <c r="AP50" s="5">
        <f t="shared" si="59"/>
        <v>0</v>
      </c>
      <c r="AQ50" s="5">
        <f t="shared" si="60"/>
        <v>1</v>
      </c>
      <c r="AR50" s="5">
        <f t="shared" si="61"/>
        <v>0</v>
      </c>
      <c r="AS50" s="5">
        <f t="shared" si="62"/>
        <v>0</v>
      </c>
      <c r="AT50" s="5">
        <f t="shared" si="63"/>
        <v>0</v>
      </c>
      <c r="AU50" s="5" t="s">
        <v>63</v>
      </c>
      <c r="AV50" s="5">
        <v>2</v>
      </c>
      <c r="AW50" s="5" t="s">
        <v>64</v>
      </c>
      <c r="AX50" s="5">
        <v>1</v>
      </c>
      <c r="AY50" s="5" t="s">
        <v>29</v>
      </c>
      <c r="AZ50" s="5">
        <v>4</v>
      </c>
      <c r="BA50" s="5" t="s">
        <v>48</v>
      </c>
      <c r="BB50" s="5" t="s">
        <v>31</v>
      </c>
      <c r="BC50" s="5">
        <v>350</v>
      </c>
      <c r="BD50" s="5">
        <v>4</v>
      </c>
      <c r="BE50" s="5" t="s">
        <v>50</v>
      </c>
      <c r="BF50" s="5">
        <v>3</v>
      </c>
      <c r="BG50" s="5" t="s">
        <v>25</v>
      </c>
      <c r="BH50" s="5">
        <v>2</v>
      </c>
      <c r="BI50" s="5" t="s">
        <v>34</v>
      </c>
      <c r="BJ50" s="5">
        <v>4</v>
      </c>
      <c r="BK50" s="5" t="s">
        <v>35</v>
      </c>
      <c r="BL50" s="5">
        <v>2</v>
      </c>
      <c r="BM50" s="5" t="s">
        <v>51</v>
      </c>
      <c r="BN50" s="5">
        <v>2</v>
      </c>
      <c r="BO50" s="5" t="s">
        <v>37</v>
      </c>
      <c r="BP50" s="5">
        <f t="shared" si="64"/>
        <v>4</v>
      </c>
      <c r="BQ50" s="5" t="s">
        <v>38</v>
      </c>
      <c r="BR50" s="12" t="s">
        <v>49</v>
      </c>
    </row>
    <row r="51" spans="1:70" ht="13.2" x14ac:dyDescent="0.25">
      <c r="A51" s="3">
        <f t="shared" si="24"/>
        <v>1</v>
      </c>
      <c r="B51" s="7" t="s">
        <v>18</v>
      </c>
      <c r="C51" s="7">
        <f t="shared" si="33"/>
        <v>2</v>
      </c>
      <c r="D51" s="7" t="s">
        <v>91</v>
      </c>
      <c r="E51" s="7">
        <v>57</v>
      </c>
      <c r="F51" s="7">
        <v>155</v>
      </c>
      <c r="G51" s="7">
        <f t="shared" si="34"/>
        <v>0</v>
      </c>
      <c r="H51" s="7" t="s">
        <v>20</v>
      </c>
      <c r="I51" s="7">
        <f t="shared" si="35"/>
        <v>2</v>
      </c>
      <c r="J51" s="7" t="s">
        <v>40</v>
      </c>
      <c r="K51" s="7"/>
      <c r="L51" s="7">
        <f t="shared" si="36"/>
        <v>1</v>
      </c>
      <c r="M51" s="7" t="s">
        <v>22</v>
      </c>
      <c r="N51" s="7">
        <f t="shared" si="37"/>
        <v>0</v>
      </c>
      <c r="O51" s="7">
        <f t="shared" si="38"/>
        <v>0</v>
      </c>
      <c r="P51" s="7">
        <f t="shared" si="39"/>
        <v>0</v>
      </c>
      <c r="Q51" s="7">
        <f t="shared" si="40"/>
        <v>1</v>
      </c>
      <c r="R51" s="7" t="s">
        <v>54</v>
      </c>
      <c r="S51" s="7">
        <f t="shared" si="41"/>
        <v>0</v>
      </c>
      <c r="T51" s="7">
        <f t="shared" si="42"/>
        <v>0</v>
      </c>
      <c r="U51" s="7">
        <f t="shared" si="43"/>
        <v>0</v>
      </c>
      <c r="V51" s="7">
        <f t="shared" si="44"/>
        <v>0</v>
      </c>
      <c r="W51" s="7">
        <f t="shared" si="45"/>
        <v>0</v>
      </c>
      <c r="X51" s="7">
        <f t="shared" si="46"/>
        <v>0</v>
      </c>
      <c r="Y51" s="7">
        <f t="shared" si="47"/>
        <v>1</v>
      </c>
      <c r="Z51" s="7">
        <f t="shared" si="48"/>
        <v>1</v>
      </c>
      <c r="AA51" s="7" t="s">
        <v>104</v>
      </c>
      <c r="AB51" s="7">
        <f t="shared" si="49"/>
        <v>1</v>
      </c>
      <c r="AC51" s="7" t="s">
        <v>150</v>
      </c>
      <c r="AD51" s="7">
        <v>2</v>
      </c>
      <c r="AE51" s="7" t="s">
        <v>43</v>
      </c>
      <c r="AF51" s="7">
        <f t="shared" si="50"/>
        <v>1</v>
      </c>
      <c r="AG51" s="7">
        <f t="shared" si="51"/>
        <v>0</v>
      </c>
      <c r="AH51" s="7">
        <f t="shared" si="52"/>
        <v>0</v>
      </c>
      <c r="AI51" s="7">
        <f t="shared" si="53"/>
        <v>0</v>
      </c>
      <c r="AJ51" s="7">
        <f t="shared" si="54"/>
        <v>0</v>
      </c>
      <c r="AK51" s="7">
        <f t="shared" si="55"/>
        <v>0</v>
      </c>
      <c r="AL51" s="7">
        <f t="shared" si="56"/>
        <v>1</v>
      </c>
      <c r="AM51" s="7">
        <f t="shared" si="57"/>
        <v>1</v>
      </c>
      <c r="AN51" s="7">
        <f t="shared" si="58"/>
        <v>0</v>
      </c>
      <c r="AO51" s="7" t="s">
        <v>114</v>
      </c>
      <c r="AP51" s="7">
        <f t="shared" si="59"/>
        <v>0</v>
      </c>
      <c r="AQ51" s="7">
        <f t="shared" si="60"/>
        <v>1</v>
      </c>
      <c r="AR51" s="7">
        <f t="shared" si="61"/>
        <v>0</v>
      </c>
      <c r="AS51" s="7">
        <f t="shared" si="62"/>
        <v>0</v>
      </c>
      <c r="AT51" s="7">
        <f t="shared" si="63"/>
        <v>0</v>
      </c>
      <c r="AU51" s="7" t="s">
        <v>63</v>
      </c>
      <c r="AV51" s="7">
        <v>2</v>
      </c>
      <c r="AW51" s="7" t="s">
        <v>64</v>
      </c>
      <c r="AX51" s="7">
        <v>2</v>
      </c>
      <c r="AY51" s="7" t="s">
        <v>47</v>
      </c>
      <c r="AZ51" s="7">
        <v>1</v>
      </c>
      <c r="BA51" s="7" t="s">
        <v>65</v>
      </c>
      <c r="BB51" s="7" t="s">
        <v>49</v>
      </c>
      <c r="BC51" s="7">
        <v>100</v>
      </c>
      <c r="BD51" s="7">
        <v>2</v>
      </c>
      <c r="BE51" s="7" t="s">
        <v>32</v>
      </c>
      <c r="BF51" s="7">
        <v>3</v>
      </c>
      <c r="BG51" s="7" t="s">
        <v>25</v>
      </c>
      <c r="BH51" s="7">
        <v>2</v>
      </c>
      <c r="BI51" s="7" t="s">
        <v>34</v>
      </c>
      <c r="BJ51" s="7">
        <v>2</v>
      </c>
      <c r="BK51" s="7" t="s">
        <v>57</v>
      </c>
      <c r="BL51" s="7">
        <v>4</v>
      </c>
      <c r="BM51" s="7" t="s">
        <v>36</v>
      </c>
      <c r="BN51" s="7">
        <v>2</v>
      </c>
      <c r="BO51" s="7" t="s">
        <v>37</v>
      </c>
      <c r="BP51" s="7">
        <f t="shared" si="64"/>
        <v>4</v>
      </c>
      <c r="BQ51" s="7" t="s">
        <v>38</v>
      </c>
      <c r="BR51" s="14" t="s">
        <v>49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RANA K</dc:creator>
  <cp:lastModifiedBy>ayisha rana</cp:lastModifiedBy>
  <dcterms:created xsi:type="dcterms:W3CDTF">2025-03-08T18:28:48Z</dcterms:created>
  <dcterms:modified xsi:type="dcterms:W3CDTF">2025-03-10T09:31:36Z</dcterms:modified>
</cp:coreProperties>
</file>