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filterPrivacy="1" defaultThemeVersion="124226"/>
  <xr:revisionPtr revIDLastSave="0" documentId="13_ncr:1_{2AE09E94-83E0-4C3C-9E3A-225AC71A5589}" xr6:coauthVersionLast="41" xr6:coauthVersionMax="41" xr10:uidLastSave="{00000000-0000-0000-0000-000000000000}"/>
  <bookViews>
    <workbookView xWindow="-23148" yWindow="-108" windowWidth="23256" windowHeight="13176" xr2:uid="{00000000-000D-0000-FFFF-FFFF00000000}"/>
  </bookViews>
  <sheets>
    <sheet name="Max_damages" sheetId="5" r:id="rId1"/>
    <sheet name="Mapping" sheetId="4" r:id="rId2"/>
    <sheet name="All_curves" sheetId="10" r:id="rId3"/>
    <sheet name="Motorway_curves" sheetId="6" r:id="rId4"/>
    <sheet name="Other_curves" sheetId="9" r:id="rId5"/>
    <sheet name="Huizinga_max_dam" sheetId="11" r:id="rId6"/>
    <sheet name="Input Hz calc" sheetId="12" r:id="rId7"/>
  </sheets>
  <definedNames>
    <definedName name="_xlnm._FilterDatabase" localSheetId="1" hidden="1">Mapping!$A$1:$B$51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6" i="10" l="1"/>
  <c r="M6" i="10"/>
  <c r="L7" i="10"/>
  <c r="M7" i="10"/>
  <c r="L8" i="10"/>
  <c r="M8" i="10"/>
  <c r="L9" i="10"/>
  <c r="M9" i="10"/>
  <c r="M5" i="10"/>
  <c r="L5" i="10"/>
  <c r="J6" i="10"/>
  <c r="K6" i="10"/>
  <c r="J7" i="10"/>
  <c r="K7" i="10"/>
  <c r="J8" i="10"/>
  <c r="K8" i="10"/>
  <c r="J9" i="10"/>
  <c r="K9" i="10"/>
  <c r="K5" i="10"/>
  <c r="J5" i="10"/>
  <c r="K7" i="6"/>
  <c r="H6" i="10"/>
  <c r="I6" i="10"/>
  <c r="K8" i="6"/>
  <c r="H7" i="10"/>
  <c r="I7" i="10"/>
  <c r="K9" i="6"/>
  <c r="H8" i="10"/>
  <c r="I8" i="10"/>
  <c r="K10" i="6"/>
  <c r="H9" i="10"/>
  <c r="I9" i="10"/>
  <c r="K11" i="6"/>
  <c r="H10" i="10"/>
  <c r="I10" i="10"/>
  <c r="I5" i="10"/>
  <c r="K6" i="6"/>
  <c r="H5" i="10"/>
  <c r="F6" i="10"/>
  <c r="G6" i="10"/>
  <c r="F7" i="10"/>
  <c r="G7" i="10"/>
  <c r="F8" i="10"/>
  <c r="G8" i="10"/>
  <c r="F9" i="10"/>
  <c r="G9" i="10"/>
  <c r="F10" i="10"/>
  <c r="G10" i="10"/>
  <c r="G5" i="10"/>
  <c r="F5" i="10"/>
  <c r="D6" i="10"/>
  <c r="E6" i="10"/>
  <c r="D7" i="10"/>
  <c r="E7" i="10"/>
  <c r="D8" i="10"/>
  <c r="E8" i="10"/>
  <c r="D9" i="10"/>
  <c r="E9" i="10"/>
  <c r="D10" i="10"/>
  <c r="E10" i="10"/>
  <c r="E5" i="10"/>
  <c r="D5" i="10"/>
  <c r="B6" i="10"/>
  <c r="C6" i="10"/>
  <c r="B7" i="10"/>
  <c r="C7" i="10"/>
  <c r="B8" i="10"/>
  <c r="C8" i="10"/>
  <c r="B9" i="10"/>
  <c r="C9" i="10"/>
  <c r="B10" i="10"/>
  <c r="C10" i="10"/>
  <c r="C5" i="10"/>
  <c r="B5" i="10"/>
  <c r="G39" i="9"/>
  <c r="G40" i="9"/>
  <c r="G41" i="9"/>
  <c r="G42" i="9"/>
  <c r="G38" i="9"/>
  <c r="F42" i="9"/>
  <c r="F39" i="9"/>
  <c r="F40" i="9"/>
  <c r="F41" i="9"/>
  <c r="F38" i="9"/>
  <c r="C38" i="9"/>
  <c r="D39" i="9"/>
  <c r="D40" i="9"/>
  <c r="D41" i="9"/>
  <c r="D42" i="9"/>
  <c r="D38" i="9"/>
  <c r="C39" i="9"/>
  <c r="C40" i="9"/>
  <c r="C41" i="9"/>
  <c r="C42" i="9"/>
  <c r="P55" i="6"/>
  <c r="O39" i="6"/>
  <c r="P7" i="6"/>
  <c r="O40" i="6"/>
  <c r="P8" i="6"/>
  <c r="O41" i="6"/>
  <c r="P9" i="6"/>
  <c r="O42" i="6"/>
  <c r="P10" i="6"/>
  <c r="O43" i="6"/>
  <c r="P11" i="6"/>
  <c r="O44" i="6"/>
  <c r="P12" i="6"/>
  <c r="O45" i="6"/>
  <c r="P13" i="6"/>
  <c r="O46" i="6"/>
  <c r="P14" i="6"/>
  <c r="O38" i="6"/>
  <c r="P6" i="6"/>
  <c r="O7" i="6"/>
  <c r="O8" i="6"/>
  <c r="O9" i="6"/>
  <c r="O10" i="6"/>
  <c r="O11" i="6"/>
  <c r="O12" i="6"/>
  <c r="O13" i="6"/>
  <c r="O14" i="6"/>
  <c r="O6" i="6"/>
  <c r="D38" i="6"/>
  <c r="L39" i="6"/>
  <c r="L40" i="6"/>
  <c r="L41" i="6"/>
  <c r="L42" i="6"/>
  <c r="L43" i="6"/>
  <c r="L38" i="6"/>
  <c r="I39" i="6"/>
  <c r="I40" i="6"/>
  <c r="I41" i="6"/>
  <c r="I42" i="6"/>
  <c r="I43" i="6"/>
  <c r="I38" i="6"/>
  <c r="G39" i="6"/>
  <c r="G40" i="6"/>
  <c r="G41" i="6"/>
  <c r="G42" i="6"/>
  <c r="G43" i="6"/>
  <c r="G38" i="6"/>
  <c r="K39" i="6"/>
  <c r="K40" i="6"/>
  <c r="K41" i="6"/>
  <c r="K42" i="6"/>
  <c r="K43" i="6"/>
  <c r="K38" i="6"/>
  <c r="H39" i="6"/>
  <c r="H40" i="6"/>
  <c r="H41" i="6"/>
  <c r="H42" i="6"/>
  <c r="H43" i="6"/>
  <c r="H38" i="6"/>
  <c r="F39" i="6"/>
  <c r="F40" i="6"/>
  <c r="F41" i="6"/>
  <c r="F42" i="6"/>
  <c r="F43" i="6"/>
  <c r="F38" i="6"/>
  <c r="D39" i="6"/>
  <c r="D40" i="6"/>
  <c r="D41" i="6"/>
  <c r="D42" i="6"/>
  <c r="D43" i="6"/>
  <c r="C39" i="6"/>
  <c r="C40" i="6"/>
  <c r="C41" i="6"/>
  <c r="C42" i="6"/>
  <c r="C43" i="6"/>
  <c r="C38" i="6"/>
  <c r="B39" i="6"/>
  <c r="B40" i="6"/>
  <c r="B41" i="6"/>
  <c r="B42" i="6"/>
  <c r="B43" i="6"/>
  <c r="B45" i="6"/>
  <c r="B38" i="6"/>
  <c r="L24" i="6"/>
  <c r="L20" i="6"/>
  <c r="L21" i="6"/>
  <c r="L22" i="6"/>
  <c r="L23" i="6"/>
  <c r="K20" i="6"/>
  <c r="K21" i="6"/>
  <c r="K22" i="6"/>
  <c r="K23" i="6"/>
  <c r="K24" i="6"/>
  <c r="I20" i="6"/>
  <c r="I21" i="6"/>
  <c r="I22" i="6"/>
  <c r="I23" i="6"/>
  <c r="I24" i="6"/>
  <c r="H20" i="6"/>
  <c r="H21" i="6"/>
  <c r="H22" i="6"/>
  <c r="H23" i="6"/>
  <c r="H24" i="6"/>
  <c r="F20" i="6"/>
  <c r="F21" i="6"/>
  <c r="F22" i="6"/>
  <c r="F23" i="6"/>
  <c r="F24" i="6"/>
  <c r="E20" i="6"/>
  <c r="E21" i="6"/>
  <c r="E22" i="6"/>
  <c r="E23" i="6"/>
  <c r="E24" i="6"/>
  <c r="C20" i="6"/>
  <c r="C21" i="6"/>
  <c r="C22" i="6"/>
  <c r="C23" i="6"/>
  <c r="C24" i="6"/>
  <c r="B20" i="6"/>
  <c r="B21" i="6"/>
  <c r="B22" i="6"/>
  <c r="B23" i="6"/>
  <c r="B24" i="6"/>
  <c r="AA12" i="5"/>
  <c r="Z12" i="5"/>
  <c r="Y12" i="5"/>
  <c r="X12" i="5"/>
  <c r="W12" i="5"/>
  <c r="V12" i="5"/>
  <c r="T12" i="5"/>
  <c r="S12" i="5"/>
  <c r="R12" i="5"/>
  <c r="Q12" i="5"/>
  <c r="P12" i="5"/>
  <c r="O12" i="5"/>
  <c r="B3" i="11"/>
  <c r="C3" i="11"/>
  <c r="D3" i="11"/>
  <c r="E3" i="11"/>
  <c r="F3" i="11"/>
  <c r="G3" i="11"/>
  <c r="B4" i="11"/>
  <c r="C4" i="11"/>
  <c r="D4" i="11"/>
  <c r="E4" i="11"/>
  <c r="F4" i="11"/>
  <c r="G4" i="11"/>
  <c r="B5" i="11"/>
  <c r="C5" i="11"/>
  <c r="D5" i="11"/>
  <c r="E5" i="11"/>
  <c r="F5" i="11"/>
  <c r="G5" i="11"/>
  <c r="B6" i="11"/>
  <c r="C6" i="11"/>
  <c r="D6" i="11"/>
  <c r="E6" i="11"/>
  <c r="F6" i="11"/>
  <c r="G6" i="11"/>
  <c r="B7" i="11"/>
  <c r="C7" i="11"/>
  <c r="D7" i="11"/>
  <c r="E7" i="11"/>
  <c r="F7" i="11"/>
  <c r="G7" i="11"/>
  <c r="B8" i="11"/>
  <c r="C8" i="11"/>
  <c r="D8" i="11"/>
  <c r="E8" i="11"/>
  <c r="F8" i="11"/>
  <c r="G8" i="11"/>
  <c r="C2" i="11"/>
  <c r="D2" i="11"/>
  <c r="E2" i="11"/>
  <c r="F2" i="11"/>
  <c r="G2" i="11"/>
  <c r="B2" i="11"/>
  <c r="J55" i="9"/>
  <c r="I39" i="9"/>
  <c r="J7" i="9"/>
  <c r="I40" i="9"/>
  <c r="J8" i="9"/>
  <c r="I41" i="9"/>
  <c r="J9" i="9"/>
  <c r="I42" i="9"/>
  <c r="J10" i="9"/>
  <c r="I43" i="9"/>
  <c r="J11" i="9"/>
  <c r="I44" i="9"/>
  <c r="J12" i="9"/>
  <c r="I45" i="9"/>
  <c r="J13" i="9"/>
  <c r="I46" i="9"/>
  <c r="J14" i="9"/>
  <c r="I38" i="9"/>
  <c r="J6" i="9"/>
  <c r="I7" i="9"/>
  <c r="I8" i="9"/>
  <c r="I9" i="9"/>
  <c r="I10" i="9"/>
  <c r="I11" i="9"/>
  <c r="I12" i="9"/>
  <c r="I13" i="9"/>
  <c r="I14" i="9"/>
  <c r="I6" i="9"/>
  <c r="E17" i="9"/>
  <c r="G60" i="9"/>
  <c r="G63" i="9"/>
  <c r="G64" i="9"/>
  <c r="G65" i="9"/>
  <c r="G66" i="9"/>
  <c r="G62" i="9"/>
  <c r="F63" i="9"/>
  <c r="F64" i="9"/>
  <c r="F65" i="9"/>
  <c r="F66" i="9"/>
  <c r="F62" i="9"/>
  <c r="D63" i="9"/>
  <c r="D64" i="9"/>
  <c r="D65" i="9"/>
  <c r="D66" i="9"/>
  <c r="D62" i="9"/>
  <c r="C63" i="9"/>
  <c r="C64" i="9"/>
  <c r="C65" i="9"/>
  <c r="C66" i="9"/>
  <c r="C62" i="9"/>
  <c r="H63" i="9"/>
  <c r="H64" i="9"/>
  <c r="H65" i="9"/>
  <c r="H66" i="9"/>
  <c r="H67" i="9"/>
  <c r="H68" i="9"/>
  <c r="H69" i="9"/>
  <c r="H70" i="9"/>
  <c r="H62" i="9"/>
  <c r="J77" i="9"/>
  <c r="I63" i="9"/>
  <c r="I64" i="9"/>
  <c r="I65" i="9"/>
  <c r="I66" i="9"/>
  <c r="I67" i="9"/>
  <c r="I68" i="9"/>
  <c r="I69" i="9"/>
  <c r="I70" i="9"/>
  <c r="I62" i="9"/>
  <c r="B17" i="9"/>
  <c r="D60" i="9"/>
  <c r="F60" i="9"/>
  <c r="C60" i="9"/>
  <c r="H46" i="9"/>
  <c r="H45" i="9"/>
  <c r="H44" i="9"/>
  <c r="H43" i="9"/>
  <c r="H42" i="9"/>
  <c r="H41" i="9"/>
  <c r="H40" i="9"/>
  <c r="H39" i="9"/>
  <c r="H38" i="9"/>
  <c r="H18" i="9"/>
  <c r="H37" i="9"/>
  <c r="G36" i="9"/>
  <c r="F36" i="9"/>
  <c r="D36" i="9"/>
  <c r="C36" i="9"/>
  <c r="F23" i="9"/>
  <c r="E23" i="9"/>
  <c r="C23" i="9"/>
  <c r="B23" i="9"/>
  <c r="F22" i="9"/>
  <c r="E22" i="9"/>
  <c r="C22" i="9"/>
  <c r="B22" i="9"/>
  <c r="F21" i="9"/>
  <c r="E21" i="9"/>
  <c r="C21" i="9"/>
  <c r="B21" i="9"/>
  <c r="F20" i="9"/>
  <c r="E20" i="9"/>
  <c r="C20" i="9"/>
  <c r="B20" i="9"/>
  <c r="F19" i="9"/>
  <c r="E19" i="9"/>
  <c r="C19" i="9"/>
  <c r="B19" i="9"/>
  <c r="E18" i="9"/>
  <c r="B18" i="9"/>
  <c r="H17" i="9"/>
  <c r="I19" i="6"/>
  <c r="C19" i="6"/>
  <c r="F19" i="6"/>
  <c r="L36" i="6"/>
  <c r="K36" i="6"/>
  <c r="I36" i="6"/>
  <c r="H36" i="6"/>
  <c r="L19" i="6"/>
  <c r="K19" i="6"/>
  <c r="H19" i="6"/>
  <c r="K18" i="6"/>
  <c r="K17" i="6"/>
  <c r="H18" i="6"/>
  <c r="H17" i="6"/>
  <c r="E17" i="6"/>
  <c r="G36" i="6"/>
  <c r="F36" i="6"/>
  <c r="B17" i="6"/>
  <c r="D36" i="6"/>
  <c r="C36" i="6"/>
  <c r="N18" i="6"/>
  <c r="N37" i="6"/>
  <c r="N45" i="6"/>
  <c r="N46" i="6"/>
  <c r="N39" i="6"/>
  <c r="N40" i="6"/>
  <c r="N41" i="6"/>
  <c r="N42" i="6"/>
  <c r="N43" i="6"/>
  <c r="N44" i="6"/>
  <c r="N38" i="6"/>
  <c r="N17" i="6"/>
  <c r="E18" i="6"/>
  <c r="B18" i="6"/>
  <c r="E19" i="6"/>
  <c r="B19" i="6"/>
  <c r="AA11" i="5"/>
  <c r="Z11" i="5"/>
  <c r="Y11" i="5"/>
  <c r="X11" i="5"/>
  <c r="W11" i="5"/>
  <c r="V11" i="5"/>
  <c r="T11" i="5"/>
  <c r="S11" i="5"/>
  <c r="R11" i="5"/>
  <c r="Q11" i="5"/>
  <c r="P11" i="5"/>
  <c r="O11" i="5"/>
  <c r="AA10" i="5"/>
  <c r="Z10" i="5"/>
  <c r="Y10" i="5"/>
  <c r="X10" i="5"/>
  <c r="W10" i="5"/>
  <c r="V10" i="5"/>
  <c r="T10" i="5"/>
  <c r="S10" i="5"/>
  <c r="R10" i="5"/>
  <c r="Q10" i="5"/>
  <c r="P10" i="5"/>
  <c r="O10" i="5"/>
  <c r="AA9" i="5"/>
  <c r="Z9" i="5"/>
  <c r="Y9" i="5"/>
  <c r="X9" i="5"/>
  <c r="W9" i="5"/>
  <c r="V9" i="5"/>
  <c r="T9" i="5"/>
  <c r="S9" i="5"/>
  <c r="R9" i="5"/>
  <c r="Q9" i="5"/>
  <c r="P9" i="5"/>
  <c r="O9" i="5"/>
  <c r="AA8" i="5"/>
  <c r="Z8" i="5"/>
  <c r="Y8" i="5"/>
  <c r="X8" i="5"/>
  <c r="W8" i="5"/>
  <c r="V8" i="5"/>
  <c r="T8" i="5"/>
  <c r="S8" i="5"/>
  <c r="R8" i="5"/>
  <c r="Q8" i="5"/>
  <c r="P8" i="5"/>
  <c r="O8" i="5"/>
  <c r="AA7" i="5"/>
  <c r="Z7" i="5"/>
  <c r="Y7" i="5"/>
  <c r="X7" i="5"/>
  <c r="W7" i="5"/>
  <c r="V7" i="5"/>
  <c r="T7" i="5"/>
  <c r="S7" i="5"/>
  <c r="R7" i="5"/>
  <c r="Q7" i="5"/>
  <c r="P7" i="5"/>
  <c r="O7" i="5"/>
  <c r="AA6" i="5"/>
  <c r="Z6" i="5"/>
  <c r="Y6" i="5"/>
  <c r="X6" i="5"/>
  <c r="W6" i="5"/>
  <c r="V6" i="5"/>
  <c r="T6" i="5"/>
  <c r="S6" i="5"/>
  <c r="R6" i="5"/>
  <c r="Q6" i="5"/>
  <c r="P6" i="5"/>
  <c r="O6" i="5"/>
  <c r="AA5" i="5"/>
  <c r="Z5" i="5"/>
  <c r="Y5" i="5"/>
  <c r="X5" i="5"/>
  <c r="W5" i="5"/>
  <c r="V5" i="5"/>
  <c r="T5" i="5"/>
  <c r="S5" i="5"/>
  <c r="R5" i="5"/>
  <c r="Q5" i="5"/>
  <c r="P5" i="5"/>
  <c r="O5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4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Most applicable to low-flow conditions
</t>
        </r>
      </text>
    </comment>
    <comment ref="C36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Most applicable to low-flow conditions
</t>
        </r>
      </text>
    </comment>
    <comment ref="D36" authorId="0" shapeId="0" xr:uid="{00000000-0006-0000-0300-000003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Most applicable to low-flow conditions
</t>
        </r>
      </text>
    </comment>
    <comment ref="C37" authorId="0" shapeId="0" xr:uid="{00000000-0006-0000-0300-000004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Most applicable to low-flow conditions
</t>
        </r>
      </text>
    </comment>
    <comment ref="D37" authorId="0" shapeId="0" xr:uid="{00000000-0006-0000-0300-000005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Most applicable to low-flow conditions
</t>
        </r>
      </text>
    </comment>
    <comment ref="F37" authorId="0" shapeId="0" xr:uid="{00000000-0006-0000-0300-000006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Most applicable to low-flow conditions
</t>
        </r>
      </text>
    </comment>
    <comment ref="G37" authorId="0" shapeId="0" xr:uid="{00000000-0006-0000-0300-000007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Most applicable to low-flow conditions
</t>
        </r>
      </text>
    </comment>
    <comment ref="H37" authorId="0" shapeId="0" xr:uid="{00000000-0006-0000-0300-000008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Most applicable to low-flow conditions
</t>
        </r>
      </text>
    </comment>
    <comment ref="I37" authorId="0" shapeId="0" xr:uid="{00000000-0006-0000-0300-000009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Most applicable to low-flow conditions
</t>
        </r>
      </text>
    </comment>
    <comment ref="K37" authorId="0" shapeId="0" xr:uid="{00000000-0006-0000-0300-00000A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Most applicable to low-flow conditions
</t>
        </r>
      </text>
    </comment>
    <comment ref="L37" authorId="0" shapeId="0" xr:uid="{00000000-0006-0000-0300-00000B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Most applicable to low-flow conditions
</t>
        </r>
      </text>
    </comment>
    <comment ref="C38" authorId="0" shapeId="0" xr:uid="{00000000-0006-0000-0300-00000C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Combination maximum construction costs and damage curve unlikely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H3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Don't load this one in the model; it is already in the Motorway-curves</t>
        </r>
      </text>
    </comment>
    <comment ref="B4" authorId="0" shapeId="0" xr:uid="{00000000-0006-0000-0400-00000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Most applicable to low-flow conditions
</t>
        </r>
      </text>
    </comment>
    <comment ref="C60" authorId="0" shapeId="0" xr:uid="{00000000-0006-0000-0400-000003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Most applicable to low-flow conditions
</t>
        </r>
      </text>
    </comment>
    <comment ref="D60" authorId="0" shapeId="0" xr:uid="{00000000-0006-0000-0400-000004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Most applicable to low-flow conditions
</t>
        </r>
      </text>
    </comment>
    <comment ref="C61" authorId="0" shapeId="0" xr:uid="{00000000-0006-0000-0400-000005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Most applicable to low-flow conditions
</t>
        </r>
      </text>
    </comment>
    <comment ref="C62" authorId="0" shapeId="0" xr:uid="{00000000-0006-0000-0400-000006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Combination maximum construction costs and damage curve unlikely</t>
        </r>
      </text>
    </comment>
  </commentList>
</comments>
</file>

<file path=xl/sharedStrings.xml><?xml version="1.0" encoding="utf-8"?>
<sst xmlns="http://schemas.openxmlformats.org/spreadsheetml/2006/main" count="278" uniqueCount="115">
  <si>
    <t>OSM_highwayKey_value</t>
  </si>
  <si>
    <t>road_type</t>
  </si>
  <si>
    <t>disused</t>
  </si>
  <si>
    <t>other</t>
  </si>
  <si>
    <t>dummy</t>
  </si>
  <si>
    <t>planned</t>
  </si>
  <si>
    <t>platform</t>
  </si>
  <si>
    <t>unsurfaced</t>
  </si>
  <si>
    <t>track</t>
  </si>
  <si>
    <t>traffic_island</t>
  </si>
  <si>
    <t>razed</t>
  </si>
  <si>
    <t>abandoned</t>
  </si>
  <si>
    <t>services</t>
  </si>
  <si>
    <t>proposed</t>
  </si>
  <si>
    <t>corridor</t>
  </si>
  <si>
    <t>bus_guideway</t>
  </si>
  <si>
    <t>bus_stop</t>
  </si>
  <si>
    <t>rest_area</t>
  </si>
  <si>
    <t>yes</t>
  </si>
  <si>
    <t>trail</t>
  </si>
  <si>
    <t>escape</t>
  </si>
  <si>
    <t>raceway</t>
  </si>
  <si>
    <t>emergency_access_point</t>
  </si>
  <si>
    <t>emergency_bay</t>
  </si>
  <si>
    <t>construction</t>
  </si>
  <si>
    <t>bridleway</t>
  </si>
  <si>
    <t>cycleway</t>
  </si>
  <si>
    <t>footway</t>
  </si>
  <si>
    <t>living_street</t>
  </si>
  <si>
    <t>tertiary</t>
  </si>
  <si>
    <t>path</t>
  </si>
  <si>
    <t>pedestrian</t>
  </si>
  <si>
    <t>primary</t>
  </si>
  <si>
    <t>primary_link</t>
  </si>
  <si>
    <t>residential</t>
  </si>
  <si>
    <t>road</t>
  </si>
  <si>
    <t>secondary</t>
  </si>
  <si>
    <t>secondary_link</t>
  </si>
  <si>
    <t>service</t>
  </si>
  <si>
    <t>steps</t>
  </si>
  <si>
    <t>tertiary_link</t>
  </si>
  <si>
    <t>unclassified</t>
  </si>
  <si>
    <t>trunk</t>
  </si>
  <si>
    <t>motorway</t>
  </si>
  <si>
    <t>trunk_link</t>
  </si>
  <si>
    <t>motorway_link</t>
  </si>
  <si>
    <t>elevator</t>
  </si>
  <si>
    <t>access</t>
  </si>
  <si>
    <t>warning: keep column C empty, everything from line 4 and below will be used as a key in the dict</t>
  </si>
  <si>
    <t>All units in Euro/km. Representing high-income countries, before correction with GDP.</t>
  </si>
  <si>
    <t>Lane-correction</t>
  </si>
  <si>
    <t>Lane-lower</t>
  </si>
  <si>
    <t>Lane-upper</t>
  </si>
  <si>
    <t>COLUMN_NAME</t>
  </si>
  <si>
    <t>Road_type</t>
  </si>
  <si>
    <t>Lower</t>
  </si>
  <si>
    <t>Upper</t>
  </si>
  <si>
    <t>#lanes</t>
  </si>
  <si>
    <t>depth (cm)</t>
  </si>
  <si>
    <t>damage (% of total construction costs)</t>
  </si>
  <si>
    <t>Short_name</t>
  </si>
  <si>
    <t>Huizinga</t>
  </si>
  <si>
    <t>damage (fraction of max damage costs)</t>
  </si>
  <si>
    <t>Curves relative to max reconstruction costs</t>
  </si>
  <si>
    <t>Huizinga conversion</t>
  </si>
  <si>
    <t>Unit cost</t>
  </si>
  <si>
    <t>Euro/m2</t>
  </si>
  <si>
    <t>Road width</t>
  </si>
  <si>
    <t>m</t>
  </si>
  <si>
    <t>Unit conversion</t>
  </si>
  <si>
    <t>Motorway conversion factor</t>
  </si>
  <si>
    <t>km/m</t>
  </si>
  <si>
    <t>Euro/km</t>
  </si>
  <si>
    <t>best_estimate</t>
  </si>
  <si>
    <t>Huizinga_bestestimate</t>
  </si>
  <si>
    <t>C1</t>
  </si>
  <si>
    <t>C2</t>
  </si>
  <si>
    <t>C3</t>
  </si>
  <si>
    <t>C4</t>
  </si>
  <si>
    <t>C5</t>
  </si>
  <si>
    <t>CONSTRUCTION COSTS (based on the literature review); for motorway and trunks per direction</t>
  </si>
  <si>
    <t>Absolute estimates (2*3 lane- so the Max_damage values are multiplied by a factor 2!)</t>
  </si>
  <si>
    <t>= unlikely combination of damage curve and maximum damage estimate</t>
  </si>
  <si>
    <t>Curves relative to total construction costs (for use in the model)</t>
  </si>
  <si>
    <t>C6</t>
  </si>
  <si>
    <t>C7</t>
  </si>
  <si>
    <t>Absolute primary estimates (2*1 lane)</t>
  </si>
  <si>
    <t>Absolute tertiary estimates (2*1 lane)</t>
  </si>
  <si>
    <t>Primary</t>
  </si>
  <si>
    <t>Tertiary</t>
  </si>
  <si>
    <t>Lower_secondary</t>
  </si>
  <si>
    <t>Upper_secondary</t>
  </si>
  <si>
    <t>C3 Simple_lowflow</t>
  </si>
  <si>
    <t>C4 Simple_highflow</t>
  </si>
  <si>
    <t>C7 Huizinga</t>
  </si>
  <si>
    <t>C8 Huizinga</t>
  </si>
  <si>
    <t>C5 Other_lowflow</t>
  </si>
  <si>
    <t>C6 Other_highflow</t>
  </si>
  <si>
    <t>usually double mapping (per direction!)</t>
  </si>
  <si>
    <t>Road_width(lanes) [m]</t>
  </si>
  <si>
    <t>Costs per m2</t>
  </si>
  <si>
    <t>HZ</t>
  </si>
  <si>
    <t>none</t>
  </si>
  <si>
    <t>crossing</t>
  </si>
  <si>
    <t>mini_roundabout</t>
  </si>
  <si>
    <t>passing_place</t>
  </si>
  <si>
    <t>turning_circle</t>
  </si>
  <si>
    <t>C1 Accessories_lowflow</t>
  </si>
  <si>
    <t>C2 Accessories_highflow</t>
  </si>
  <si>
    <t>Upper75</t>
  </si>
  <si>
    <t>Lower25</t>
  </si>
  <si>
    <t>motorway_junction</t>
  </si>
  <si>
    <t xml:space="preserve">Cheap (1st quartile of construction cost range) </t>
  </si>
  <si>
    <t xml:space="preserve">Expensive (3rd quartile of construction cost range) </t>
  </si>
  <si>
    <t>Huizinga (estimate)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</si>
</sst>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&quot;€&quot;#,##0"/>
    <numFmt numFmtId="166" formatCode="_(&quot;€&quot;* #,##0_);_(&quot;€&quot;* \(#,##0\);_(&quot;€&quot;* &quot;-&quot;??_);_(@_)"/>
  </numFmts>
  <fonts count="10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  <xf numFmtId="0" fontId="3" fillId="4" borderId="2" applyNumberFormat="0" applyAlignment="0" applyProtection="0"/>
  </cellStyleXfs>
  <cellXfs count="21">
    <xf numFmtId="0" fontId="0" fillId="0" borderId="0" xfId="0"/>
    <xf numFmtId="0" fontId="5" fillId="0" borderId="0" xfId="0" applyFont="1"/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NumberFormat="1"/>
    <xf numFmtId="165" fontId="0" fillId="0" borderId="0" xfId="0" applyNumberFormat="1"/>
    <xf numFmtId="0" fontId="6" fillId="0" borderId="0" xfId="0" applyNumberFormat="1" applyFont="1"/>
    <xf numFmtId="0" fontId="0" fillId="0" borderId="0" xfId="0" applyFont="1"/>
    <xf numFmtId="0" fontId="2" fillId="3" borderId="1" xfId="2" applyAlignment="1">
      <alignment horizontal="right"/>
    </xf>
    <xf numFmtId="2" fontId="2" fillId="3" borderId="1" xfId="2" applyNumberFormat="1" applyAlignment="1">
      <alignment horizontal="center" vertical="center"/>
    </xf>
    <xf numFmtId="0" fontId="1" fillId="2" borderId="0" xfId="1"/>
    <xf numFmtId="0" fontId="0" fillId="0" borderId="0" xfId="0" quotePrefix="1"/>
    <xf numFmtId="0" fontId="2" fillId="3" borderId="1" xfId="2"/>
    <xf numFmtId="0" fontId="3" fillId="4" borderId="2" xfId="3"/>
    <xf numFmtId="2" fontId="3" fillId="4" borderId="2" xfId="3" applyNumberFormat="1"/>
    <xf numFmtId="3" fontId="3" fillId="4" borderId="2" xfId="3" applyNumberFormat="1"/>
    <xf numFmtId="165" fontId="2" fillId="3" borderId="1" xfId="2" applyNumberFormat="1"/>
    <xf numFmtId="165" fontId="3" fillId="4" borderId="2" xfId="3" applyNumberFormat="1"/>
    <xf numFmtId="3" fontId="1" fillId="2" borderId="2" xfId="1" applyNumberFormat="1" applyBorder="1"/>
    <xf numFmtId="0" fontId="9" fillId="0" borderId="0" xfId="0" applyFont="1"/>
    <xf numFmtId="166" fontId="2" fillId="3" borderId="1" xfId="2" applyNumberFormat="1"/>
  </cellXfs>
  <cellStyles count="4">
    <cellStyle name="Bad" xfId="1" builtinId="27"/>
    <cellStyle name="Input" xfId="2" builtinId="20"/>
    <cellStyle name="Normal" xfId="0" builtinId="0"/>
    <cellStyle name="Output" xfId="3" builtinId="2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GB" sz="1200"/>
              <a:t>Motorway curves relative</a:t>
            </a:r>
            <a:r>
              <a:rPr lang="en-GB" sz="1200" baseline="0"/>
              <a:t> to total construction costs</a:t>
            </a:r>
            <a:endParaRPr lang="en-GB" sz="1200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Motorway_curves!$B$4</c:f>
              <c:strCache>
                <c:ptCount val="1"/>
                <c:pt idx="0">
                  <c:v>C1 Accessories_lowflow</c:v>
                </c:pt>
              </c:strCache>
            </c:strRef>
          </c:tx>
          <c:xVal>
            <c:numRef>
              <c:f>Motorway_curves!$B$6:$B$11</c:f>
              <c:numCache>
                <c:formatCode>General</c:formatCode>
                <c:ptCount val="6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600</c:v>
                </c:pt>
              </c:numCache>
            </c:numRef>
          </c:xVal>
          <c:yVal>
            <c:numRef>
              <c:f>Motorway_curves!$C$6:$C$11</c:f>
              <c:numCache>
                <c:formatCode>General</c:formatCode>
                <c:ptCount val="6"/>
                <c:pt idx="0">
                  <c:v>0</c:v>
                </c:pt>
                <c:pt idx="1">
                  <c:v>0.01</c:v>
                </c:pt>
                <c:pt idx="2">
                  <c:v>0.03</c:v>
                </c:pt>
                <c:pt idx="3">
                  <c:v>7.4999999999999997E-2</c:v>
                </c:pt>
                <c:pt idx="4">
                  <c:v>0.1</c:v>
                </c:pt>
                <c:pt idx="5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81-4CF0-BF81-858FC5E23003}"/>
            </c:ext>
          </c:extLst>
        </c:ser>
        <c:ser>
          <c:idx val="1"/>
          <c:order val="1"/>
          <c:tx>
            <c:strRef>
              <c:f>Motorway_curves!$E$4</c:f>
              <c:strCache>
                <c:ptCount val="1"/>
                <c:pt idx="0">
                  <c:v>C2 Accessories_highflow</c:v>
                </c:pt>
              </c:strCache>
            </c:strRef>
          </c:tx>
          <c:xVal>
            <c:numRef>
              <c:f>Motorway_curves!$E$6:$E$11</c:f>
              <c:numCache>
                <c:formatCode>General</c:formatCode>
                <c:ptCount val="6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600</c:v>
                </c:pt>
              </c:numCache>
            </c:numRef>
          </c:xVal>
          <c:yVal>
            <c:numRef>
              <c:f>Motorway_curves!$F$6:$F$11</c:f>
              <c:numCache>
                <c:formatCode>General</c:formatCode>
                <c:ptCount val="6"/>
                <c:pt idx="0">
                  <c:v>0</c:v>
                </c:pt>
                <c:pt idx="1">
                  <c:v>0.02</c:v>
                </c:pt>
                <c:pt idx="2">
                  <c:v>0.06</c:v>
                </c:pt>
                <c:pt idx="3">
                  <c:v>0.1</c:v>
                </c:pt>
                <c:pt idx="4">
                  <c:v>0.12</c:v>
                </c:pt>
                <c:pt idx="5">
                  <c:v>0.22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81-4CF0-BF81-858FC5E23003}"/>
            </c:ext>
          </c:extLst>
        </c:ser>
        <c:ser>
          <c:idx val="2"/>
          <c:order val="2"/>
          <c:tx>
            <c:strRef>
              <c:f>Motorway_curves!$H$4</c:f>
              <c:strCache>
                <c:ptCount val="1"/>
                <c:pt idx="0">
                  <c:v>C3 Simple_lowflow</c:v>
                </c:pt>
              </c:strCache>
            </c:strRef>
          </c:tx>
          <c:spPr>
            <a:ln>
              <a:solidFill>
                <a:schemeClr val="accent5"/>
              </a:solidFill>
            </a:ln>
          </c:spPr>
          <c:marker>
            <c:spPr>
              <a:solidFill>
                <a:schemeClr val="accent5"/>
              </a:solidFill>
              <a:ln>
                <a:solidFill>
                  <a:schemeClr val="accent5"/>
                </a:solidFill>
              </a:ln>
            </c:spPr>
          </c:marker>
          <c:xVal>
            <c:numRef>
              <c:f>Motorway_curves!$H$6:$H$11</c:f>
              <c:numCache>
                <c:formatCode>General</c:formatCode>
                <c:ptCount val="6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600</c:v>
                </c:pt>
              </c:numCache>
            </c:numRef>
          </c:xVal>
          <c:yVal>
            <c:numRef>
              <c:f>Motorway_curves!$I$6:$I$11</c:f>
              <c:numCache>
                <c:formatCode>General</c:formatCode>
                <c:ptCount val="6"/>
                <c:pt idx="0">
                  <c:v>0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2.5000000000000001E-2</c:v>
                </c:pt>
                <c:pt idx="4">
                  <c:v>0.03</c:v>
                </c:pt>
                <c:pt idx="5">
                  <c:v>0.04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C81-4CF0-BF81-858FC5E23003}"/>
            </c:ext>
          </c:extLst>
        </c:ser>
        <c:ser>
          <c:idx val="3"/>
          <c:order val="3"/>
          <c:tx>
            <c:strRef>
              <c:f>Motorway_curves!$K$4</c:f>
              <c:strCache>
                <c:ptCount val="1"/>
                <c:pt idx="0">
                  <c:v>C4 Simple_highflow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xVal>
            <c:numRef>
              <c:f>Motorway_curves!$K$6:$K$11</c:f>
              <c:numCache>
                <c:formatCode>General</c:formatCode>
                <c:ptCount val="6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600</c:v>
                </c:pt>
              </c:numCache>
            </c:numRef>
          </c:xVal>
          <c:yVal>
            <c:numRef>
              <c:f>Motorway_curves!$L$6:$L$11</c:f>
              <c:numCache>
                <c:formatCode>General</c:formatCode>
                <c:ptCount val="6"/>
                <c:pt idx="0">
                  <c:v>0</c:v>
                </c:pt>
                <c:pt idx="1">
                  <c:v>1.4999999999999999E-2</c:v>
                </c:pt>
                <c:pt idx="2">
                  <c:v>0.04</c:v>
                </c:pt>
                <c:pt idx="3">
                  <c:v>0.2</c:v>
                </c:pt>
                <c:pt idx="4">
                  <c:v>0.25</c:v>
                </c:pt>
                <c:pt idx="5">
                  <c:v>0.35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C81-4CF0-BF81-858FC5E23003}"/>
            </c:ext>
          </c:extLst>
        </c:ser>
        <c:ser>
          <c:idx val="4"/>
          <c:order val="4"/>
          <c:tx>
            <c:strRef>
              <c:f>Motorway_curves!$N$4:$O$4</c:f>
              <c:strCache>
                <c:ptCount val="1"/>
                <c:pt idx="0">
                  <c:v>C7 Huizinga Lower25</c:v>
                </c:pt>
              </c:strCache>
            </c:strRef>
          </c:tx>
          <c:spPr>
            <a:ln>
              <a:solidFill>
                <a:srgbClr val="92D050"/>
              </a:solidFill>
            </a:ln>
          </c:spPr>
          <c:marker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xVal>
            <c:numRef>
              <c:f>Motorway_curves!$N$6:$N$14</c:f>
              <c:numCache>
                <c:formatCode>General</c:formatCode>
                <c:ptCount val="9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  <c:pt idx="8">
                  <c:v>600</c:v>
                </c:pt>
              </c:numCache>
            </c:numRef>
          </c:xVal>
          <c:yVal>
            <c:numRef>
              <c:f>Motorway_curves!$O$6:$O$14</c:f>
              <c:numCache>
                <c:formatCode>General</c:formatCode>
                <c:ptCount val="9"/>
                <c:pt idx="0">
                  <c:v>0</c:v>
                </c:pt>
                <c:pt idx="1">
                  <c:v>6.1224489795918366E-2</c:v>
                </c:pt>
                <c:pt idx="2">
                  <c:v>0.10285714285714286</c:v>
                </c:pt>
                <c:pt idx="3">
                  <c:v>0.13469387755102041</c:v>
                </c:pt>
                <c:pt idx="4">
                  <c:v>0.15918367346938775</c:v>
                </c:pt>
                <c:pt idx="5">
                  <c:v>0.19591836734693877</c:v>
                </c:pt>
                <c:pt idx="6">
                  <c:v>0.22040816326530613</c:v>
                </c:pt>
                <c:pt idx="7">
                  <c:v>0.24489795918367346</c:v>
                </c:pt>
                <c:pt idx="8">
                  <c:v>0.24489795918367346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C81-4CF0-BF81-858FC5E23003}"/>
            </c:ext>
          </c:extLst>
        </c:ser>
        <c:ser>
          <c:idx val="5"/>
          <c:order val="5"/>
          <c:tx>
            <c:strRef>
              <c:f>Motorway_curves!$P$3:$P$4</c:f>
              <c:strCache>
                <c:ptCount val="2"/>
                <c:pt idx="0">
                  <c:v>C8 Huizinga</c:v>
                </c:pt>
                <c:pt idx="1">
                  <c:v>Upper75</c:v>
                </c:pt>
              </c:strCache>
            </c:strRef>
          </c:tx>
          <c:spPr>
            <a:ln>
              <a:solidFill>
                <a:srgbClr val="92D050"/>
              </a:solidFill>
            </a:ln>
          </c:spPr>
          <c:marker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xVal>
            <c:numRef>
              <c:f>Motorway_curves!$N$6:$N$14</c:f>
              <c:numCache>
                <c:formatCode>General</c:formatCode>
                <c:ptCount val="9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  <c:pt idx="8">
                  <c:v>600</c:v>
                </c:pt>
              </c:numCache>
            </c:numRef>
          </c:xVal>
          <c:yVal>
            <c:numRef>
              <c:f>Motorway_curves!$P$6:$P$14</c:f>
              <c:numCache>
                <c:formatCode>General</c:formatCode>
                <c:ptCount val="9"/>
                <c:pt idx="0">
                  <c:v>0</c:v>
                </c:pt>
                <c:pt idx="1">
                  <c:v>2.0905923344947737E-2</c:v>
                </c:pt>
                <c:pt idx="2">
                  <c:v>3.5121951219512199E-2</c:v>
                </c:pt>
                <c:pt idx="3">
                  <c:v>4.5993031358885016E-2</c:v>
                </c:pt>
                <c:pt idx="4">
                  <c:v>5.4355400696864113E-2</c:v>
                </c:pt>
                <c:pt idx="5">
                  <c:v>6.6898954703832753E-2</c:v>
                </c:pt>
                <c:pt idx="6">
                  <c:v>7.526132404181185E-2</c:v>
                </c:pt>
                <c:pt idx="7">
                  <c:v>8.3623693379790948E-2</c:v>
                </c:pt>
                <c:pt idx="8">
                  <c:v>8.3623693379790948E-2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C81-4CF0-BF81-858FC5E230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173056"/>
        <c:axId val="136777728"/>
      </c:scatterChart>
      <c:valAx>
        <c:axId val="136173056"/>
        <c:scaling>
          <c:orientation val="minMax"/>
          <c:max val="6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Water depth (cm)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36777728"/>
        <c:crosses val="autoZero"/>
        <c:crossBetween val="midCat"/>
      </c:valAx>
      <c:valAx>
        <c:axId val="1367777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Cost fraction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361730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GB" sz="1200"/>
              <a:t>Absolute</a:t>
            </a:r>
            <a:r>
              <a:rPr lang="en-GB" sz="1200" baseline="0"/>
              <a:t> primary curves (upper and lower bounds)</a:t>
            </a:r>
            <a:endParaRPr lang="en-GB" sz="1200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Other_curves!$C$36:$C$37</c:f>
              <c:strCache>
                <c:ptCount val="2"/>
                <c:pt idx="0">
                  <c:v>C5 Other_lowflow</c:v>
                </c:pt>
                <c:pt idx="1">
                  <c:v>Lower</c:v>
                </c:pt>
              </c:strCache>
            </c:strRef>
          </c:tx>
          <c:spPr>
            <a:ln>
              <a:solidFill>
                <a:schemeClr val="tx2">
                  <a:lumMod val="20000"/>
                  <a:lumOff val="80000"/>
                </a:schemeClr>
              </a:solidFill>
              <a:prstDash val="solid"/>
            </a:ln>
          </c:spPr>
          <c:marker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  <a:prstDash val="solid"/>
              </a:ln>
            </c:spPr>
          </c:marker>
          <c:xVal>
            <c:numRef>
              <c:f>Other_curves!$B$38:$B$42</c:f>
              <c:numCache>
                <c:formatCode>General</c:formatCode>
                <c:ptCount val="5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600</c:v>
                </c:pt>
              </c:numCache>
            </c:numRef>
          </c:xVal>
          <c:yVal>
            <c:numRef>
              <c:f>Other_curves!$C$38:$C$42</c:f>
              <c:numCache>
                <c:formatCode>#,##0</c:formatCode>
                <c:ptCount val="5"/>
                <c:pt idx="0">
                  <c:v>0</c:v>
                </c:pt>
                <c:pt idx="1">
                  <c:v>21000</c:v>
                </c:pt>
                <c:pt idx="2">
                  <c:v>35000</c:v>
                </c:pt>
                <c:pt idx="3">
                  <c:v>49000.000000000007</c:v>
                </c:pt>
                <c:pt idx="4">
                  <c:v>70000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16-434D-BF82-5DA78C1832BC}"/>
            </c:ext>
          </c:extLst>
        </c:ser>
        <c:ser>
          <c:idx val="1"/>
          <c:order val="1"/>
          <c:tx>
            <c:strRef>
              <c:f>Other_curves!$D$36:$D$37</c:f>
              <c:strCache>
                <c:ptCount val="2"/>
                <c:pt idx="0">
                  <c:v>C5 Other_lowflow</c:v>
                </c:pt>
                <c:pt idx="1">
                  <c:v>Upper</c:v>
                </c:pt>
              </c:strCache>
            </c:strRef>
          </c:tx>
          <c:spPr>
            <a:ln>
              <a:solidFill>
                <a:schemeClr val="tx2">
                  <a:lumMod val="20000"/>
                  <a:lumOff val="80000"/>
                </a:schemeClr>
              </a:solidFill>
            </a:ln>
          </c:spPr>
          <c:marker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marker>
          <c:xVal>
            <c:numRef>
              <c:f>Other_curves!$B$38:$B$42</c:f>
              <c:numCache>
                <c:formatCode>General</c:formatCode>
                <c:ptCount val="5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600</c:v>
                </c:pt>
              </c:numCache>
            </c:numRef>
          </c:xVal>
          <c:yVal>
            <c:numRef>
              <c:f>Other_curves!$D$38:$D$42</c:f>
              <c:numCache>
                <c:formatCode>#,##0</c:formatCode>
                <c:ptCount val="5"/>
                <c:pt idx="0">
                  <c:v>0</c:v>
                </c:pt>
                <c:pt idx="1">
                  <c:v>39000</c:v>
                </c:pt>
                <c:pt idx="2">
                  <c:v>65000</c:v>
                </c:pt>
                <c:pt idx="3">
                  <c:v>91000.000000000015</c:v>
                </c:pt>
                <c:pt idx="4">
                  <c:v>130000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016-434D-BF82-5DA78C1832BC}"/>
            </c:ext>
          </c:extLst>
        </c:ser>
        <c:ser>
          <c:idx val="2"/>
          <c:order val="2"/>
          <c:tx>
            <c:strRef>
              <c:f>Other_curves!$F$36:$F$37</c:f>
              <c:strCache>
                <c:ptCount val="2"/>
                <c:pt idx="0">
                  <c:v>C6 Other_highflow</c:v>
                </c:pt>
                <c:pt idx="1">
                  <c:v>Lower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solid"/>
            </a:ln>
          </c:spPr>
          <c:marker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accent6">
                    <a:lumMod val="60000"/>
                    <a:lumOff val="40000"/>
                  </a:schemeClr>
                </a:solidFill>
                <a:prstDash val="solid"/>
              </a:ln>
            </c:spPr>
          </c:marker>
          <c:xVal>
            <c:numRef>
              <c:f>Other_curves!$B$38:$B$42</c:f>
              <c:numCache>
                <c:formatCode>General</c:formatCode>
                <c:ptCount val="5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600</c:v>
                </c:pt>
              </c:numCache>
            </c:numRef>
          </c:xVal>
          <c:yVal>
            <c:numRef>
              <c:f>Other_curves!$F$38:$F$42</c:f>
              <c:numCache>
                <c:formatCode>#,##0</c:formatCode>
                <c:ptCount val="5"/>
                <c:pt idx="0">
                  <c:v>0</c:v>
                </c:pt>
                <c:pt idx="1">
                  <c:v>168000</c:v>
                </c:pt>
                <c:pt idx="2">
                  <c:v>280000</c:v>
                </c:pt>
                <c:pt idx="3">
                  <c:v>392000.00000000006</c:v>
                </c:pt>
                <c:pt idx="4">
                  <c:v>489999.99999999994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016-434D-BF82-5DA78C1832BC}"/>
            </c:ext>
          </c:extLst>
        </c:ser>
        <c:ser>
          <c:idx val="3"/>
          <c:order val="3"/>
          <c:tx>
            <c:strRef>
              <c:f>Other_curves!$G$36:$G$37</c:f>
              <c:strCache>
                <c:ptCount val="2"/>
                <c:pt idx="0">
                  <c:v>C6 Other_highflow</c:v>
                </c:pt>
                <c:pt idx="1">
                  <c:v>Upper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xVal>
            <c:numRef>
              <c:f>Other_curves!$B$38:$B$42</c:f>
              <c:numCache>
                <c:formatCode>General</c:formatCode>
                <c:ptCount val="5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600</c:v>
                </c:pt>
              </c:numCache>
            </c:numRef>
          </c:xVal>
          <c:yVal>
            <c:numRef>
              <c:f>Other_curves!$G$38:$G$42</c:f>
              <c:numCache>
                <c:formatCode>#,##0</c:formatCode>
                <c:ptCount val="5"/>
                <c:pt idx="0">
                  <c:v>0</c:v>
                </c:pt>
                <c:pt idx="1">
                  <c:v>312000</c:v>
                </c:pt>
                <c:pt idx="2">
                  <c:v>520000</c:v>
                </c:pt>
                <c:pt idx="3">
                  <c:v>728000.00000000012</c:v>
                </c:pt>
                <c:pt idx="4">
                  <c:v>910000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016-434D-BF82-5DA78C1832BC}"/>
            </c:ext>
          </c:extLst>
        </c:ser>
        <c:ser>
          <c:idx val="4"/>
          <c:order val="4"/>
          <c:tx>
            <c:strRef>
              <c:f>Other_curves!$H$36</c:f>
              <c:strCache>
                <c:ptCount val="1"/>
                <c:pt idx="0">
                  <c:v>Huizinga_bestestimate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pPr>
              <a:solidFill>
                <a:schemeClr val="accent3"/>
              </a:solidFill>
              <a:ln>
                <a:solidFill>
                  <a:schemeClr val="accent3"/>
                </a:solidFill>
              </a:ln>
            </c:spPr>
          </c:marker>
          <c:xVal>
            <c:numRef>
              <c:f>Other_curves!$H$38:$H$46</c:f>
              <c:numCache>
                <c:formatCode>General</c:formatCode>
                <c:ptCount val="9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  <c:pt idx="8">
                  <c:v>600</c:v>
                </c:pt>
              </c:numCache>
            </c:numRef>
          </c:xVal>
          <c:yVal>
            <c:numRef>
              <c:f>Other_curves!$I$38:$I$46</c:f>
              <c:numCache>
                <c:formatCode>General</c:formatCode>
                <c:ptCount val="9"/>
                <c:pt idx="0">
                  <c:v>0</c:v>
                </c:pt>
                <c:pt idx="1">
                  <c:v>62500</c:v>
                </c:pt>
                <c:pt idx="2">
                  <c:v>105000</c:v>
                </c:pt>
                <c:pt idx="3">
                  <c:v>137500</c:v>
                </c:pt>
                <c:pt idx="4">
                  <c:v>162500</c:v>
                </c:pt>
                <c:pt idx="5">
                  <c:v>200000</c:v>
                </c:pt>
                <c:pt idx="6">
                  <c:v>225000</c:v>
                </c:pt>
                <c:pt idx="7">
                  <c:v>250000</c:v>
                </c:pt>
                <c:pt idx="8">
                  <c:v>250000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016-434D-BF82-5DA78C1832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494592"/>
        <c:axId val="146496896"/>
      </c:scatterChart>
      <c:valAx>
        <c:axId val="146494592"/>
        <c:scaling>
          <c:orientation val="minMax"/>
          <c:max val="6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Water depth (cm)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46496896"/>
        <c:crosses val="autoZero"/>
        <c:crossBetween val="midCat"/>
      </c:valAx>
      <c:valAx>
        <c:axId val="1464968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Damage</a:t>
                </a:r>
                <a:r>
                  <a:rPr lang="en-GB" baseline="0"/>
                  <a:t> (Euro/km)</a:t>
                </a:r>
                <a:endParaRPr lang="en-GB"/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crossAx val="14649459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5659897123113731"/>
          <c:y val="0.17763414989792942"/>
          <c:w val="0.32512001128925094"/>
          <c:h val="0.5954248942172073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GB" sz="1200"/>
              <a:t>Other curves relative</a:t>
            </a:r>
            <a:r>
              <a:rPr lang="en-GB" sz="1200" baseline="0"/>
              <a:t> to max </a:t>
            </a:r>
            <a:r>
              <a:rPr lang="en-GB" sz="1200" u="sng" baseline="0"/>
              <a:t>re</a:t>
            </a:r>
            <a:r>
              <a:rPr lang="en-GB" sz="1200" baseline="0"/>
              <a:t>construction (max damage) costs</a:t>
            </a:r>
            <a:endParaRPr lang="en-GB" sz="1200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Other_curves!$B$4</c:f>
              <c:strCache>
                <c:ptCount val="1"/>
                <c:pt idx="0">
                  <c:v>C5 Other_lowflow</c:v>
                </c:pt>
              </c:strCache>
            </c:strRef>
          </c:tx>
          <c:spPr>
            <a:ln>
              <a:solidFill>
                <a:schemeClr val="tx2">
                  <a:lumMod val="20000"/>
                  <a:lumOff val="80000"/>
                </a:schemeClr>
              </a:solidFill>
            </a:ln>
          </c:spPr>
          <c:marker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marker>
          <c:xVal>
            <c:numRef>
              <c:f>Other_curves!$B$19:$B$23</c:f>
              <c:numCache>
                <c:formatCode>General</c:formatCode>
                <c:ptCount val="5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600</c:v>
                </c:pt>
              </c:numCache>
            </c:numRef>
          </c:xVal>
          <c:yVal>
            <c:numRef>
              <c:f>Other_curves!$C$19:$C$23</c:f>
              <c:numCache>
                <c:formatCode>0.00</c:formatCode>
                <c:ptCount val="5"/>
                <c:pt idx="0">
                  <c:v>0</c:v>
                </c:pt>
                <c:pt idx="1">
                  <c:v>4.2857142857142858E-2</c:v>
                </c:pt>
                <c:pt idx="2">
                  <c:v>7.1428571428571438E-2</c:v>
                </c:pt>
                <c:pt idx="3">
                  <c:v>0.10000000000000002</c:v>
                </c:pt>
                <c:pt idx="4">
                  <c:v>0.14285714285714288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F2-4F36-89D8-52F50E510886}"/>
            </c:ext>
          </c:extLst>
        </c:ser>
        <c:ser>
          <c:idx val="1"/>
          <c:order val="1"/>
          <c:tx>
            <c:strRef>
              <c:f>Other_curves!$E$4</c:f>
              <c:strCache>
                <c:ptCount val="1"/>
                <c:pt idx="0">
                  <c:v>C6 Other_highflow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xVal>
            <c:numRef>
              <c:f>Other_curves!$E$19:$E$23</c:f>
              <c:numCache>
                <c:formatCode>General</c:formatCode>
                <c:ptCount val="5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600</c:v>
                </c:pt>
              </c:numCache>
            </c:numRef>
          </c:xVal>
          <c:yVal>
            <c:numRef>
              <c:f>Other_curves!$F$19:$F$23</c:f>
              <c:numCache>
                <c:formatCode>0.00</c:formatCode>
                <c:ptCount val="5"/>
                <c:pt idx="0">
                  <c:v>0</c:v>
                </c:pt>
                <c:pt idx="1">
                  <c:v>0.34285714285714286</c:v>
                </c:pt>
                <c:pt idx="2">
                  <c:v>0.57142857142857151</c:v>
                </c:pt>
                <c:pt idx="3">
                  <c:v>0.80000000000000016</c:v>
                </c:pt>
                <c:pt idx="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F2-4F36-89D8-52F50E510886}"/>
            </c:ext>
          </c:extLst>
        </c:ser>
        <c:ser>
          <c:idx val="2"/>
          <c:order val="2"/>
          <c:tx>
            <c:strRef>
              <c:f>Other_curves!$H$4</c:f>
              <c:strCache>
                <c:ptCount val="1"/>
                <c:pt idx="0">
                  <c:v>Huizinga</c:v>
                </c:pt>
              </c:strCache>
            </c:strRef>
          </c:tx>
          <c:xVal>
            <c:numRef>
              <c:f>Other_curves!$H$19:$H$27</c:f>
              <c:numCache>
                <c:formatCode>General</c:formatCode>
                <c:ptCount val="9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  <c:pt idx="8">
                  <c:v>600</c:v>
                </c:pt>
              </c:numCache>
            </c:numRef>
          </c:xVal>
          <c:yVal>
            <c:numRef>
              <c:f>Other_curves!$I$19:$I$27</c:f>
              <c:numCache>
                <c:formatCode>0.00</c:formatCode>
                <c:ptCount val="9"/>
                <c:pt idx="0">
                  <c:v>0</c:v>
                </c:pt>
                <c:pt idx="1">
                  <c:v>0.25</c:v>
                </c:pt>
                <c:pt idx="2">
                  <c:v>0.42</c:v>
                </c:pt>
                <c:pt idx="3">
                  <c:v>0.55000000000000004</c:v>
                </c:pt>
                <c:pt idx="4">
                  <c:v>0.65</c:v>
                </c:pt>
                <c:pt idx="5">
                  <c:v>0.8</c:v>
                </c:pt>
                <c:pt idx="6">
                  <c:v>0.9</c:v>
                </c:pt>
                <c:pt idx="7">
                  <c:v>1</c:v>
                </c:pt>
                <c:pt idx="8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AF2-4F36-89D8-52F50E5108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927872"/>
        <c:axId val="134929792"/>
      </c:scatterChart>
      <c:valAx>
        <c:axId val="134927872"/>
        <c:scaling>
          <c:orientation val="minMax"/>
          <c:max val="6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Water depth (cm)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34929792"/>
        <c:crosses val="autoZero"/>
        <c:crossBetween val="midCat"/>
      </c:valAx>
      <c:valAx>
        <c:axId val="1349297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Cost fraction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crossAx val="1349278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GB" sz="1200"/>
              <a:t>Other curves relative</a:t>
            </a:r>
            <a:r>
              <a:rPr lang="en-GB" sz="1200" baseline="0"/>
              <a:t> to max reconstruction (max damage) costs</a:t>
            </a:r>
            <a:endParaRPr lang="en-GB" sz="1200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Other_curves!$B$4</c:f>
              <c:strCache>
                <c:ptCount val="1"/>
                <c:pt idx="0">
                  <c:v>C5 Other_lowflow</c:v>
                </c:pt>
              </c:strCache>
            </c:strRef>
          </c:tx>
          <c:spPr>
            <a:ln>
              <a:solidFill>
                <a:schemeClr val="tx2">
                  <a:lumMod val="20000"/>
                  <a:lumOff val="80000"/>
                </a:schemeClr>
              </a:solidFill>
            </a:ln>
          </c:spPr>
          <c:marker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marker>
          <c:xVal>
            <c:numRef>
              <c:f>Other_curves!$B$19:$B$23</c:f>
              <c:numCache>
                <c:formatCode>General</c:formatCode>
                <c:ptCount val="5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600</c:v>
                </c:pt>
              </c:numCache>
            </c:numRef>
          </c:xVal>
          <c:yVal>
            <c:numRef>
              <c:f>Other_curves!$C$19:$C$23</c:f>
              <c:numCache>
                <c:formatCode>0.00</c:formatCode>
                <c:ptCount val="5"/>
                <c:pt idx="0">
                  <c:v>0</c:v>
                </c:pt>
                <c:pt idx="1">
                  <c:v>4.2857142857142858E-2</c:v>
                </c:pt>
                <c:pt idx="2">
                  <c:v>7.1428571428571438E-2</c:v>
                </c:pt>
                <c:pt idx="3">
                  <c:v>0.10000000000000002</c:v>
                </c:pt>
                <c:pt idx="4">
                  <c:v>0.14285714285714288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99-4E8D-A90B-4D08E244EB7B}"/>
            </c:ext>
          </c:extLst>
        </c:ser>
        <c:ser>
          <c:idx val="1"/>
          <c:order val="1"/>
          <c:tx>
            <c:strRef>
              <c:f>Other_curves!$E$4</c:f>
              <c:strCache>
                <c:ptCount val="1"/>
                <c:pt idx="0">
                  <c:v>C6 Other_highflow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xVal>
            <c:numRef>
              <c:f>Other_curves!$E$19:$E$23</c:f>
              <c:numCache>
                <c:formatCode>General</c:formatCode>
                <c:ptCount val="5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600</c:v>
                </c:pt>
              </c:numCache>
            </c:numRef>
          </c:xVal>
          <c:yVal>
            <c:numRef>
              <c:f>Other_curves!$F$19:$F$23</c:f>
              <c:numCache>
                <c:formatCode>0.00</c:formatCode>
                <c:ptCount val="5"/>
                <c:pt idx="0">
                  <c:v>0</c:v>
                </c:pt>
                <c:pt idx="1">
                  <c:v>0.34285714285714286</c:v>
                </c:pt>
                <c:pt idx="2">
                  <c:v>0.57142857142857151</c:v>
                </c:pt>
                <c:pt idx="3">
                  <c:v>0.80000000000000016</c:v>
                </c:pt>
                <c:pt idx="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99-4E8D-A90B-4D08E244EB7B}"/>
            </c:ext>
          </c:extLst>
        </c:ser>
        <c:ser>
          <c:idx val="2"/>
          <c:order val="2"/>
          <c:tx>
            <c:strRef>
              <c:f>Other_curves!$H$4</c:f>
              <c:strCache>
                <c:ptCount val="1"/>
                <c:pt idx="0">
                  <c:v>Huizinga</c:v>
                </c:pt>
              </c:strCache>
            </c:strRef>
          </c:tx>
          <c:xVal>
            <c:numRef>
              <c:f>Other_curves!$H$19:$H$27</c:f>
              <c:numCache>
                <c:formatCode>General</c:formatCode>
                <c:ptCount val="9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  <c:pt idx="8">
                  <c:v>600</c:v>
                </c:pt>
              </c:numCache>
            </c:numRef>
          </c:xVal>
          <c:yVal>
            <c:numRef>
              <c:f>Other_curves!$I$19:$I$27</c:f>
              <c:numCache>
                <c:formatCode>0.00</c:formatCode>
                <c:ptCount val="9"/>
                <c:pt idx="0">
                  <c:v>0</c:v>
                </c:pt>
                <c:pt idx="1">
                  <c:v>0.25</c:v>
                </c:pt>
                <c:pt idx="2">
                  <c:v>0.42</c:v>
                </c:pt>
                <c:pt idx="3">
                  <c:v>0.55000000000000004</c:v>
                </c:pt>
                <c:pt idx="4">
                  <c:v>0.65</c:v>
                </c:pt>
                <c:pt idx="5">
                  <c:v>0.8</c:v>
                </c:pt>
                <c:pt idx="6">
                  <c:v>0.9</c:v>
                </c:pt>
                <c:pt idx="7">
                  <c:v>1</c:v>
                </c:pt>
                <c:pt idx="8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A99-4E8D-A90B-4D08E244EB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643392"/>
        <c:axId val="145644928"/>
      </c:scatterChart>
      <c:valAx>
        <c:axId val="145643392"/>
        <c:scaling>
          <c:orientation val="minMax"/>
          <c:max val="2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Water depth (cm)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45644928"/>
        <c:crosses val="autoZero"/>
        <c:crossBetween val="midCat"/>
      </c:valAx>
      <c:valAx>
        <c:axId val="145644928"/>
        <c:scaling>
          <c:orientation val="minMax"/>
          <c:max val="0.8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Cost fraction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crossAx val="1456433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GB" sz="1200"/>
              <a:t>Other curves relative</a:t>
            </a:r>
            <a:r>
              <a:rPr lang="en-GB" sz="1200" baseline="0"/>
              <a:t> to total construction costs</a:t>
            </a:r>
            <a:endParaRPr lang="en-GB" sz="1200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Other_curves!$B$4</c:f>
              <c:strCache>
                <c:ptCount val="1"/>
                <c:pt idx="0">
                  <c:v>C5 Other_lowflow</c:v>
                </c:pt>
              </c:strCache>
            </c:strRef>
          </c:tx>
          <c:spPr>
            <a:ln>
              <a:solidFill>
                <a:schemeClr val="tx2">
                  <a:lumMod val="20000"/>
                  <a:lumOff val="80000"/>
                </a:schemeClr>
              </a:solidFill>
            </a:ln>
          </c:spPr>
          <c:marker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marker>
          <c:xVal>
            <c:numRef>
              <c:f>Other_curves!$B$6:$B$10</c:f>
              <c:numCache>
                <c:formatCode>General</c:formatCode>
                <c:ptCount val="5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600</c:v>
                </c:pt>
              </c:numCache>
            </c:numRef>
          </c:xVal>
          <c:yVal>
            <c:numRef>
              <c:f>Other_curves!$C$6:$C$10</c:f>
              <c:numCache>
                <c:formatCode>General</c:formatCode>
                <c:ptCount val="5"/>
                <c:pt idx="0">
                  <c:v>0</c:v>
                </c:pt>
                <c:pt idx="1">
                  <c:v>1.4999999999999999E-2</c:v>
                </c:pt>
                <c:pt idx="2">
                  <c:v>2.5000000000000001E-2</c:v>
                </c:pt>
                <c:pt idx="3">
                  <c:v>3.5000000000000003E-2</c:v>
                </c:pt>
                <c:pt idx="4">
                  <c:v>0.05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A1-4A65-82F9-27507B3A16AC}"/>
            </c:ext>
          </c:extLst>
        </c:ser>
        <c:ser>
          <c:idx val="1"/>
          <c:order val="1"/>
          <c:tx>
            <c:strRef>
              <c:f>Other_curves!$E$4</c:f>
              <c:strCache>
                <c:ptCount val="1"/>
                <c:pt idx="0">
                  <c:v>C6 Other_highflow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xVal>
            <c:numRef>
              <c:f>Other_curves!$E$6:$E$10</c:f>
              <c:numCache>
                <c:formatCode>General</c:formatCode>
                <c:ptCount val="5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600</c:v>
                </c:pt>
              </c:numCache>
            </c:numRef>
          </c:xVal>
          <c:yVal>
            <c:numRef>
              <c:f>Other_curves!$F$6:$F$10</c:f>
              <c:numCache>
                <c:formatCode>General</c:formatCode>
                <c:ptCount val="5"/>
                <c:pt idx="0">
                  <c:v>0</c:v>
                </c:pt>
                <c:pt idx="1">
                  <c:v>0.12</c:v>
                </c:pt>
                <c:pt idx="2">
                  <c:v>0.2</c:v>
                </c:pt>
                <c:pt idx="3">
                  <c:v>0.28000000000000003</c:v>
                </c:pt>
                <c:pt idx="4">
                  <c:v>0.35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BA1-4A65-82F9-27507B3A16AC}"/>
            </c:ext>
          </c:extLst>
        </c:ser>
        <c:ser>
          <c:idx val="4"/>
          <c:order val="2"/>
          <c:tx>
            <c:strRef>
              <c:f>Other_curves!$H$4:$I$4</c:f>
              <c:strCache>
                <c:ptCount val="1"/>
                <c:pt idx="0">
                  <c:v>Huizinga Lower_secondary</c:v>
                </c:pt>
              </c:strCache>
            </c:strRef>
          </c:tx>
          <c:spPr>
            <a:ln>
              <a:solidFill>
                <a:srgbClr val="92D050"/>
              </a:solidFill>
            </a:ln>
          </c:spPr>
          <c:marker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xVal>
            <c:numRef>
              <c:f>Other_curves!$H$6:$H$14</c:f>
              <c:numCache>
                <c:formatCode>General</c:formatCode>
                <c:ptCount val="9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  <c:pt idx="8">
                  <c:v>600</c:v>
                </c:pt>
              </c:numCache>
            </c:numRef>
          </c:xVal>
          <c:yVal>
            <c:numRef>
              <c:f>Other_curves!$I$6:$I$14</c:f>
              <c:numCache>
                <c:formatCode>General</c:formatCode>
                <c:ptCount val="9"/>
                <c:pt idx="0">
                  <c:v>0</c:v>
                </c:pt>
                <c:pt idx="1">
                  <c:v>0.125</c:v>
                </c:pt>
                <c:pt idx="2">
                  <c:v>0.21</c:v>
                </c:pt>
                <c:pt idx="3">
                  <c:v>0.27500000000000002</c:v>
                </c:pt>
                <c:pt idx="4">
                  <c:v>0.32500000000000001</c:v>
                </c:pt>
                <c:pt idx="5">
                  <c:v>0.4</c:v>
                </c:pt>
                <c:pt idx="6">
                  <c:v>0.45</c:v>
                </c:pt>
                <c:pt idx="7">
                  <c:v>0.5</c:v>
                </c:pt>
                <c:pt idx="8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BA1-4A65-82F9-27507B3A16AC}"/>
            </c:ext>
          </c:extLst>
        </c:ser>
        <c:ser>
          <c:idx val="5"/>
          <c:order val="3"/>
          <c:tx>
            <c:strRef>
              <c:f>Other_curves!$J$3:$J$4</c:f>
              <c:strCache>
                <c:ptCount val="2"/>
                <c:pt idx="0">
                  <c:v>Huizinga</c:v>
                </c:pt>
                <c:pt idx="1">
                  <c:v>Upper_secondary</c:v>
                </c:pt>
              </c:strCache>
            </c:strRef>
          </c:tx>
          <c:spPr>
            <a:ln>
              <a:solidFill>
                <a:srgbClr val="92D050"/>
              </a:solidFill>
            </a:ln>
          </c:spPr>
          <c:marker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xVal>
            <c:numRef>
              <c:f>Other_curves!$H$6:$H$14</c:f>
              <c:numCache>
                <c:formatCode>General</c:formatCode>
                <c:ptCount val="9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  <c:pt idx="8">
                  <c:v>600</c:v>
                </c:pt>
              </c:numCache>
            </c:numRef>
          </c:xVal>
          <c:yVal>
            <c:numRef>
              <c:f>Other_curves!$J$6:$J$14</c:f>
              <c:numCache>
                <c:formatCode>General</c:formatCode>
                <c:ptCount val="9"/>
                <c:pt idx="0">
                  <c:v>0</c:v>
                </c:pt>
                <c:pt idx="1">
                  <c:v>4.1666666666666664E-2</c:v>
                </c:pt>
                <c:pt idx="2">
                  <c:v>7.0000000000000007E-2</c:v>
                </c:pt>
                <c:pt idx="3">
                  <c:v>9.166666666666666E-2</c:v>
                </c:pt>
                <c:pt idx="4">
                  <c:v>0.10833333333333334</c:v>
                </c:pt>
                <c:pt idx="5">
                  <c:v>0.13333333333333333</c:v>
                </c:pt>
                <c:pt idx="6">
                  <c:v>0.15</c:v>
                </c:pt>
                <c:pt idx="7">
                  <c:v>0.16666666666666666</c:v>
                </c:pt>
                <c:pt idx="8">
                  <c:v>0.16666666666666666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BA1-4A65-82F9-27507B3A16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548608"/>
        <c:axId val="146563456"/>
      </c:scatterChart>
      <c:valAx>
        <c:axId val="146548608"/>
        <c:scaling>
          <c:orientation val="minMax"/>
          <c:max val="2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Water depth (cm)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46563456"/>
        <c:crosses val="autoZero"/>
        <c:crossBetween val="midCat"/>
      </c:valAx>
      <c:valAx>
        <c:axId val="146563456"/>
        <c:scaling>
          <c:orientation val="minMax"/>
          <c:max val="0.4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Cost fraction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465486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GB" sz="1200"/>
              <a:t>Absolute</a:t>
            </a:r>
            <a:r>
              <a:rPr lang="en-GB" sz="1200" baseline="0"/>
              <a:t> tertiary curves (upper and lower bounds)</a:t>
            </a:r>
            <a:endParaRPr lang="en-GB" sz="1200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Other_curves!$C$60:$C$61</c:f>
              <c:strCache>
                <c:ptCount val="2"/>
                <c:pt idx="0">
                  <c:v>C5 Other_lowflow</c:v>
                </c:pt>
                <c:pt idx="1">
                  <c:v>Lower</c:v>
                </c:pt>
              </c:strCache>
            </c:strRef>
          </c:tx>
          <c:spPr>
            <a:ln>
              <a:solidFill>
                <a:schemeClr val="tx2">
                  <a:lumMod val="20000"/>
                  <a:lumOff val="80000"/>
                </a:schemeClr>
              </a:solidFill>
              <a:prstDash val="solid"/>
            </a:ln>
          </c:spPr>
          <c:marker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  <a:prstDash val="solid"/>
              </a:ln>
            </c:spPr>
          </c:marker>
          <c:xVal>
            <c:numRef>
              <c:f>Other_curves!$B$62:$B$66</c:f>
              <c:numCache>
                <c:formatCode>General</c:formatCode>
                <c:ptCount val="5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600</c:v>
                </c:pt>
              </c:numCache>
            </c:numRef>
          </c:xVal>
          <c:yVal>
            <c:numRef>
              <c:f>Other_curves!$C$62:$C$66</c:f>
              <c:numCache>
                <c:formatCode>#,##0</c:formatCode>
                <c:ptCount val="5"/>
                <c:pt idx="0">
                  <c:v>0</c:v>
                </c:pt>
                <c:pt idx="1">
                  <c:v>3000</c:v>
                </c:pt>
                <c:pt idx="2">
                  <c:v>5000</c:v>
                </c:pt>
                <c:pt idx="3">
                  <c:v>7000.0000000000009</c:v>
                </c:pt>
                <c:pt idx="4">
                  <c:v>10000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77-4D2C-97A7-01A6970EAC51}"/>
            </c:ext>
          </c:extLst>
        </c:ser>
        <c:ser>
          <c:idx val="1"/>
          <c:order val="1"/>
          <c:tx>
            <c:strRef>
              <c:f>Other_curves!$D$60:$D$61</c:f>
              <c:strCache>
                <c:ptCount val="2"/>
                <c:pt idx="0">
                  <c:v>C5 Other_lowflow</c:v>
                </c:pt>
                <c:pt idx="1">
                  <c:v>Upper</c:v>
                </c:pt>
              </c:strCache>
            </c:strRef>
          </c:tx>
          <c:spPr>
            <a:ln>
              <a:solidFill>
                <a:schemeClr val="tx2">
                  <a:lumMod val="20000"/>
                  <a:lumOff val="80000"/>
                </a:schemeClr>
              </a:solidFill>
            </a:ln>
          </c:spPr>
          <c:marker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marker>
          <c:xVal>
            <c:numRef>
              <c:f>Other_curves!$B$62:$B$66</c:f>
              <c:numCache>
                <c:formatCode>General</c:formatCode>
                <c:ptCount val="5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600</c:v>
                </c:pt>
              </c:numCache>
            </c:numRef>
          </c:xVal>
          <c:yVal>
            <c:numRef>
              <c:f>Other_curves!$D$62:$D$66</c:f>
              <c:numCache>
                <c:formatCode>#,##0</c:formatCode>
                <c:ptCount val="5"/>
                <c:pt idx="0">
                  <c:v>0</c:v>
                </c:pt>
                <c:pt idx="1">
                  <c:v>9000</c:v>
                </c:pt>
                <c:pt idx="2">
                  <c:v>15000</c:v>
                </c:pt>
                <c:pt idx="3">
                  <c:v>21000.000000000004</c:v>
                </c:pt>
                <c:pt idx="4">
                  <c:v>30000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E77-4D2C-97A7-01A6970EAC51}"/>
            </c:ext>
          </c:extLst>
        </c:ser>
        <c:ser>
          <c:idx val="2"/>
          <c:order val="2"/>
          <c:tx>
            <c:strRef>
              <c:f>Other_curves!$F$60:$F$61</c:f>
              <c:strCache>
                <c:ptCount val="2"/>
                <c:pt idx="0">
                  <c:v>C6 Other_highflow</c:v>
                </c:pt>
                <c:pt idx="1">
                  <c:v>Lower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solid"/>
            </a:ln>
          </c:spPr>
          <c:marker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accent6">
                    <a:lumMod val="60000"/>
                    <a:lumOff val="40000"/>
                  </a:schemeClr>
                </a:solidFill>
                <a:prstDash val="solid"/>
              </a:ln>
            </c:spPr>
          </c:marker>
          <c:xVal>
            <c:numRef>
              <c:f>Other_curves!$B$62:$B$66</c:f>
              <c:numCache>
                <c:formatCode>General</c:formatCode>
                <c:ptCount val="5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600</c:v>
                </c:pt>
              </c:numCache>
            </c:numRef>
          </c:xVal>
          <c:yVal>
            <c:numRef>
              <c:f>Other_curves!$F$62:$F$66</c:f>
              <c:numCache>
                <c:formatCode>#,##0</c:formatCode>
                <c:ptCount val="5"/>
                <c:pt idx="0">
                  <c:v>0</c:v>
                </c:pt>
                <c:pt idx="1">
                  <c:v>24000</c:v>
                </c:pt>
                <c:pt idx="2">
                  <c:v>40000</c:v>
                </c:pt>
                <c:pt idx="3">
                  <c:v>56000.000000000007</c:v>
                </c:pt>
                <c:pt idx="4">
                  <c:v>70000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E77-4D2C-97A7-01A6970EAC51}"/>
            </c:ext>
          </c:extLst>
        </c:ser>
        <c:ser>
          <c:idx val="3"/>
          <c:order val="3"/>
          <c:tx>
            <c:strRef>
              <c:f>Other_curves!$G$60:$G$61</c:f>
              <c:strCache>
                <c:ptCount val="2"/>
                <c:pt idx="0">
                  <c:v>C6 Other_highflow</c:v>
                </c:pt>
                <c:pt idx="1">
                  <c:v>Upper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xVal>
            <c:numRef>
              <c:f>Other_curves!$B$62:$B$66</c:f>
              <c:numCache>
                <c:formatCode>General</c:formatCode>
                <c:ptCount val="5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600</c:v>
                </c:pt>
              </c:numCache>
            </c:numRef>
          </c:xVal>
          <c:yVal>
            <c:numRef>
              <c:f>Other_curves!$G$62:$G$66</c:f>
              <c:numCache>
                <c:formatCode>#,##0</c:formatCode>
                <c:ptCount val="5"/>
                <c:pt idx="0">
                  <c:v>0</c:v>
                </c:pt>
                <c:pt idx="1">
                  <c:v>72000</c:v>
                </c:pt>
                <c:pt idx="2">
                  <c:v>120000</c:v>
                </c:pt>
                <c:pt idx="3">
                  <c:v>168000.00000000003</c:v>
                </c:pt>
                <c:pt idx="4">
                  <c:v>210000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E77-4D2C-97A7-01A6970EAC51}"/>
            </c:ext>
          </c:extLst>
        </c:ser>
        <c:ser>
          <c:idx val="4"/>
          <c:order val="4"/>
          <c:tx>
            <c:strRef>
              <c:f>Other_curves!$H$60</c:f>
              <c:strCache>
                <c:ptCount val="1"/>
                <c:pt idx="0">
                  <c:v>Huizinga_bestestimate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pPr>
              <a:solidFill>
                <a:schemeClr val="accent3"/>
              </a:solidFill>
              <a:ln>
                <a:solidFill>
                  <a:schemeClr val="accent3"/>
                </a:solidFill>
              </a:ln>
            </c:spPr>
          </c:marker>
          <c:xVal>
            <c:numRef>
              <c:f>Other_curves!$H$62:$H$70</c:f>
              <c:numCache>
                <c:formatCode>General</c:formatCode>
                <c:ptCount val="9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  <c:pt idx="8">
                  <c:v>600</c:v>
                </c:pt>
              </c:numCache>
            </c:numRef>
          </c:xVal>
          <c:yVal>
            <c:numRef>
              <c:f>Other_curves!$I$62:$I$70</c:f>
              <c:numCache>
                <c:formatCode>General</c:formatCode>
                <c:ptCount val="9"/>
                <c:pt idx="0">
                  <c:v>0</c:v>
                </c:pt>
                <c:pt idx="1">
                  <c:v>48000</c:v>
                </c:pt>
                <c:pt idx="2">
                  <c:v>80640</c:v>
                </c:pt>
                <c:pt idx="3">
                  <c:v>105600.00000000001</c:v>
                </c:pt>
                <c:pt idx="4">
                  <c:v>124800</c:v>
                </c:pt>
                <c:pt idx="5">
                  <c:v>153600</c:v>
                </c:pt>
                <c:pt idx="6">
                  <c:v>172800</c:v>
                </c:pt>
                <c:pt idx="7">
                  <c:v>192000</c:v>
                </c:pt>
                <c:pt idx="8">
                  <c:v>192000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E77-4D2C-97A7-01A6970EAC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599296"/>
        <c:axId val="146601856"/>
      </c:scatterChart>
      <c:valAx>
        <c:axId val="146599296"/>
        <c:scaling>
          <c:orientation val="minMax"/>
          <c:max val="6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Water depth (cm)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46601856"/>
        <c:crosses val="autoZero"/>
        <c:crossBetween val="midCat"/>
      </c:valAx>
      <c:valAx>
        <c:axId val="1466018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Damage</a:t>
                </a:r>
                <a:r>
                  <a:rPr lang="en-GB" baseline="0"/>
                  <a:t> (Euro/km)</a:t>
                </a:r>
                <a:endParaRPr lang="en-GB"/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crossAx val="14659929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5659897123113731"/>
          <c:y val="0.17763414989792942"/>
          <c:w val="0.32512001128925094"/>
          <c:h val="0.5954248942172073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GB" sz="1200"/>
              <a:t>Absolute</a:t>
            </a:r>
            <a:r>
              <a:rPr lang="en-GB" sz="1200" baseline="0"/>
              <a:t> motorway curves (upper and lower bounds)</a:t>
            </a:r>
            <a:endParaRPr lang="en-GB" sz="1200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Motorway_curves!$C$36:$C$37</c:f>
              <c:strCache>
                <c:ptCount val="2"/>
                <c:pt idx="0">
                  <c:v>C1 Accessories_lowflow</c:v>
                </c:pt>
                <c:pt idx="1">
                  <c:v>Cheap (1st quartile of construction cost range) </c:v>
                </c:pt>
              </c:strCache>
            </c:strRef>
          </c:tx>
          <c:spPr>
            <a:ln>
              <a:prstDash val="dash"/>
            </a:ln>
          </c:spPr>
          <c:marker>
            <c:spPr>
              <a:ln>
                <a:prstDash val="dash"/>
              </a:ln>
            </c:spPr>
          </c:marker>
          <c:xVal>
            <c:numRef>
              <c:f>Motorway_curves!$B$38:$B$43</c:f>
              <c:numCache>
                <c:formatCode>General</c:formatCode>
                <c:ptCount val="6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600</c:v>
                </c:pt>
              </c:numCache>
            </c:numRef>
          </c:xVal>
          <c:yVal>
            <c:numRef>
              <c:f>Motorway_curves!$C$38:$C$43</c:f>
              <c:numCache>
                <c:formatCode>#,##0</c:formatCode>
                <c:ptCount val="6"/>
                <c:pt idx="0">
                  <c:v>0</c:v>
                </c:pt>
                <c:pt idx="1">
                  <c:v>98000</c:v>
                </c:pt>
                <c:pt idx="2">
                  <c:v>294000</c:v>
                </c:pt>
                <c:pt idx="3">
                  <c:v>735000</c:v>
                </c:pt>
                <c:pt idx="4">
                  <c:v>980000</c:v>
                </c:pt>
                <c:pt idx="5">
                  <c:v>1960000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00-4BCD-A115-8DCF94542D8F}"/>
            </c:ext>
          </c:extLst>
        </c:ser>
        <c:ser>
          <c:idx val="1"/>
          <c:order val="1"/>
          <c:tx>
            <c:strRef>
              <c:f>Motorway_curves!$D$36:$D$37</c:f>
              <c:strCache>
                <c:ptCount val="2"/>
                <c:pt idx="0">
                  <c:v>C1 Accessories_lowflow</c:v>
                </c:pt>
                <c:pt idx="1">
                  <c:v>Expensive (3rd quartile of construction cost range) 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pPr>
              <a:solidFill>
                <a:srgbClr val="0070C0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Motorway_curves!$B$38:$B$43</c:f>
              <c:numCache>
                <c:formatCode>General</c:formatCode>
                <c:ptCount val="6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600</c:v>
                </c:pt>
              </c:numCache>
            </c:numRef>
          </c:xVal>
          <c:yVal>
            <c:numRef>
              <c:f>Motorway_curves!$D$38:$D$43</c:f>
              <c:numCache>
                <c:formatCode>#,##0</c:formatCode>
                <c:ptCount val="6"/>
                <c:pt idx="0">
                  <c:v>0</c:v>
                </c:pt>
                <c:pt idx="1">
                  <c:v>287000</c:v>
                </c:pt>
                <c:pt idx="2">
                  <c:v>861000</c:v>
                </c:pt>
                <c:pt idx="3">
                  <c:v>2152500</c:v>
                </c:pt>
                <c:pt idx="4">
                  <c:v>2870000</c:v>
                </c:pt>
                <c:pt idx="5">
                  <c:v>5740000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00-4BCD-A115-8DCF94542D8F}"/>
            </c:ext>
          </c:extLst>
        </c:ser>
        <c:ser>
          <c:idx val="2"/>
          <c:order val="2"/>
          <c:tx>
            <c:strRef>
              <c:f>Motorway_curves!$F$36:$F$37</c:f>
              <c:strCache>
                <c:ptCount val="2"/>
                <c:pt idx="0">
                  <c:v>C2 Accessories_highflow</c:v>
                </c:pt>
                <c:pt idx="1">
                  <c:v>Cheap (1st quartile of construction cost range) </c:v>
                </c:pt>
              </c:strCache>
            </c:strRef>
          </c:tx>
          <c:spPr>
            <a:ln>
              <a:solidFill>
                <a:srgbClr val="C00000"/>
              </a:solidFill>
              <a:prstDash val="dash"/>
            </a:ln>
          </c:spPr>
          <c:marker>
            <c:spPr>
              <a:solidFill>
                <a:srgbClr val="C00000"/>
              </a:solidFill>
              <a:ln>
                <a:solidFill>
                  <a:srgbClr val="C00000"/>
                </a:solidFill>
                <a:prstDash val="dash"/>
              </a:ln>
            </c:spPr>
          </c:marker>
          <c:xVal>
            <c:numRef>
              <c:f>Motorway_curves!$B$38:$B$43</c:f>
              <c:numCache>
                <c:formatCode>General</c:formatCode>
                <c:ptCount val="6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600</c:v>
                </c:pt>
              </c:numCache>
            </c:numRef>
          </c:xVal>
          <c:yVal>
            <c:numRef>
              <c:f>Motorway_curves!$F$38:$F$43</c:f>
              <c:numCache>
                <c:formatCode>#,##0</c:formatCode>
                <c:ptCount val="6"/>
                <c:pt idx="0">
                  <c:v>0</c:v>
                </c:pt>
                <c:pt idx="1">
                  <c:v>196000</c:v>
                </c:pt>
                <c:pt idx="2">
                  <c:v>588000</c:v>
                </c:pt>
                <c:pt idx="3">
                  <c:v>980000</c:v>
                </c:pt>
                <c:pt idx="4">
                  <c:v>1176000</c:v>
                </c:pt>
                <c:pt idx="5">
                  <c:v>2156000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600-4BCD-A115-8DCF94542D8F}"/>
            </c:ext>
          </c:extLst>
        </c:ser>
        <c:ser>
          <c:idx val="3"/>
          <c:order val="3"/>
          <c:tx>
            <c:strRef>
              <c:f>Motorway_curves!$G$36:$G$37</c:f>
              <c:strCache>
                <c:ptCount val="2"/>
                <c:pt idx="0">
                  <c:v>C2 Accessories_highflow</c:v>
                </c:pt>
                <c:pt idx="1">
                  <c:v>Expensive (3rd quartile of construction cost range) 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pPr>
              <a:ln>
                <a:solidFill>
                  <a:srgbClr val="C00000"/>
                </a:solidFill>
              </a:ln>
            </c:spPr>
          </c:marker>
          <c:xVal>
            <c:numRef>
              <c:f>Motorway_curves!$B$38:$B$43</c:f>
              <c:numCache>
                <c:formatCode>General</c:formatCode>
                <c:ptCount val="6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600</c:v>
                </c:pt>
              </c:numCache>
            </c:numRef>
          </c:xVal>
          <c:yVal>
            <c:numRef>
              <c:f>Motorway_curves!$G$38:$G$43</c:f>
              <c:numCache>
                <c:formatCode>#,##0</c:formatCode>
                <c:ptCount val="6"/>
                <c:pt idx="0">
                  <c:v>0</c:v>
                </c:pt>
                <c:pt idx="1">
                  <c:v>574000</c:v>
                </c:pt>
                <c:pt idx="2">
                  <c:v>1722000</c:v>
                </c:pt>
                <c:pt idx="3">
                  <c:v>2870000</c:v>
                </c:pt>
                <c:pt idx="4">
                  <c:v>3444000</c:v>
                </c:pt>
                <c:pt idx="5">
                  <c:v>6314000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600-4BCD-A115-8DCF94542D8F}"/>
            </c:ext>
          </c:extLst>
        </c:ser>
        <c:ser>
          <c:idx val="4"/>
          <c:order val="4"/>
          <c:tx>
            <c:strRef>
              <c:f>Motorway_curves!$N$36</c:f>
              <c:strCache>
                <c:ptCount val="1"/>
                <c:pt idx="0">
                  <c:v>Huizinga (estimate)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pPr>
              <a:solidFill>
                <a:schemeClr val="accent3"/>
              </a:solidFill>
              <a:ln>
                <a:solidFill>
                  <a:schemeClr val="accent3"/>
                </a:solidFill>
              </a:ln>
            </c:spPr>
          </c:marker>
          <c:xVal>
            <c:numRef>
              <c:f>Motorway_curves!$N$38:$N$46</c:f>
              <c:numCache>
                <c:formatCode>General</c:formatCode>
                <c:ptCount val="9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  <c:pt idx="8">
                  <c:v>600</c:v>
                </c:pt>
              </c:numCache>
            </c:numRef>
          </c:xVal>
          <c:yVal>
            <c:numRef>
              <c:f>Motorway_curves!$O$38:$O$46</c:f>
              <c:numCache>
                <c:formatCode>General</c:formatCode>
                <c:ptCount val="9"/>
                <c:pt idx="0">
                  <c:v>0</c:v>
                </c:pt>
                <c:pt idx="1">
                  <c:v>300000</c:v>
                </c:pt>
                <c:pt idx="2">
                  <c:v>504000</c:v>
                </c:pt>
                <c:pt idx="3">
                  <c:v>660000</c:v>
                </c:pt>
                <c:pt idx="4">
                  <c:v>780000</c:v>
                </c:pt>
                <c:pt idx="5">
                  <c:v>960000</c:v>
                </c:pt>
                <c:pt idx="6">
                  <c:v>1080000</c:v>
                </c:pt>
                <c:pt idx="7">
                  <c:v>1200000</c:v>
                </c:pt>
                <c:pt idx="8">
                  <c:v>1200000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600-4BCD-A115-8DCF94542D8F}"/>
            </c:ext>
          </c:extLst>
        </c:ser>
        <c:ser>
          <c:idx val="5"/>
          <c:order val="5"/>
          <c:tx>
            <c:strRef>
              <c:f>Motorway_curves!$H$36:$H$37</c:f>
              <c:strCache>
                <c:ptCount val="2"/>
                <c:pt idx="0">
                  <c:v>C3 Simple_lowflow</c:v>
                </c:pt>
                <c:pt idx="1">
                  <c:v>Cheap (1st quartile of construction cost range) </c:v>
                </c:pt>
              </c:strCache>
            </c:strRef>
          </c:tx>
          <c:spPr>
            <a:ln>
              <a:solidFill>
                <a:schemeClr val="accent5"/>
              </a:solidFill>
            </a:ln>
          </c:spPr>
          <c:marker>
            <c:spPr>
              <a:solidFill>
                <a:schemeClr val="accent5"/>
              </a:solidFill>
              <a:ln>
                <a:solidFill>
                  <a:schemeClr val="accent5"/>
                </a:solidFill>
              </a:ln>
            </c:spPr>
          </c:marker>
          <c:xVal>
            <c:numRef>
              <c:f>Motorway_curves!$H$6:$H$11</c:f>
              <c:numCache>
                <c:formatCode>General</c:formatCode>
                <c:ptCount val="6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600</c:v>
                </c:pt>
              </c:numCache>
            </c:numRef>
          </c:xVal>
          <c:yVal>
            <c:numRef>
              <c:f>Motorway_curves!$H$38:$H$43</c:f>
              <c:numCache>
                <c:formatCode>General</c:formatCode>
                <c:ptCount val="6"/>
                <c:pt idx="0">
                  <c:v>0</c:v>
                </c:pt>
                <c:pt idx="1">
                  <c:v>19600</c:v>
                </c:pt>
                <c:pt idx="2">
                  <c:v>39200</c:v>
                </c:pt>
                <c:pt idx="3">
                  <c:v>245000</c:v>
                </c:pt>
                <c:pt idx="4">
                  <c:v>294000</c:v>
                </c:pt>
                <c:pt idx="5">
                  <c:v>392000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600-4BCD-A115-8DCF94542D8F}"/>
            </c:ext>
          </c:extLst>
        </c:ser>
        <c:ser>
          <c:idx val="6"/>
          <c:order val="6"/>
          <c:tx>
            <c:strRef>
              <c:f>Motorway_curves!$I$36:$I$37</c:f>
              <c:strCache>
                <c:ptCount val="2"/>
                <c:pt idx="0">
                  <c:v>C3 Simple_lowflow</c:v>
                </c:pt>
                <c:pt idx="1">
                  <c:v>Expensive (3rd quartile of construction cost range) </c:v>
                </c:pt>
              </c:strCache>
            </c:strRef>
          </c:tx>
          <c:spPr>
            <a:ln>
              <a:solidFill>
                <a:schemeClr val="accent5"/>
              </a:solidFill>
              <a:prstDash val="dash"/>
            </a:ln>
          </c:spPr>
          <c:marker>
            <c:spPr>
              <a:solidFill>
                <a:schemeClr val="accent5"/>
              </a:solidFill>
              <a:ln>
                <a:solidFill>
                  <a:schemeClr val="accent5"/>
                </a:solidFill>
                <a:prstDash val="dash"/>
              </a:ln>
            </c:spPr>
          </c:marker>
          <c:xVal>
            <c:numRef>
              <c:f>Motorway_curves!$H$19:$H$24</c:f>
              <c:numCache>
                <c:formatCode>General</c:formatCode>
                <c:ptCount val="6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600</c:v>
                </c:pt>
              </c:numCache>
            </c:numRef>
          </c:xVal>
          <c:yVal>
            <c:numRef>
              <c:f>Motorway_curves!$I$38:$I$43</c:f>
              <c:numCache>
                <c:formatCode>#,##0</c:formatCode>
                <c:ptCount val="6"/>
                <c:pt idx="0">
                  <c:v>0</c:v>
                </c:pt>
                <c:pt idx="1">
                  <c:v>57400</c:v>
                </c:pt>
                <c:pt idx="2">
                  <c:v>114800</c:v>
                </c:pt>
                <c:pt idx="3">
                  <c:v>717500</c:v>
                </c:pt>
                <c:pt idx="4">
                  <c:v>861000</c:v>
                </c:pt>
                <c:pt idx="5">
                  <c:v>1148000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600-4BCD-A115-8DCF94542D8F}"/>
            </c:ext>
          </c:extLst>
        </c:ser>
        <c:ser>
          <c:idx val="7"/>
          <c:order val="7"/>
          <c:tx>
            <c:strRef>
              <c:f>Motorway_curves!$K$36:$K$37</c:f>
              <c:strCache>
                <c:ptCount val="2"/>
                <c:pt idx="0">
                  <c:v>C4 Simple_highflow</c:v>
                </c:pt>
                <c:pt idx="1">
                  <c:v>Cheap (1st quartile of construction cost range) 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xVal>
            <c:numRef>
              <c:f>Motorway_curves!$K$6:$K$11</c:f>
              <c:numCache>
                <c:formatCode>General</c:formatCode>
                <c:ptCount val="6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600</c:v>
                </c:pt>
              </c:numCache>
            </c:numRef>
          </c:xVal>
          <c:yVal>
            <c:numRef>
              <c:f>Motorway_curves!$K$38:$K$43</c:f>
              <c:numCache>
                <c:formatCode>General</c:formatCode>
                <c:ptCount val="6"/>
                <c:pt idx="0">
                  <c:v>0</c:v>
                </c:pt>
                <c:pt idx="1">
                  <c:v>147000</c:v>
                </c:pt>
                <c:pt idx="2">
                  <c:v>392000</c:v>
                </c:pt>
                <c:pt idx="3">
                  <c:v>1960000</c:v>
                </c:pt>
                <c:pt idx="4">
                  <c:v>2450000</c:v>
                </c:pt>
                <c:pt idx="5">
                  <c:v>3430000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600-4BCD-A115-8DCF94542D8F}"/>
            </c:ext>
          </c:extLst>
        </c:ser>
        <c:ser>
          <c:idx val="8"/>
          <c:order val="8"/>
          <c:tx>
            <c:strRef>
              <c:f>Motorway_curves!$L$36:$L$37</c:f>
              <c:strCache>
                <c:ptCount val="2"/>
                <c:pt idx="0">
                  <c:v>C4 Simple_highflow</c:v>
                </c:pt>
                <c:pt idx="1">
                  <c:v>Expensive (3rd quartile of construction cost range) </c:v>
                </c:pt>
              </c:strCache>
            </c:strRef>
          </c:tx>
          <c:spPr>
            <a:ln>
              <a:solidFill>
                <a:schemeClr val="accent6"/>
              </a:solidFill>
              <a:prstDash val="dash"/>
            </a:ln>
          </c:spPr>
          <c:marker>
            <c:spPr>
              <a:solidFill>
                <a:schemeClr val="accent6"/>
              </a:solidFill>
              <a:ln>
                <a:solidFill>
                  <a:schemeClr val="accent6"/>
                </a:solidFill>
                <a:prstDash val="dash"/>
              </a:ln>
            </c:spPr>
          </c:marker>
          <c:xVal>
            <c:numRef>
              <c:f>Motorway_curves!$K$6:$K$11</c:f>
              <c:numCache>
                <c:formatCode>General</c:formatCode>
                <c:ptCount val="6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600</c:v>
                </c:pt>
              </c:numCache>
            </c:numRef>
          </c:xVal>
          <c:yVal>
            <c:numRef>
              <c:f>Motorway_curves!$L$38:$L$43</c:f>
              <c:numCache>
                <c:formatCode>#,##0</c:formatCode>
                <c:ptCount val="6"/>
                <c:pt idx="0">
                  <c:v>0</c:v>
                </c:pt>
                <c:pt idx="1">
                  <c:v>430500</c:v>
                </c:pt>
                <c:pt idx="2">
                  <c:v>1148000</c:v>
                </c:pt>
                <c:pt idx="3">
                  <c:v>5740000</c:v>
                </c:pt>
                <c:pt idx="4">
                  <c:v>7175000</c:v>
                </c:pt>
                <c:pt idx="5">
                  <c:v>10045000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600-4BCD-A115-8DCF94542D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282752"/>
        <c:axId val="146293504"/>
      </c:scatterChart>
      <c:valAx>
        <c:axId val="146282752"/>
        <c:scaling>
          <c:orientation val="minMax"/>
          <c:max val="6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Water depth (cm)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46293504"/>
        <c:crosses val="autoZero"/>
        <c:crossBetween val="midCat"/>
      </c:valAx>
      <c:valAx>
        <c:axId val="146293504"/>
        <c:scaling>
          <c:orientation val="minMax"/>
          <c:max val="500000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Damage</a:t>
                </a:r>
                <a:r>
                  <a:rPr lang="en-GB" baseline="0"/>
                  <a:t> (Euro/km)</a:t>
                </a:r>
                <a:endParaRPr lang="en-GB"/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crossAx val="14628275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5659897123113731"/>
          <c:y val="0.17763414989792942"/>
          <c:w val="0.32512001128925094"/>
          <c:h val="0.5954248942172073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GB" sz="1200"/>
              <a:t>Motorway curves relative</a:t>
            </a:r>
            <a:r>
              <a:rPr lang="en-GB" sz="1200" baseline="0"/>
              <a:t> to max reconstruction (max damage) costs</a:t>
            </a:r>
            <a:endParaRPr lang="en-GB" sz="1200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Motorway_curves!$B$4</c:f>
              <c:strCache>
                <c:ptCount val="1"/>
                <c:pt idx="0">
                  <c:v>C1 Accessories_lowflow</c:v>
                </c:pt>
              </c:strCache>
            </c:strRef>
          </c:tx>
          <c:xVal>
            <c:numRef>
              <c:f>Motorway_curves!$B$19:$B$24</c:f>
              <c:numCache>
                <c:formatCode>General</c:formatCode>
                <c:ptCount val="6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600</c:v>
                </c:pt>
              </c:numCache>
            </c:numRef>
          </c:xVal>
          <c:yVal>
            <c:numRef>
              <c:f>Motorway_curves!$C$19:$C$24</c:f>
              <c:numCache>
                <c:formatCode>General</c:formatCode>
                <c:ptCount val="6"/>
                <c:pt idx="0">
                  <c:v>0</c:v>
                </c:pt>
                <c:pt idx="1">
                  <c:v>4.5454545454545456E-2</c:v>
                </c:pt>
                <c:pt idx="2">
                  <c:v>0.13636363636363635</c:v>
                </c:pt>
                <c:pt idx="3">
                  <c:v>0.34090909090909088</c:v>
                </c:pt>
                <c:pt idx="4">
                  <c:v>0.45454545454545459</c:v>
                </c:pt>
                <c:pt idx="5">
                  <c:v>0.90909090909090917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22-4412-A66F-3F09709B9848}"/>
            </c:ext>
          </c:extLst>
        </c:ser>
        <c:ser>
          <c:idx val="1"/>
          <c:order val="1"/>
          <c:tx>
            <c:strRef>
              <c:f>Motorway_curves!$E$4</c:f>
              <c:strCache>
                <c:ptCount val="1"/>
                <c:pt idx="0">
                  <c:v>C2 Accessories_highflow</c:v>
                </c:pt>
              </c:strCache>
            </c:strRef>
          </c:tx>
          <c:xVal>
            <c:numRef>
              <c:f>Motorway_curves!$E$19:$E$24</c:f>
              <c:numCache>
                <c:formatCode>General</c:formatCode>
                <c:ptCount val="6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600</c:v>
                </c:pt>
              </c:numCache>
            </c:numRef>
          </c:xVal>
          <c:yVal>
            <c:numRef>
              <c:f>Motorway_curves!$F$19:$F$24</c:f>
              <c:numCache>
                <c:formatCode>General</c:formatCode>
                <c:ptCount val="6"/>
                <c:pt idx="0">
                  <c:v>0</c:v>
                </c:pt>
                <c:pt idx="1">
                  <c:v>9.0909090909090912E-2</c:v>
                </c:pt>
                <c:pt idx="2">
                  <c:v>0.27272727272727271</c:v>
                </c:pt>
                <c:pt idx="3">
                  <c:v>0.45454545454545459</c:v>
                </c:pt>
                <c:pt idx="4">
                  <c:v>0.54545454545454541</c:v>
                </c:pt>
                <c:pt idx="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22-4412-A66F-3F09709B9848}"/>
            </c:ext>
          </c:extLst>
        </c:ser>
        <c:ser>
          <c:idx val="2"/>
          <c:order val="2"/>
          <c:tx>
            <c:strRef>
              <c:f>Motorway_curves!$N$4</c:f>
              <c:strCache>
                <c:ptCount val="1"/>
                <c:pt idx="0">
                  <c:v>C7 Huizinga</c:v>
                </c:pt>
              </c:strCache>
            </c:strRef>
          </c:tx>
          <c:xVal>
            <c:numRef>
              <c:f>Motorway_curves!$N$19:$N$27</c:f>
              <c:numCache>
                <c:formatCode>General</c:formatCode>
                <c:ptCount val="9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  <c:pt idx="8">
                  <c:v>600</c:v>
                </c:pt>
              </c:numCache>
            </c:numRef>
          </c:xVal>
          <c:yVal>
            <c:numRef>
              <c:f>Motorway_curves!$O$19:$O$27</c:f>
              <c:numCache>
                <c:formatCode>0.00</c:formatCode>
                <c:ptCount val="9"/>
                <c:pt idx="0">
                  <c:v>0</c:v>
                </c:pt>
                <c:pt idx="1">
                  <c:v>0.25</c:v>
                </c:pt>
                <c:pt idx="2">
                  <c:v>0.42</c:v>
                </c:pt>
                <c:pt idx="3">
                  <c:v>0.55000000000000004</c:v>
                </c:pt>
                <c:pt idx="4">
                  <c:v>0.65</c:v>
                </c:pt>
                <c:pt idx="5">
                  <c:v>0.8</c:v>
                </c:pt>
                <c:pt idx="6">
                  <c:v>0.9</c:v>
                </c:pt>
                <c:pt idx="7">
                  <c:v>1</c:v>
                </c:pt>
                <c:pt idx="8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922-4412-A66F-3F09709B9848}"/>
            </c:ext>
          </c:extLst>
        </c:ser>
        <c:ser>
          <c:idx val="3"/>
          <c:order val="3"/>
          <c:tx>
            <c:strRef>
              <c:f>Motorway_curves!$H$17</c:f>
              <c:strCache>
                <c:ptCount val="1"/>
                <c:pt idx="0">
                  <c:v>C3 Simple_lowflow</c:v>
                </c:pt>
              </c:strCache>
            </c:strRef>
          </c:tx>
          <c:spPr>
            <a:ln>
              <a:solidFill>
                <a:schemeClr val="accent5"/>
              </a:solidFill>
            </a:ln>
          </c:spPr>
          <c:marker>
            <c:spPr>
              <a:solidFill>
                <a:schemeClr val="accent5"/>
              </a:solidFill>
              <a:ln>
                <a:solidFill>
                  <a:schemeClr val="accent5"/>
                </a:solidFill>
              </a:ln>
            </c:spPr>
          </c:marker>
          <c:xVal>
            <c:numRef>
              <c:f>Motorway_curves!$H$19:$H$24</c:f>
              <c:numCache>
                <c:formatCode>General</c:formatCode>
                <c:ptCount val="6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600</c:v>
                </c:pt>
              </c:numCache>
            </c:numRef>
          </c:xVal>
          <c:yVal>
            <c:numRef>
              <c:f>Motorway_curves!$I$19:$I$24</c:f>
              <c:numCache>
                <c:formatCode>General</c:formatCode>
                <c:ptCount val="6"/>
                <c:pt idx="0">
                  <c:v>0</c:v>
                </c:pt>
                <c:pt idx="1">
                  <c:v>5.7142857142857151E-3</c:v>
                </c:pt>
                <c:pt idx="2">
                  <c:v>1.142857142857143E-2</c:v>
                </c:pt>
                <c:pt idx="3">
                  <c:v>7.1428571428571438E-2</c:v>
                </c:pt>
                <c:pt idx="4">
                  <c:v>8.5714285714285715E-2</c:v>
                </c:pt>
                <c:pt idx="5">
                  <c:v>0.1142857142857143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922-4412-A66F-3F09709B9848}"/>
            </c:ext>
          </c:extLst>
        </c:ser>
        <c:ser>
          <c:idx val="4"/>
          <c:order val="4"/>
          <c:tx>
            <c:strRef>
              <c:f>Motorway_curves!$K$17</c:f>
              <c:strCache>
                <c:ptCount val="1"/>
                <c:pt idx="0">
                  <c:v>C4 Simple_highflow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xVal>
            <c:numRef>
              <c:f>Motorway_curves!$K$19:$K$24</c:f>
              <c:numCache>
                <c:formatCode>General</c:formatCode>
                <c:ptCount val="6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600</c:v>
                </c:pt>
              </c:numCache>
            </c:numRef>
          </c:xVal>
          <c:yVal>
            <c:numRef>
              <c:f>Motorway_curves!$L$19:$L$24</c:f>
              <c:numCache>
                <c:formatCode>General</c:formatCode>
                <c:ptCount val="6"/>
                <c:pt idx="0">
                  <c:v>0</c:v>
                </c:pt>
                <c:pt idx="1">
                  <c:v>4.2857142857142858E-2</c:v>
                </c:pt>
                <c:pt idx="2">
                  <c:v>0.1142857142857143</c:v>
                </c:pt>
                <c:pt idx="3">
                  <c:v>0.57142857142857151</c:v>
                </c:pt>
                <c:pt idx="4">
                  <c:v>0.7142857142857143</c:v>
                </c:pt>
                <c:pt idx="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922-4412-A66F-3F09709B98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329600"/>
        <c:axId val="146331904"/>
      </c:scatterChart>
      <c:valAx>
        <c:axId val="146329600"/>
        <c:scaling>
          <c:orientation val="minMax"/>
          <c:max val="6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Water depth (cm)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46331904"/>
        <c:crosses val="autoZero"/>
        <c:crossBetween val="midCat"/>
      </c:valAx>
      <c:valAx>
        <c:axId val="1463319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Cost fraction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4632960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GB" sz="1200"/>
              <a:t>Motorway curves relative</a:t>
            </a:r>
            <a:r>
              <a:rPr lang="en-GB" sz="1200" baseline="0"/>
              <a:t> to max reconstruction (max damage) costs</a:t>
            </a:r>
            <a:endParaRPr lang="en-GB" sz="1200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Motorway_curves!$B$4</c:f>
              <c:strCache>
                <c:ptCount val="1"/>
                <c:pt idx="0">
                  <c:v>C1 Accessories_lowflow</c:v>
                </c:pt>
              </c:strCache>
            </c:strRef>
          </c:tx>
          <c:xVal>
            <c:numRef>
              <c:f>Motorway_curves!$B$19:$B$24</c:f>
              <c:numCache>
                <c:formatCode>General</c:formatCode>
                <c:ptCount val="6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600</c:v>
                </c:pt>
              </c:numCache>
            </c:numRef>
          </c:xVal>
          <c:yVal>
            <c:numRef>
              <c:f>Motorway_curves!$C$19:$C$24</c:f>
              <c:numCache>
                <c:formatCode>General</c:formatCode>
                <c:ptCount val="6"/>
                <c:pt idx="0">
                  <c:v>0</c:v>
                </c:pt>
                <c:pt idx="1">
                  <c:v>4.5454545454545456E-2</c:v>
                </c:pt>
                <c:pt idx="2">
                  <c:v>0.13636363636363635</c:v>
                </c:pt>
                <c:pt idx="3">
                  <c:v>0.34090909090909088</c:v>
                </c:pt>
                <c:pt idx="4">
                  <c:v>0.45454545454545459</c:v>
                </c:pt>
                <c:pt idx="5">
                  <c:v>0.90909090909090917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30-43D6-B43C-4722B00290C7}"/>
            </c:ext>
          </c:extLst>
        </c:ser>
        <c:ser>
          <c:idx val="1"/>
          <c:order val="1"/>
          <c:tx>
            <c:strRef>
              <c:f>Motorway_curves!$E$4</c:f>
              <c:strCache>
                <c:ptCount val="1"/>
                <c:pt idx="0">
                  <c:v>C2 Accessories_highflow</c:v>
                </c:pt>
              </c:strCache>
            </c:strRef>
          </c:tx>
          <c:xVal>
            <c:numRef>
              <c:f>Motorway_curves!$E$19:$E$24</c:f>
              <c:numCache>
                <c:formatCode>General</c:formatCode>
                <c:ptCount val="6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600</c:v>
                </c:pt>
              </c:numCache>
            </c:numRef>
          </c:xVal>
          <c:yVal>
            <c:numRef>
              <c:f>Motorway_curves!$F$19:$F$24</c:f>
              <c:numCache>
                <c:formatCode>General</c:formatCode>
                <c:ptCount val="6"/>
                <c:pt idx="0">
                  <c:v>0</c:v>
                </c:pt>
                <c:pt idx="1">
                  <c:v>9.0909090909090912E-2</c:v>
                </c:pt>
                <c:pt idx="2">
                  <c:v>0.27272727272727271</c:v>
                </c:pt>
                <c:pt idx="3">
                  <c:v>0.45454545454545459</c:v>
                </c:pt>
                <c:pt idx="4">
                  <c:v>0.54545454545454541</c:v>
                </c:pt>
                <c:pt idx="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30-43D6-B43C-4722B00290C7}"/>
            </c:ext>
          </c:extLst>
        </c:ser>
        <c:ser>
          <c:idx val="2"/>
          <c:order val="2"/>
          <c:tx>
            <c:strRef>
              <c:f>Motorway_curves!$N$4</c:f>
              <c:strCache>
                <c:ptCount val="1"/>
                <c:pt idx="0">
                  <c:v>C7 Huizinga</c:v>
                </c:pt>
              </c:strCache>
            </c:strRef>
          </c:tx>
          <c:xVal>
            <c:numRef>
              <c:f>Motorway_curves!$N$19:$N$27</c:f>
              <c:numCache>
                <c:formatCode>General</c:formatCode>
                <c:ptCount val="9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  <c:pt idx="8">
                  <c:v>600</c:v>
                </c:pt>
              </c:numCache>
            </c:numRef>
          </c:xVal>
          <c:yVal>
            <c:numRef>
              <c:f>Motorway_curves!$O$19:$O$27</c:f>
              <c:numCache>
                <c:formatCode>0.00</c:formatCode>
                <c:ptCount val="9"/>
                <c:pt idx="0">
                  <c:v>0</c:v>
                </c:pt>
                <c:pt idx="1">
                  <c:v>0.25</c:v>
                </c:pt>
                <c:pt idx="2">
                  <c:v>0.42</c:v>
                </c:pt>
                <c:pt idx="3">
                  <c:v>0.55000000000000004</c:v>
                </c:pt>
                <c:pt idx="4">
                  <c:v>0.65</c:v>
                </c:pt>
                <c:pt idx="5">
                  <c:v>0.8</c:v>
                </c:pt>
                <c:pt idx="6">
                  <c:v>0.9</c:v>
                </c:pt>
                <c:pt idx="7">
                  <c:v>1</c:v>
                </c:pt>
                <c:pt idx="8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830-43D6-B43C-4722B00290C7}"/>
            </c:ext>
          </c:extLst>
        </c:ser>
        <c:ser>
          <c:idx val="3"/>
          <c:order val="3"/>
          <c:tx>
            <c:strRef>
              <c:f>Motorway_curves!$H$17</c:f>
              <c:strCache>
                <c:ptCount val="1"/>
                <c:pt idx="0">
                  <c:v>C3 Simple_lowflow</c:v>
                </c:pt>
              </c:strCache>
            </c:strRef>
          </c:tx>
          <c:spPr>
            <a:ln>
              <a:solidFill>
                <a:schemeClr val="accent5"/>
              </a:solidFill>
            </a:ln>
          </c:spPr>
          <c:marker>
            <c:spPr>
              <a:solidFill>
                <a:schemeClr val="accent5"/>
              </a:solidFill>
              <a:ln>
                <a:solidFill>
                  <a:schemeClr val="accent5"/>
                </a:solidFill>
              </a:ln>
            </c:spPr>
          </c:marker>
          <c:xVal>
            <c:numRef>
              <c:f>Motorway_curves!$H$19:$H$24</c:f>
              <c:numCache>
                <c:formatCode>General</c:formatCode>
                <c:ptCount val="6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600</c:v>
                </c:pt>
              </c:numCache>
            </c:numRef>
          </c:xVal>
          <c:yVal>
            <c:numRef>
              <c:f>Motorway_curves!$I$19:$I$24</c:f>
              <c:numCache>
                <c:formatCode>General</c:formatCode>
                <c:ptCount val="6"/>
                <c:pt idx="0">
                  <c:v>0</c:v>
                </c:pt>
                <c:pt idx="1">
                  <c:v>5.7142857142857151E-3</c:v>
                </c:pt>
                <c:pt idx="2">
                  <c:v>1.142857142857143E-2</c:v>
                </c:pt>
                <c:pt idx="3">
                  <c:v>7.1428571428571438E-2</c:v>
                </c:pt>
                <c:pt idx="4">
                  <c:v>8.5714285714285715E-2</c:v>
                </c:pt>
                <c:pt idx="5">
                  <c:v>0.1142857142857143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830-43D6-B43C-4722B00290C7}"/>
            </c:ext>
          </c:extLst>
        </c:ser>
        <c:ser>
          <c:idx val="4"/>
          <c:order val="4"/>
          <c:tx>
            <c:strRef>
              <c:f>Motorway_curves!$K$17</c:f>
              <c:strCache>
                <c:ptCount val="1"/>
                <c:pt idx="0">
                  <c:v>C4 Simple_highflow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xVal>
            <c:numRef>
              <c:f>Motorway_curves!$K$19:$K$24</c:f>
              <c:numCache>
                <c:formatCode>General</c:formatCode>
                <c:ptCount val="6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600</c:v>
                </c:pt>
              </c:numCache>
            </c:numRef>
          </c:xVal>
          <c:yVal>
            <c:numRef>
              <c:f>Motorway_curves!$L$19:$L$24</c:f>
              <c:numCache>
                <c:formatCode>General</c:formatCode>
                <c:ptCount val="6"/>
                <c:pt idx="0">
                  <c:v>0</c:v>
                </c:pt>
                <c:pt idx="1">
                  <c:v>4.2857142857142858E-2</c:v>
                </c:pt>
                <c:pt idx="2">
                  <c:v>0.1142857142857143</c:v>
                </c:pt>
                <c:pt idx="3">
                  <c:v>0.57142857142857151</c:v>
                </c:pt>
                <c:pt idx="4">
                  <c:v>0.7142857142857143</c:v>
                </c:pt>
                <c:pt idx="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830-43D6-B43C-4722B00290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384384"/>
        <c:axId val="146391040"/>
      </c:scatterChart>
      <c:valAx>
        <c:axId val="146384384"/>
        <c:scaling>
          <c:orientation val="minMax"/>
          <c:max val="6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Water depth (cm)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46391040"/>
        <c:crosses val="autoZero"/>
        <c:crossBetween val="midCat"/>
      </c:valAx>
      <c:valAx>
        <c:axId val="1463910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Cost fraction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463843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GB" sz="1200"/>
              <a:t>Absolute</a:t>
            </a:r>
            <a:r>
              <a:rPr lang="en-GB" sz="1200" baseline="0"/>
              <a:t> motorway curves (upper and lower bounds)</a:t>
            </a:r>
            <a:endParaRPr lang="en-GB" sz="1200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Motorway_curves!$C$36:$C$37</c:f>
              <c:strCache>
                <c:ptCount val="2"/>
                <c:pt idx="0">
                  <c:v>C1 Accessories_lowflow</c:v>
                </c:pt>
                <c:pt idx="1">
                  <c:v>Cheap (1st quartile of construction cost range) </c:v>
                </c:pt>
              </c:strCache>
            </c:strRef>
          </c:tx>
          <c:spPr>
            <a:ln>
              <a:prstDash val="dash"/>
            </a:ln>
          </c:spPr>
          <c:marker>
            <c:spPr>
              <a:ln>
                <a:prstDash val="dash"/>
              </a:ln>
            </c:spPr>
          </c:marker>
          <c:xVal>
            <c:numRef>
              <c:f>Motorway_curves!$B$38:$B$43</c:f>
              <c:numCache>
                <c:formatCode>General</c:formatCode>
                <c:ptCount val="6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600</c:v>
                </c:pt>
              </c:numCache>
            </c:numRef>
          </c:xVal>
          <c:yVal>
            <c:numRef>
              <c:f>Motorway_curves!$C$38:$C$43</c:f>
              <c:numCache>
                <c:formatCode>#,##0</c:formatCode>
                <c:ptCount val="6"/>
                <c:pt idx="0">
                  <c:v>0</c:v>
                </c:pt>
                <c:pt idx="1">
                  <c:v>98000</c:v>
                </c:pt>
                <c:pt idx="2">
                  <c:v>294000</c:v>
                </c:pt>
                <c:pt idx="3">
                  <c:v>735000</c:v>
                </c:pt>
                <c:pt idx="4">
                  <c:v>980000</c:v>
                </c:pt>
                <c:pt idx="5">
                  <c:v>1960000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EC-440C-BD82-4A0C38224B1A}"/>
            </c:ext>
          </c:extLst>
        </c:ser>
        <c:ser>
          <c:idx val="1"/>
          <c:order val="1"/>
          <c:tx>
            <c:strRef>
              <c:f>Motorway_curves!$D$36:$D$37</c:f>
              <c:strCache>
                <c:ptCount val="2"/>
                <c:pt idx="0">
                  <c:v>C1 Accessories_lowflow</c:v>
                </c:pt>
                <c:pt idx="1">
                  <c:v>Expensive (3rd quartile of construction cost range) 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pPr>
              <a:solidFill>
                <a:srgbClr val="0070C0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Motorway_curves!$B$38:$B$43</c:f>
              <c:numCache>
                <c:formatCode>General</c:formatCode>
                <c:ptCount val="6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600</c:v>
                </c:pt>
              </c:numCache>
            </c:numRef>
          </c:xVal>
          <c:yVal>
            <c:numRef>
              <c:f>Motorway_curves!$D$38:$D$43</c:f>
              <c:numCache>
                <c:formatCode>#,##0</c:formatCode>
                <c:ptCount val="6"/>
                <c:pt idx="0">
                  <c:v>0</c:v>
                </c:pt>
                <c:pt idx="1">
                  <c:v>287000</c:v>
                </c:pt>
                <c:pt idx="2">
                  <c:v>861000</c:v>
                </c:pt>
                <c:pt idx="3">
                  <c:v>2152500</c:v>
                </c:pt>
                <c:pt idx="4">
                  <c:v>2870000</c:v>
                </c:pt>
                <c:pt idx="5">
                  <c:v>5740000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EC-440C-BD82-4A0C38224B1A}"/>
            </c:ext>
          </c:extLst>
        </c:ser>
        <c:ser>
          <c:idx val="2"/>
          <c:order val="2"/>
          <c:tx>
            <c:strRef>
              <c:f>Motorway_curves!$F$36:$F$37</c:f>
              <c:strCache>
                <c:ptCount val="2"/>
                <c:pt idx="0">
                  <c:v>C2 Accessories_highflow</c:v>
                </c:pt>
                <c:pt idx="1">
                  <c:v>Cheap (1st quartile of construction cost range) </c:v>
                </c:pt>
              </c:strCache>
            </c:strRef>
          </c:tx>
          <c:spPr>
            <a:ln>
              <a:solidFill>
                <a:srgbClr val="C00000"/>
              </a:solidFill>
              <a:prstDash val="dash"/>
            </a:ln>
          </c:spPr>
          <c:marker>
            <c:spPr>
              <a:solidFill>
                <a:srgbClr val="C00000"/>
              </a:solidFill>
              <a:ln>
                <a:solidFill>
                  <a:srgbClr val="C00000"/>
                </a:solidFill>
                <a:prstDash val="dash"/>
              </a:ln>
            </c:spPr>
          </c:marker>
          <c:xVal>
            <c:numRef>
              <c:f>Motorway_curves!$B$38:$B$43</c:f>
              <c:numCache>
                <c:formatCode>General</c:formatCode>
                <c:ptCount val="6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600</c:v>
                </c:pt>
              </c:numCache>
            </c:numRef>
          </c:xVal>
          <c:yVal>
            <c:numRef>
              <c:f>Motorway_curves!$F$38:$F$43</c:f>
              <c:numCache>
                <c:formatCode>#,##0</c:formatCode>
                <c:ptCount val="6"/>
                <c:pt idx="0">
                  <c:v>0</c:v>
                </c:pt>
                <c:pt idx="1">
                  <c:v>196000</c:v>
                </c:pt>
                <c:pt idx="2">
                  <c:v>588000</c:v>
                </c:pt>
                <c:pt idx="3">
                  <c:v>980000</c:v>
                </c:pt>
                <c:pt idx="4">
                  <c:v>1176000</c:v>
                </c:pt>
                <c:pt idx="5">
                  <c:v>2156000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6EC-440C-BD82-4A0C38224B1A}"/>
            </c:ext>
          </c:extLst>
        </c:ser>
        <c:ser>
          <c:idx val="3"/>
          <c:order val="3"/>
          <c:tx>
            <c:strRef>
              <c:f>Motorway_curves!$G$36:$G$37</c:f>
              <c:strCache>
                <c:ptCount val="2"/>
                <c:pt idx="0">
                  <c:v>C2 Accessories_highflow</c:v>
                </c:pt>
                <c:pt idx="1">
                  <c:v>Expensive (3rd quartile of construction cost range) 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pPr>
              <a:ln>
                <a:solidFill>
                  <a:srgbClr val="C00000"/>
                </a:solidFill>
              </a:ln>
            </c:spPr>
          </c:marker>
          <c:xVal>
            <c:numRef>
              <c:f>Motorway_curves!$B$38:$B$43</c:f>
              <c:numCache>
                <c:formatCode>General</c:formatCode>
                <c:ptCount val="6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600</c:v>
                </c:pt>
              </c:numCache>
            </c:numRef>
          </c:xVal>
          <c:yVal>
            <c:numRef>
              <c:f>Motorway_curves!$G$38:$G$43</c:f>
              <c:numCache>
                <c:formatCode>#,##0</c:formatCode>
                <c:ptCount val="6"/>
                <c:pt idx="0">
                  <c:v>0</c:v>
                </c:pt>
                <c:pt idx="1">
                  <c:v>574000</c:v>
                </c:pt>
                <c:pt idx="2">
                  <c:v>1722000</c:v>
                </c:pt>
                <c:pt idx="3">
                  <c:v>2870000</c:v>
                </c:pt>
                <c:pt idx="4">
                  <c:v>3444000</c:v>
                </c:pt>
                <c:pt idx="5">
                  <c:v>6314000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6EC-440C-BD82-4A0C38224B1A}"/>
            </c:ext>
          </c:extLst>
        </c:ser>
        <c:ser>
          <c:idx val="4"/>
          <c:order val="4"/>
          <c:tx>
            <c:strRef>
              <c:f>Motorway_curves!$N$36</c:f>
              <c:strCache>
                <c:ptCount val="1"/>
                <c:pt idx="0">
                  <c:v>Huizinga (estimate)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pPr>
              <a:solidFill>
                <a:schemeClr val="accent3"/>
              </a:solidFill>
              <a:ln>
                <a:solidFill>
                  <a:schemeClr val="accent3"/>
                </a:solidFill>
              </a:ln>
            </c:spPr>
          </c:marker>
          <c:xVal>
            <c:numRef>
              <c:f>Motorway_curves!$N$38:$N$46</c:f>
              <c:numCache>
                <c:formatCode>General</c:formatCode>
                <c:ptCount val="9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  <c:pt idx="8">
                  <c:v>600</c:v>
                </c:pt>
              </c:numCache>
            </c:numRef>
          </c:xVal>
          <c:yVal>
            <c:numRef>
              <c:f>Motorway_curves!$O$38:$O$46</c:f>
              <c:numCache>
                <c:formatCode>General</c:formatCode>
                <c:ptCount val="9"/>
                <c:pt idx="0">
                  <c:v>0</c:v>
                </c:pt>
                <c:pt idx="1">
                  <c:v>300000</c:v>
                </c:pt>
                <c:pt idx="2">
                  <c:v>504000</c:v>
                </c:pt>
                <c:pt idx="3">
                  <c:v>660000</c:v>
                </c:pt>
                <c:pt idx="4">
                  <c:v>780000</c:v>
                </c:pt>
                <c:pt idx="5">
                  <c:v>960000</c:v>
                </c:pt>
                <c:pt idx="6">
                  <c:v>1080000</c:v>
                </c:pt>
                <c:pt idx="7">
                  <c:v>1200000</c:v>
                </c:pt>
                <c:pt idx="8">
                  <c:v>1200000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6EC-440C-BD82-4A0C38224B1A}"/>
            </c:ext>
          </c:extLst>
        </c:ser>
        <c:ser>
          <c:idx val="5"/>
          <c:order val="5"/>
          <c:tx>
            <c:strRef>
              <c:f>Motorway_curves!$H$36:$H$37</c:f>
              <c:strCache>
                <c:ptCount val="2"/>
                <c:pt idx="0">
                  <c:v>C3 Simple_lowflow</c:v>
                </c:pt>
                <c:pt idx="1">
                  <c:v>Cheap (1st quartile of construction cost range) </c:v>
                </c:pt>
              </c:strCache>
            </c:strRef>
          </c:tx>
          <c:spPr>
            <a:ln>
              <a:solidFill>
                <a:schemeClr val="accent5"/>
              </a:solidFill>
            </a:ln>
          </c:spPr>
          <c:marker>
            <c:spPr>
              <a:solidFill>
                <a:schemeClr val="accent5"/>
              </a:solidFill>
              <a:ln>
                <a:solidFill>
                  <a:schemeClr val="accent5"/>
                </a:solidFill>
              </a:ln>
            </c:spPr>
          </c:marker>
          <c:xVal>
            <c:numRef>
              <c:f>Motorway_curves!$H$6:$H$11</c:f>
              <c:numCache>
                <c:formatCode>General</c:formatCode>
                <c:ptCount val="6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600</c:v>
                </c:pt>
              </c:numCache>
            </c:numRef>
          </c:xVal>
          <c:yVal>
            <c:numRef>
              <c:f>Motorway_curves!$H$38:$H$43</c:f>
              <c:numCache>
                <c:formatCode>General</c:formatCode>
                <c:ptCount val="6"/>
                <c:pt idx="0">
                  <c:v>0</c:v>
                </c:pt>
                <c:pt idx="1">
                  <c:v>19600</c:v>
                </c:pt>
                <c:pt idx="2">
                  <c:v>39200</c:v>
                </c:pt>
                <c:pt idx="3">
                  <c:v>245000</c:v>
                </c:pt>
                <c:pt idx="4">
                  <c:v>294000</c:v>
                </c:pt>
                <c:pt idx="5">
                  <c:v>392000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6EC-440C-BD82-4A0C38224B1A}"/>
            </c:ext>
          </c:extLst>
        </c:ser>
        <c:ser>
          <c:idx val="6"/>
          <c:order val="6"/>
          <c:tx>
            <c:strRef>
              <c:f>Motorway_curves!$I$36:$I$37</c:f>
              <c:strCache>
                <c:ptCount val="2"/>
                <c:pt idx="0">
                  <c:v>C3 Simple_lowflow</c:v>
                </c:pt>
                <c:pt idx="1">
                  <c:v>Expensive (3rd quartile of construction cost range) </c:v>
                </c:pt>
              </c:strCache>
            </c:strRef>
          </c:tx>
          <c:spPr>
            <a:ln>
              <a:solidFill>
                <a:schemeClr val="accent5"/>
              </a:solidFill>
              <a:prstDash val="dash"/>
            </a:ln>
          </c:spPr>
          <c:marker>
            <c:spPr>
              <a:solidFill>
                <a:schemeClr val="accent5"/>
              </a:solidFill>
              <a:ln>
                <a:solidFill>
                  <a:schemeClr val="accent5"/>
                </a:solidFill>
                <a:prstDash val="dash"/>
              </a:ln>
            </c:spPr>
          </c:marker>
          <c:xVal>
            <c:numRef>
              <c:f>Motorway_curves!$H$19:$H$24</c:f>
              <c:numCache>
                <c:formatCode>General</c:formatCode>
                <c:ptCount val="6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600</c:v>
                </c:pt>
              </c:numCache>
            </c:numRef>
          </c:xVal>
          <c:yVal>
            <c:numRef>
              <c:f>Motorway_curves!$I$38:$I$43</c:f>
              <c:numCache>
                <c:formatCode>#,##0</c:formatCode>
                <c:ptCount val="6"/>
                <c:pt idx="0">
                  <c:v>0</c:v>
                </c:pt>
                <c:pt idx="1">
                  <c:v>57400</c:v>
                </c:pt>
                <c:pt idx="2">
                  <c:v>114800</c:v>
                </c:pt>
                <c:pt idx="3">
                  <c:v>717500</c:v>
                </c:pt>
                <c:pt idx="4">
                  <c:v>861000</c:v>
                </c:pt>
                <c:pt idx="5">
                  <c:v>1148000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6EC-440C-BD82-4A0C38224B1A}"/>
            </c:ext>
          </c:extLst>
        </c:ser>
        <c:ser>
          <c:idx val="7"/>
          <c:order val="7"/>
          <c:tx>
            <c:strRef>
              <c:f>Motorway_curves!$K$36:$K$37</c:f>
              <c:strCache>
                <c:ptCount val="2"/>
                <c:pt idx="0">
                  <c:v>C4 Simple_highflow</c:v>
                </c:pt>
                <c:pt idx="1">
                  <c:v>Cheap (1st quartile of construction cost range) 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xVal>
            <c:numRef>
              <c:f>Motorway_curves!$K$6:$K$11</c:f>
              <c:numCache>
                <c:formatCode>General</c:formatCode>
                <c:ptCount val="6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600</c:v>
                </c:pt>
              </c:numCache>
            </c:numRef>
          </c:xVal>
          <c:yVal>
            <c:numRef>
              <c:f>Motorway_curves!$K$38:$K$43</c:f>
              <c:numCache>
                <c:formatCode>General</c:formatCode>
                <c:ptCount val="6"/>
                <c:pt idx="0">
                  <c:v>0</c:v>
                </c:pt>
                <c:pt idx="1">
                  <c:v>147000</c:v>
                </c:pt>
                <c:pt idx="2">
                  <c:v>392000</c:v>
                </c:pt>
                <c:pt idx="3">
                  <c:v>1960000</c:v>
                </c:pt>
                <c:pt idx="4">
                  <c:v>2450000</c:v>
                </c:pt>
                <c:pt idx="5">
                  <c:v>3430000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6EC-440C-BD82-4A0C38224B1A}"/>
            </c:ext>
          </c:extLst>
        </c:ser>
        <c:ser>
          <c:idx val="8"/>
          <c:order val="8"/>
          <c:tx>
            <c:strRef>
              <c:f>Motorway_curves!$L$36:$L$37</c:f>
              <c:strCache>
                <c:ptCount val="2"/>
                <c:pt idx="0">
                  <c:v>C4 Simple_highflow</c:v>
                </c:pt>
                <c:pt idx="1">
                  <c:v>Expensive (3rd quartile of construction cost range) </c:v>
                </c:pt>
              </c:strCache>
            </c:strRef>
          </c:tx>
          <c:spPr>
            <a:ln>
              <a:solidFill>
                <a:schemeClr val="accent6"/>
              </a:solidFill>
              <a:prstDash val="dash"/>
            </a:ln>
          </c:spPr>
          <c:marker>
            <c:spPr>
              <a:solidFill>
                <a:schemeClr val="accent6"/>
              </a:solidFill>
              <a:ln>
                <a:solidFill>
                  <a:schemeClr val="accent6"/>
                </a:solidFill>
                <a:prstDash val="dash"/>
              </a:ln>
            </c:spPr>
          </c:marker>
          <c:xVal>
            <c:numRef>
              <c:f>Motorway_curves!$K$6:$K$11</c:f>
              <c:numCache>
                <c:formatCode>General</c:formatCode>
                <c:ptCount val="6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600</c:v>
                </c:pt>
              </c:numCache>
            </c:numRef>
          </c:xVal>
          <c:yVal>
            <c:numRef>
              <c:f>Motorway_curves!$L$38:$L$43</c:f>
              <c:numCache>
                <c:formatCode>#,##0</c:formatCode>
                <c:ptCount val="6"/>
                <c:pt idx="0">
                  <c:v>0</c:v>
                </c:pt>
                <c:pt idx="1">
                  <c:v>430500</c:v>
                </c:pt>
                <c:pt idx="2">
                  <c:v>1148000</c:v>
                </c:pt>
                <c:pt idx="3">
                  <c:v>5740000</c:v>
                </c:pt>
                <c:pt idx="4">
                  <c:v>7175000</c:v>
                </c:pt>
                <c:pt idx="5">
                  <c:v>10045000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6EC-440C-BD82-4A0C38224B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137472"/>
        <c:axId val="146139776"/>
      </c:scatterChart>
      <c:valAx>
        <c:axId val="146137472"/>
        <c:scaling>
          <c:orientation val="minMax"/>
          <c:max val="2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Water depth (cm)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46139776"/>
        <c:crosses val="autoZero"/>
        <c:crossBetween val="midCat"/>
      </c:valAx>
      <c:valAx>
        <c:axId val="146139776"/>
        <c:scaling>
          <c:orientation val="minMax"/>
          <c:max val="15000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Damage</a:t>
                </a:r>
                <a:r>
                  <a:rPr lang="en-GB" baseline="0"/>
                  <a:t> (Euro/km)</a:t>
                </a:r>
                <a:endParaRPr lang="en-GB"/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crossAx val="14613747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5659897123113731"/>
          <c:y val="0.17763414989792942"/>
          <c:w val="0.32512001128925094"/>
          <c:h val="0.6148188184424495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GB" sz="1200"/>
              <a:t>Motorway curves relative</a:t>
            </a:r>
            <a:r>
              <a:rPr lang="en-GB" sz="1200" baseline="0"/>
              <a:t> to total construction costs</a:t>
            </a:r>
            <a:endParaRPr lang="en-GB" sz="1200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Motorway_curves!$B$4</c:f>
              <c:strCache>
                <c:ptCount val="1"/>
                <c:pt idx="0">
                  <c:v>C1 Accessories_lowflow</c:v>
                </c:pt>
              </c:strCache>
            </c:strRef>
          </c:tx>
          <c:xVal>
            <c:numRef>
              <c:f>Motorway_curves!$B$6:$B$11</c:f>
              <c:numCache>
                <c:formatCode>General</c:formatCode>
                <c:ptCount val="6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600</c:v>
                </c:pt>
              </c:numCache>
            </c:numRef>
          </c:xVal>
          <c:yVal>
            <c:numRef>
              <c:f>Motorway_curves!$C$6:$C$11</c:f>
              <c:numCache>
                <c:formatCode>General</c:formatCode>
                <c:ptCount val="6"/>
                <c:pt idx="0">
                  <c:v>0</c:v>
                </c:pt>
                <c:pt idx="1">
                  <c:v>0.01</c:v>
                </c:pt>
                <c:pt idx="2">
                  <c:v>0.03</c:v>
                </c:pt>
                <c:pt idx="3">
                  <c:v>7.4999999999999997E-2</c:v>
                </c:pt>
                <c:pt idx="4">
                  <c:v>0.1</c:v>
                </c:pt>
                <c:pt idx="5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15-45CA-B485-995008937D1A}"/>
            </c:ext>
          </c:extLst>
        </c:ser>
        <c:ser>
          <c:idx val="1"/>
          <c:order val="1"/>
          <c:tx>
            <c:strRef>
              <c:f>Motorway_curves!$E$4</c:f>
              <c:strCache>
                <c:ptCount val="1"/>
                <c:pt idx="0">
                  <c:v>C2 Accessories_highflow</c:v>
                </c:pt>
              </c:strCache>
            </c:strRef>
          </c:tx>
          <c:xVal>
            <c:numRef>
              <c:f>Motorway_curves!$E$6:$E$11</c:f>
              <c:numCache>
                <c:formatCode>General</c:formatCode>
                <c:ptCount val="6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600</c:v>
                </c:pt>
              </c:numCache>
            </c:numRef>
          </c:xVal>
          <c:yVal>
            <c:numRef>
              <c:f>Motorway_curves!$F$6:$F$11</c:f>
              <c:numCache>
                <c:formatCode>General</c:formatCode>
                <c:ptCount val="6"/>
                <c:pt idx="0">
                  <c:v>0</c:v>
                </c:pt>
                <c:pt idx="1">
                  <c:v>0.02</c:v>
                </c:pt>
                <c:pt idx="2">
                  <c:v>0.06</c:v>
                </c:pt>
                <c:pt idx="3">
                  <c:v>0.1</c:v>
                </c:pt>
                <c:pt idx="4">
                  <c:v>0.12</c:v>
                </c:pt>
                <c:pt idx="5">
                  <c:v>0.22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A15-45CA-B485-995008937D1A}"/>
            </c:ext>
          </c:extLst>
        </c:ser>
        <c:ser>
          <c:idx val="2"/>
          <c:order val="2"/>
          <c:tx>
            <c:strRef>
              <c:f>Motorway_curves!$H$4</c:f>
              <c:strCache>
                <c:ptCount val="1"/>
                <c:pt idx="0">
                  <c:v>C3 Simple_lowflow</c:v>
                </c:pt>
              </c:strCache>
            </c:strRef>
          </c:tx>
          <c:spPr>
            <a:ln>
              <a:solidFill>
                <a:schemeClr val="accent5"/>
              </a:solidFill>
            </a:ln>
          </c:spPr>
          <c:marker>
            <c:spPr>
              <a:solidFill>
                <a:schemeClr val="accent5"/>
              </a:solidFill>
              <a:ln>
                <a:solidFill>
                  <a:schemeClr val="accent5"/>
                </a:solidFill>
              </a:ln>
            </c:spPr>
          </c:marker>
          <c:xVal>
            <c:numRef>
              <c:f>Motorway_curves!$H$6:$H$11</c:f>
              <c:numCache>
                <c:formatCode>General</c:formatCode>
                <c:ptCount val="6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600</c:v>
                </c:pt>
              </c:numCache>
            </c:numRef>
          </c:xVal>
          <c:yVal>
            <c:numRef>
              <c:f>Motorway_curves!$I$6:$I$11</c:f>
              <c:numCache>
                <c:formatCode>General</c:formatCode>
                <c:ptCount val="6"/>
                <c:pt idx="0">
                  <c:v>0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2.5000000000000001E-2</c:v>
                </c:pt>
                <c:pt idx="4">
                  <c:v>0.03</c:v>
                </c:pt>
                <c:pt idx="5">
                  <c:v>0.04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A15-45CA-B485-995008937D1A}"/>
            </c:ext>
          </c:extLst>
        </c:ser>
        <c:ser>
          <c:idx val="3"/>
          <c:order val="3"/>
          <c:tx>
            <c:strRef>
              <c:f>Motorway_curves!$K$4</c:f>
              <c:strCache>
                <c:ptCount val="1"/>
                <c:pt idx="0">
                  <c:v>C4 Simple_highflow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xVal>
            <c:numRef>
              <c:f>Motorway_curves!$K$6:$K$11</c:f>
              <c:numCache>
                <c:formatCode>General</c:formatCode>
                <c:ptCount val="6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600</c:v>
                </c:pt>
              </c:numCache>
            </c:numRef>
          </c:xVal>
          <c:yVal>
            <c:numRef>
              <c:f>Motorway_curves!$L$6:$L$11</c:f>
              <c:numCache>
                <c:formatCode>General</c:formatCode>
                <c:ptCount val="6"/>
                <c:pt idx="0">
                  <c:v>0</c:v>
                </c:pt>
                <c:pt idx="1">
                  <c:v>1.4999999999999999E-2</c:v>
                </c:pt>
                <c:pt idx="2">
                  <c:v>0.04</c:v>
                </c:pt>
                <c:pt idx="3">
                  <c:v>0.2</c:v>
                </c:pt>
                <c:pt idx="4">
                  <c:v>0.25</c:v>
                </c:pt>
                <c:pt idx="5">
                  <c:v>0.35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A15-45CA-B485-995008937D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171008"/>
        <c:axId val="146173312"/>
      </c:scatterChart>
      <c:valAx>
        <c:axId val="146171008"/>
        <c:scaling>
          <c:orientation val="minMax"/>
          <c:max val="2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Water depth (cm)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46173312"/>
        <c:crosses val="autoZero"/>
        <c:crossBetween val="midCat"/>
      </c:valAx>
      <c:valAx>
        <c:axId val="146173312"/>
        <c:scaling>
          <c:orientation val="minMax"/>
          <c:max val="0.2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Cost fraction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461710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GB" sz="1200"/>
              <a:t>Absolute 'likely'</a:t>
            </a:r>
            <a:r>
              <a:rPr lang="en-GB" sz="1200" baseline="0"/>
              <a:t> motorway curves (upper and lower bounds)</a:t>
            </a:r>
            <a:endParaRPr lang="en-GB" sz="1200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Motorway_curves!$D$36:$D$37</c:f>
              <c:strCache>
                <c:ptCount val="2"/>
                <c:pt idx="0">
                  <c:v>C1 Accessories_lowflow</c:v>
                </c:pt>
                <c:pt idx="1">
                  <c:v>Expensive (3rd quartile of construction cost range) 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pPr>
              <a:solidFill>
                <a:srgbClr val="0070C0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Motorway_curves!$B$38:$B$43</c:f>
              <c:numCache>
                <c:formatCode>General</c:formatCode>
                <c:ptCount val="6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600</c:v>
                </c:pt>
              </c:numCache>
            </c:numRef>
          </c:xVal>
          <c:yVal>
            <c:numRef>
              <c:f>Motorway_curves!$D$38:$D$43</c:f>
              <c:numCache>
                <c:formatCode>#,##0</c:formatCode>
                <c:ptCount val="6"/>
                <c:pt idx="0">
                  <c:v>0</c:v>
                </c:pt>
                <c:pt idx="1">
                  <c:v>287000</c:v>
                </c:pt>
                <c:pt idx="2">
                  <c:v>861000</c:v>
                </c:pt>
                <c:pt idx="3">
                  <c:v>2152500</c:v>
                </c:pt>
                <c:pt idx="4">
                  <c:v>2870000</c:v>
                </c:pt>
                <c:pt idx="5">
                  <c:v>5740000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DA-471A-AB26-18C8DA1CB26F}"/>
            </c:ext>
          </c:extLst>
        </c:ser>
        <c:ser>
          <c:idx val="3"/>
          <c:order val="1"/>
          <c:tx>
            <c:strRef>
              <c:f>Motorway_curves!$G$36:$G$37</c:f>
              <c:strCache>
                <c:ptCount val="2"/>
                <c:pt idx="0">
                  <c:v>C2 Accessories_highflow</c:v>
                </c:pt>
                <c:pt idx="1">
                  <c:v>Expensive (3rd quartile of construction cost range) 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pPr>
              <a:ln>
                <a:solidFill>
                  <a:srgbClr val="C00000"/>
                </a:solidFill>
              </a:ln>
            </c:spPr>
          </c:marker>
          <c:xVal>
            <c:numRef>
              <c:f>Motorway_curves!$B$38:$B$43</c:f>
              <c:numCache>
                <c:formatCode>General</c:formatCode>
                <c:ptCount val="6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600</c:v>
                </c:pt>
              </c:numCache>
            </c:numRef>
          </c:xVal>
          <c:yVal>
            <c:numRef>
              <c:f>Motorway_curves!$G$38:$G$43</c:f>
              <c:numCache>
                <c:formatCode>#,##0</c:formatCode>
                <c:ptCount val="6"/>
                <c:pt idx="0">
                  <c:v>0</c:v>
                </c:pt>
                <c:pt idx="1">
                  <c:v>574000</c:v>
                </c:pt>
                <c:pt idx="2">
                  <c:v>1722000</c:v>
                </c:pt>
                <c:pt idx="3">
                  <c:v>2870000</c:v>
                </c:pt>
                <c:pt idx="4">
                  <c:v>3444000</c:v>
                </c:pt>
                <c:pt idx="5">
                  <c:v>6314000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6DA-471A-AB26-18C8DA1CB26F}"/>
            </c:ext>
          </c:extLst>
        </c:ser>
        <c:ser>
          <c:idx val="4"/>
          <c:order val="2"/>
          <c:tx>
            <c:strRef>
              <c:f>Motorway_curves!$N$36</c:f>
              <c:strCache>
                <c:ptCount val="1"/>
                <c:pt idx="0">
                  <c:v>Huizinga (estimate)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pPr>
              <a:solidFill>
                <a:schemeClr val="accent3"/>
              </a:solidFill>
              <a:ln>
                <a:solidFill>
                  <a:schemeClr val="accent3"/>
                </a:solidFill>
              </a:ln>
            </c:spPr>
          </c:marker>
          <c:xVal>
            <c:numRef>
              <c:f>Motorway_curves!$N$38:$N$46</c:f>
              <c:numCache>
                <c:formatCode>General</c:formatCode>
                <c:ptCount val="9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  <c:pt idx="8">
                  <c:v>600</c:v>
                </c:pt>
              </c:numCache>
            </c:numRef>
          </c:xVal>
          <c:yVal>
            <c:numRef>
              <c:f>Motorway_curves!$O$38:$O$46</c:f>
              <c:numCache>
                <c:formatCode>General</c:formatCode>
                <c:ptCount val="9"/>
                <c:pt idx="0">
                  <c:v>0</c:v>
                </c:pt>
                <c:pt idx="1">
                  <c:v>300000</c:v>
                </c:pt>
                <c:pt idx="2">
                  <c:v>504000</c:v>
                </c:pt>
                <c:pt idx="3">
                  <c:v>660000</c:v>
                </c:pt>
                <c:pt idx="4">
                  <c:v>780000</c:v>
                </c:pt>
                <c:pt idx="5">
                  <c:v>960000</c:v>
                </c:pt>
                <c:pt idx="6">
                  <c:v>1080000</c:v>
                </c:pt>
                <c:pt idx="7">
                  <c:v>1200000</c:v>
                </c:pt>
                <c:pt idx="8">
                  <c:v>1200000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6DA-471A-AB26-18C8DA1CB26F}"/>
            </c:ext>
          </c:extLst>
        </c:ser>
        <c:ser>
          <c:idx val="5"/>
          <c:order val="3"/>
          <c:tx>
            <c:strRef>
              <c:f>Motorway_curves!$H$36:$H$37</c:f>
              <c:strCache>
                <c:ptCount val="2"/>
                <c:pt idx="0">
                  <c:v>C3 Simple_lowflow</c:v>
                </c:pt>
                <c:pt idx="1">
                  <c:v>Cheap (1st quartile of construction cost range) </c:v>
                </c:pt>
              </c:strCache>
            </c:strRef>
          </c:tx>
          <c:spPr>
            <a:ln>
              <a:solidFill>
                <a:schemeClr val="accent5"/>
              </a:solidFill>
            </a:ln>
          </c:spPr>
          <c:marker>
            <c:spPr>
              <a:solidFill>
                <a:schemeClr val="accent5"/>
              </a:solidFill>
              <a:ln>
                <a:solidFill>
                  <a:schemeClr val="accent5"/>
                </a:solidFill>
              </a:ln>
            </c:spPr>
          </c:marker>
          <c:xVal>
            <c:numRef>
              <c:f>Motorway_curves!$H$6:$H$11</c:f>
              <c:numCache>
                <c:formatCode>General</c:formatCode>
                <c:ptCount val="6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600</c:v>
                </c:pt>
              </c:numCache>
            </c:numRef>
          </c:xVal>
          <c:yVal>
            <c:numRef>
              <c:f>Motorway_curves!$H$38:$H$43</c:f>
              <c:numCache>
                <c:formatCode>General</c:formatCode>
                <c:ptCount val="6"/>
                <c:pt idx="0">
                  <c:v>0</c:v>
                </c:pt>
                <c:pt idx="1">
                  <c:v>19600</c:v>
                </c:pt>
                <c:pt idx="2">
                  <c:v>39200</c:v>
                </c:pt>
                <c:pt idx="3">
                  <c:v>245000</c:v>
                </c:pt>
                <c:pt idx="4">
                  <c:v>294000</c:v>
                </c:pt>
                <c:pt idx="5">
                  <c:v>392000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6DA-471A-AB26-18C8DA1CB26F}"/>
            </c:ext>
          </c:extLst>
        </c:ser>
        <c:ser>
          <c:idx val="7"/>
          <c:order val="4"/>
          <c:tx>
            <c:strRef>
              <c:f>Motorway_curves!$K$36:$K$37</c:f>
              <c:strCache>
                <c:ptCount val="2"/>
                <c:pt idx="0">
                  <c:v>C4 Simple_highflow</c:v>
                </c:pt>
                <c:pt idx="1">
                  <c:v>Cheap (1st quartile of construction cost range) 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xVal>
            <c:numRef>
              <c:f>Motorway_curves!$K$6:$K$11</c:f>
              <c:numCache>
                <c:formatCode>General</c:formatCode>
                <c:ptCount val="6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600</c:v>
                </c:pt>
              </c:numCache>
            </c:numRef>
          </c:xVal>
          <c:yVal>
            <c:numRef>
              <c:f>Motorway_curves!$K$38:$K$43</c:f>
              <c:numCache>
                <c:formatCode>General</c:formatCode>
                <c:ptCount val="6"/>
                <c:pt idx="0">
                  <c:v>0</c:v>
                </c:pt>
                <c:pt idx="1">
                  <c:v>147000</c:v>
                </c:pt>
                <c:pt idx="2">
                  <c:v>392000</c:v>
                </c:pt>
                <c:pt idx="3">
                  <c:v>1960000</c:v>
                </c:pt>
                <c:pt idx="4">
                  <c:v>2450000</c:v>
                </c:pt>
                <c:pt idx="5">
                  <c:v>3430000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6DA-471A-AB26-18C8DA1CB2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228352"/>
        <c:axId val="146230656"/>
      </c:scatterChart>
      <c:valAx>
        <c:axId val="146228352"/>
        <c:scaling>
          <c:orientation val="minMax"/>
          <c:max val="6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Water depth (cm)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46230656"/>
        <c:crosses val="autoZero"/>
        <c:crossBetween val="midCat"/>
      </c:valAx>
      <c:valAx>
        <c:axId val="146230656"/>
        <c:scaling>
          <c:orientation val="minMax"/>
          <c:max val="800000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Damage</a:t>
                </a:r>
                <a:r>
                  <a:rPr lang="en-GB" baseline="0"/>
                  <a:t> (Euro/km)</a:t>
                </a:r>
                <a:endParaRPr lang="en-GB"/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crossAx val="14622835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5659897123113731"/>
          <c:y val="0.17763414989792942"/>
          <c:w val="0.32512001128925094"/>
          <c:h val="0.61376665204664904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GB" sz="1200"/>
              <a:t>Absolute</a:t>
            </a:r>
            <a:r>
              <a:rPr lang="en-GB" sz="1200" baseline="0"/>
              <a:t> motorway curves (upper and lower bounds)</a:t>
            </a:r>
            <a:endParaRPr lang="en-GB" sz="1200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Motorway_curves!$D$36:$D$37</c:f>
              <c:strCache>
                <c:ptCount val="2"/>
                <c:pt idx="0">
                  <c:v>C1 Accessories_lowflow</c:v>
                </c:pt>
                <c:pt idx="1">
                  <c:v>Expensive (3rd quartile of construction cost range) 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pPr>
              <a:solidFill>
                <a:srgbClr val="0070C0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Motorway_curves!$B$38:$B$43</c:f>
              <c:numCache>
                <c:formatCode>General</c:formatCode>
                <c:ptCount val="6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600</c:v>
                </c:pt>
              </c:numCache>
            </c:numRef>
          </c:xVal>
          <c:yVal>
            <c:numRef>
              <c:f>Motorway_curves!$D$38:$D$43</c:f>
              <c:numCache>
                <c:formatCode>#,##0</c:formatCode>
                <c:ptCount val="6"/>
                <c:pt idx="0">
                  <c:v>0</c:v>
                </c:pt>
                <c:pt idx="1">
                  <c:v>287000</c:v>
                </c:pt>
                <c:pt idx="2">
                  <c:v>861000</c:v>
                </c:pt>
                <c:pt idx="3">
                  <c:v>2152500</c:v>
                </c:pt>
                <c:pt idx="4">
                  <c:v>2870000</c:v>
                </c:pt>
                <c:pt idx="5">
                  <c:v>5740000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E5-4E09-91F5-01B449111A7B}"/>
            </c:ext>
          </c:extLst>
        </c:ser>
        <c:ser>
          <c:idx val="3"/>
          <c:order val="1"/>
          <c:tx>
            <c:strRef>
              <c:f>Motorway_curves!$G$36:$G$37</c:f>
              <c:strCache>
                <c:ptCount val="2"/>
                <c:pt idx="0">
                  <c:v>C2 Accessories_highflow</c:v>
                </c:pt>
                <c:pt idx="1">
                  <c:v>Expensive (3rd quartile of construction cost range) 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pPr>
              <a:ln>
                <a:solidFill>
                  <a:srgbClr val="C00000"/>
                </a:solidFill>
              </a:ln>
            </c:spPr>
          </c:marker>
          <c:xVal>
            <c:numRef>
              <c:f>Motorway_curves!$B$38:$B$43</c:f>
              <c:numCache>
                <c:formatCode>General</c:formatCode>
                <c:ptCount val="6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600</c:v>
                </c:pt>
              </c:numCache>
            </c:numRef>
          </c:xVal>
          <c:yVal>
            <c:numRef>
              <c:f>Motorway_curves!$G$38:$G$43</c:f>
              <c:numCache>
                <c:formatCode>#,##0</c:formatCode>
                <c:ptCount val="6"/>
                <c:pt idx="0">
                  <c:v>0</c:v>
                </c:pt>
                <c:pt idx="1">
                  <c:v>574000</c:v>
                </c:pt>
                <c:pt idx="2">
                  <c:v>1722000</c:v>
                </c:pt>
                <c:pt idx="3">
                  <c:v>2870000</c:v>
                </c:pt>
                <c:pt idx="4">
                  <c:v>3444000</c:v>
                </c:pt>
                <c:pt idx="5">
                  <c:v>6314000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AE5-4E09-91F5-01B449111A7B}"/>
            </c:ext>
          </c:extLst>
        </c:ser>
        <c:ser>
          <c:idx val="4"/>
          <c:order val="2"/>
          <c:tx>
            <c:strRef>
              <c:f>Motorway_curves!$N$36</c:f>
              <c:strCache>
                <c:ptCount val="1"/>
                <c:pt idx="0">
                  <c:v>Huizinga (estimate)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pPr>
              <a:solidFill>
                <a:schemeClr val="accent3"/>
              </a:solidFill>
              <a:ln>
                <a:solidFill>
                  <a:schemeClr val="accent3"/>
                </a:solidFill>
              </a:ln>
            </c:spPr>
          </c:marker>
          <c:xVal>
            <c:numRef>
              <c:f>Motorway_curves!$N$38:$N$46</c:f>
              <c:numCache>
                <c:formatCode>General</c:formatCode>
                <c:ptCount val="9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  <c:pt idx="8">
                  <c:v>600</c:v>
                </c:pt>
              </c:numCache>
            </c:numRef>
          </c:xVal>
          <c:yVal>
            <c:numRef>
              <c:f>Motorway_curves!$O$38:$O$46</c:f>
              <c:numCache>
                <c:formatCode>General</c:formatCode>
                <c:ptCount val="9"/>
                <c:pt idx="0">
                  <c:v>0</c:v>
                </c:pt>
                <c:pt idx="1">
                  <c:v>300000</c:v>
                </c:pt>
                <c:pt idx="2">
                  <c:v>504000</c:v>
                </c:pt>
                <c:pt idx="3">
                  <c:v>660000</c:v>
                </c:pt>
                <c:pt idx="4">
                  <c:v>780000</c:v>
                </c:pt>
                <c:pt idx="5">
                  <c:v>960000</c:v>
                </c:pt>
                <c:pt idx="6">
                  <c:v>1080000</c:v>
                </c:pt>
                <c:pt idx="7">
                  <c:v>1200000</c:v>
                </c:pt>
                <c:pt idx="8">
                  <c:v>1200000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AE5-4E09-91F5-01B449111A7B}"/>
            </c:ext>
          </c:extLst>
        </c:ser>
        <c:ser>
          <c:idx val="5"/>
          <c:order val="3"/>
          <c:tx>
            <c:strRef>
              <c:f>Motorway_curves!$H$36:$H$37</c:f>
              <c:strCache>
                <c:ptCount val="2"/>
                <c:pt idx="0">
                  <c:v>C3 Simple_lowflow</c:v>
                </c:pt>
                <c:pt idx="1">
                  <c:v>Cheap (1st quartile of construction cost range) </c:v>
                </c:pt>
              </c:strCache>
            </c:strRef>
          </c:tx>
          <c:spPr>
            <a:ln>
              <a:solidFill>
                <a:schemeClr val="accent5"/>
              </a:solidFill>
            </a:ln>
          </c:spPr>
          <c:marker>
            <c:spPr>
              <a:solidFill>
                <a:schemeClr val="accent5"/>
              </a:solidFill>
              <a:ln>
                <a:solidFill>
                  <a:schemeClr val="accent5"/>
                </a:solidFill>
              </a:ln>
            </c:spPr>
          </c:marker>
          <c:xVal>
            <c:numRef>
              <c:f>Motorway_curves!$H$6:$H$11</c:f>
              <c:numCache>
                <c:formatCode>General</c:formatCode>
                <c:ptCount val="6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600</c:v>
                </c:pt>
              </c:numCache>
            </c:numRef>
          </c:xVal>
          <c:yVal>
            <c:numRef>
              <c:f>Motorway_curves!$H$38:$H$43</c:f>
              <c:numCache>
                <c:formatCode>General</c:formatCode>
                <c:ptCount val="6"/>
                <c:pt idx="0">
                  <c:v>0</c:v>
                </c:pt>
                <c:pt idx="1">
                  <c:v>19600</c:v>
                </c:pt>
                <c:pt idx="2">
                  <c:v>39200</c:v>
                </c:pt>
                <c:pt idx="3">
                  <c:v>245000</c:v>
                </c:pt>
                <c:pt idx="4">
                  <c:v>294000</c:v>
                </c:pt>
                <c:pt idx="5">
                  <c:v>392000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AE5-4E09-91F5-01B449111A7B}"/>
            </c:ext>
          </c:extLst>
        </c:ser>
        <c:ser>
          <c:idx val="7"/>
          <c:order val="4"/>
          <c:tx>
            <c:strRef>
              <c:f>Motorway_curves!$K$36:$K$37</c:f>
              <c:strCache>
                <c:ptCount val="2"/>
                <c:pt idx="0">
                  <c:v>C4 Simple_highflow</c:v>
                </c:pt>
                <c:pt idx="1">
                  <c:v>Cheap (1st quartile of construction cost range) 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xVal>
            <c:numRef>
              <c:f>Motorway_curves!$K$6:$K$11</c:f>
              <c:numCache>
                <c:formatCode>General</c:formatCode>
                <c:ptCount val="6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600</c:v>
                </c:pt>
              </c:numCache>
            </c:numRef>
          </c:xVal>
          <c:yVal>
            <c:numRef>
              <c:f>Motorway_curves!$K$38:$K$43</c:f>
              <c:numCache>
                <c:formatCode>General</c:formatCode>
                <c:ptCount val="6"/>
                <c:pt idx="0">
                  <c:v>0</c:v>
                </c:pt>
                <c:pt idx="1">
                  <c:v>147000</c:v>
                </c:pt>
                <c:pt idx="2">
                  <c:v>392000</c:v>
                </c:pt>
                <c:pt idx="3">
                  <c:v>1960000</c:v>
                </c:pt>
                <c:pt idx="4">
                  <c:v>2450000</c:v>
                </c:pt>
                <c:pt idx="5">
                  <c:v>3430000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AE5-4E09-91F5-01B449111A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745600"/>
        <c:axId val="146756352"/>
      </c:scatterChart>
      <c:valAx>
        <c:axId val="146745600"/>
        <c:scaling>
          <c:orientation val="minMax"/>
          <c:max val="2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Water depth (cm)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46756352"/>
        <c:crosses val="autoZero"/>
        <c:crossBetween val="midCat"/>
      </c:valAx>
      <c:valAx>
        <c:axId val="146756352"/>
        <c:scaling>
          <c:orientation val="minMax"/>
          <c:max val="140000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Damage</a:t>
                </a:r>
                <a:r>
                  <a:rPr lang="en-GB" baseline="0"/>
                  <a:t> (Euro/km)</a:t>
                </a:r>
                <a:endParaRPr lang="en-GB"/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crossAx val="14674560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5659897123113731"/>
          <c:y val="0.17763414989792942"/>
          <c:w val="0.32512001128925094"/>
          <c:h val="0.61376665204664904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GB" sz="1200"/>
              <a:t>Other curves relative</a:t>
            </a:r>
            <a:r>
              <a:rPr lang="en-GB" sz="1200" baseline="0"/>
              <a:t> to total construction costs</a:t>
            </a:r>
            <a:endParaRPr lang="en-GB" sz="1200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Other_curves!$B$4</c:f>
              <c:strCache>
                <c:ptCount val="1"/>
                <c:pt idx="0">
                  <c:v>C5 Other_lowflow</c:v>
                </c:pt>
              </c:strCache>
            </c:strRef>
          </c:tx>
          <c:spPr>
            <a:ln>
              <a:solidFill>
                <a:schemeClr val="tx2">
                  <a:lumMod val="20000"/>
                  <a:lumOff val="80000"/>
                </a:schemeClr>
              </a:solidFill>
            </a:ln>
          </c:spPr>
          <c:marker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marker>
          <c:xVal>
            <c:numRef>
              <c:f>Other_curves!$B$6:$B$10</c:f>
              <c:numCache>
                <c:formatCode>General</c:formatCode>
                <c:ptCount val="5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600</c:v>
                </c:pt>
              </c:numCache>
            </c:numRef>
          </c:xVal>
          <c:yVal>
            <c:numRef>
              <c:f>Other_curves!$C$6:$C$10</c:f>
              <c:numCache>
                <c:formatCode>General</c:formatCode>
                <c:ptCount val="5"/>
                <c:pt idx="0">
                  <c:v>0</c:v>
                </c:pt>
                <c:pt idx="1">
                  <c:v>1.4999999999999999E-2</c:v>
                </c:pt>
                <c:pt idx="2">
                  <c:v>2.5000000000000001E-2</c:v>
                </c:pt>
                <c:pt idx="3">
                  <c:v>3.5000000000000003E-2</c:v>
                </c:pt>
                <c:pt idx="4">
                  <c:v>0.05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ED-4A0D-AF4C-AAED5117EDFE}"/>
            </c:ext>
          </c:extLst>
        </c:ser>
        <c:ser>
          <c:idx val="1"/>
          <c:order val="1"/>
          <c:tx>
            <c:strRef>
              <c:f>Other_curves!$E$4</c:f>
              <c:strCache>
                <c:ptCount val="1"/>
                <c:pt idx="0">
                  <c:v>C6 Other_highflow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xVal>
            <c:numRef>
              <c:f>Other_curves!$E$6:$E$10</c:f>
              <c:numCache>
                <c:formatCode>General</c:formatCode>
                <c:ptCount val="5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600</c:v>
                </c:pt>
              </c:numCache>
            </c:numRef>
          </c:xVal>
          <c:yVal>
            <c:numRef>
              <c:f>Other_curves!$F$6:$F$10</c:f>
              <c:numCache>
                <c:formatCode>General</c:formatCode>
                <c:ptCount val="5"/>
                <c:pt idx="0">
                  <c:v>0</c:v>
                </c:pt>
                <c:pt idx="1">
                  <c:v>0.12</c:v>
                </c:pt>
                <c:pt idx="2">
                  <c:v>0.2</c:v>
                </c:pt>
                <c:pt idx="3">
                  <c:v>0.28000000000000003</c:v>
                </c:pt>
                <c:pt idx="4">
                  <c:v>0.35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BED-4A0D-AF4C-AAED5117EDFE}"/>
            </c:ext>
          </c:extLst>
        </c:ser>
        <c:ser>
          <c:idx val="4"/>
          <c:order val="2"/>
          <c:tx>
            <c:strRef>
              <c:f>Other_curves!$H$4:$I$4</c:f>
              <c:strCache>
                <c:ptCount val="1"/>
                <c:pt idx="0">
                  <c:v>Huizinga Lower_secondary</c:v>
                </c:pt>
              </c:strCache>
            </c:strRef>
          </c:tx>
          <c:spPr>
            <a:ln>
              <a:solidFill>
                <a:srgbClr val="92D050"/>
              </a:solidFill>
            </a:ln>
          </c:spPr>
          <c:marker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xVal>
            <c:numRef>
              <c:f>Other_curves!$H$6:$H$14</c:f>
              <c:numCache>
                <c:formatCode>General</c:formatCode>
                <c:ptCount val="9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  <c:pt idx="8">
                  <c:v>600</c:v>
                </c:pt>
              </c:numCache>
            </c:numRef>
          </c:xVal>
          <c:yVal>
            <c:numRef>
              <c:f>Other_curves!$I$6:$I$14</c:f>
              <c:numCache>
                <c:formatCode>General</c:formatCode>
                <c:ptCount val="9"/>
                <c:pt idx="0">
                  <c:v>0</c:v>
                </c:pt>
                <c:pt idx="1">
                  <c:v>0.125</c:v>
                </c:pt>
                <c:pt idx="2">
                  <c:v>0.21</c:v>
                </c:pt>
                <c:pt idx="3">
                  <c:v>0.27500000000000002</c:v>
                </c:pt>
                <c:pt idx="4">
                  <c:v>0.32500000000000001</c:v>
                </c:pt>
                <c:pt idx="5">
                  <c:v>0.4</c:v>
                </c:pt>
                <c:pt idx="6">
                  <c:v>0.45</c:v>
                </c:pt>
                <c:pt idx="7">
                  <c:v>0.5</c:v>
                </c:pt>
                <c:pt idx="8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BED-4A0D-AF4C-AAED5117EDFE}"/>
            </c:ext>
          </c:extLst>
        </c:ser>
        <c:ser>
          <c:idx val="5"/>
          <c:order val="3"/>
          <c:tx>
            <c:strRef>
              <c:f>Other_curves!$J$3:$J$4</c:f>
              <c:strCache>
                <c:ptCount val="2"/>
                <c:pt idx="0">
                  <c:v>Huizinga</c:v>
                </c:pt>
                <c:pt idx="1">
                  <c:v>Upper_secondary</c:v>
                </c:pt>
              </c:strCache>
            </c:strRef>
          </c:tx>
          <c:spPr>
            <a:ln>
              <a:solidFill>
                <a:srgbClr val="92D050"/>
              </a:solidFill>
            </a:ln>
          </c:spPr>
          <c:marker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xVal>
            <c:numRef>
              <c:f>Other_curves!$H$6:$H$14</c:f>
              <c:numCache>
                <c:formatCode>General</c:formatCode>
                <c:ptCount val="9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  <c:pt idx="8">
                  <c:v>600</c:v>
                </c:pt>
              </c:numCache>
            </c:numRef>
          </c:xVal>
          <c:yVal>
            <c:numRef>
              <c:f>Other_curves!$J$6:$J$14</c:f>
              <c:numCache>
                <c:formatCode>General</c:formatCode>
                <c:ptCount val="9"/>
                <c:pt idx="0">
                  <c:v>0</c:v>
                </c:pt>
                <c:pt idx="1">
                  <c:v>4.1666666666666664E-2</c:v>
                </c:pt>
                <c:pt idx="2">
                  <c:v>7.0000000000000007E-2</c:v>
                </c:pt>
                <c:pt idx="3">
                  <c:v>9.166666666666666E-2</c:v>
                </c:pt>
                <c:pt idx="4">
                  <c:v>0.10833333333333334</c:v>
                </c:pt>
                <c:pt idx="5">
                  <c:v>0.13333333333333333</c:v>
                </c:pt>
                <c:pt idx="6">
                  <c:v>0.15</c:v>
                </c:pt>
                <c:pt idx="7">
                  <c:v>0.16666666666666666</c:v>
                </c:pt>
                <c:pt idx="8">
                  <c:v>0.16666666666666666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BED-4A0D-AF4C-AAED5117ED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735040"/>
        <c:axId val="145737600"/>
      </c:scatterChart>
      <c:valAx>
        <c:axId val="145735040"/>
        <c:scaling>
          <c:orientation val="minMax"/>
          <c:max val="6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Water depth (cm)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45737600"/>
        <c:crosses val="autoZero"/>
        <c:crossBetween val="midCat"/>
      </c:valAx>
      <c:valAx>
        <c:axId val="1457376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Cost fraction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457350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346422</xdr:colOff>
      <xdr:row>0</xdr:row>
      <xdr:rowOff>0</xdr:rowOff>
    </xdr:from>
    <xdr:to>
      <xdr:col>26</xdr:col>
      <xdr:colOff>251012</xdr:colOff>
      <xdr:row>19</xdr:row>
      <xdr:rowOff>53788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404052</xdr:colOff>
      <xdr:row>36</xdr:row>
      <xdr:rowOff>8324</xdr:rowOff>
    </xdr:from>
    <xdr:to>
      <xdr:col>28</xdr:col>
      <xdr:colOff>80683</xdr:colOff>
      <xdr:row>54</xdr:row>
      <xdr:rowOff>148559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346422</xdr:colOff>
      <xdr:row>20</xdr:row>
      <xdr:rowOff>88366</xdr:rowOff>
    </xdr:from>
    <xdr:to>
      <xdr:col>26</xdr:col>
      <xdr:colOff>295835</xdr:colOff>
      <xdr:row>35</xdr:row>
      <xdr:rowOff>142154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316325</xdr:colOff>
      <xdr:row>19</xdr:row>
      <xdr:rowOff>148558</xdr:rowOff>
    </xdr:from>
    <xdr:to>
      <xdr:col>34</xdr:col>
      <xdr:colOff>412376</xdr:colOff>
      <xdr:row>35</xdr:row>
      <xdr:rowOff>17289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552609</xdr:colOff>
      <xdr:row>35</xdr:row>
      <xdr:rowOff>76199</xdr:rowOff>
    </xdr:from>
    <xdr:to>
      <xdr:col>39</xdr:col>
      <xdr:colOff>233082</xdr:colOff>
      <xdr:row>54</xdr:row>
      <xdr:rowOff>31377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</xdr:col>
      <xdr:colOff>301598</xdr:colOff>
      <xdr:row>0</xdr:row>
      <xdr:rowOff>42902</xdr:rowOff>
    </xdr:from>
    <xdr:to>
      <xdr:col>33</xdr:col>
      <xdr:colOff>606398</xdr:colOff>
      <xdr:row>19</xdr:row>
      <xdr:rowOff>96690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555812</xdr:colOff>
      <xdr:row>57</xdr:row>
      <xdr:rowOff>125506</xdr:rowOff>
    </xdr:from>
    <xdr:to>
      <xdr:col>27</xdr:col>
      <xdr:colOff>412377</xdr:colOff>
      <xdr:row>76</xdr:row>
      <xdr:rowOff>86447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28</xdr:col>
      <xdr:colOff>143435</xdr:colOff>
      <xdr:row>57</xdr:row>
      <xdr:rowOff>125505</xdr:rowOff>
    </xdr:from>
    <xdr:to>
      <xdr:col>38</xdr:col>
      <xdr:colOff>0</xdr:colOff>
      <xdr:row>76</xdr:row>
      <xdr:rowOff>86446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346421</xdr:colOff>
      <xdr:row>0</xdr:row>
      <xdr:rowOff>0</xdr:rowOff>
    </xdr:from>
    <xdr:to>
      <xdr:col>20</xdr:col>
      <xdr:colOff>448234</xdr:colOff>
      <xdr:row>19</xdr:row>
      <xdr:rowOff>53788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404052</xdr:colOff>
      <xdr:row>36</xdr:row>
      <xdr:rowOff>8324</xdr:rowOff>
    </xdr:from>
    <xdr:to>
      <xdr:col>21</xdr:col>
      <xdr:colOff>260617</xdr:colOff>
      <xdr:row>54</xdr:row>
      <xdr:rowOff>148559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346423</xdr:colOff>
      <xdr:row>20</xdr:row>
      <xdr:rowOff>88366</xdr:rowOff>
    </xdr:from>
    <xdr:to>
      <xdr:col>20</xdr:col>
      <xdr:colOff>41623</xdr:colOff>
      <xdr:row>35</xdr:row>
      <xdr:rowOff>142154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316326</xdr:colOff>
      <xdr:row>19</xdr:row>
      <xdr:rowOff>148558</xdr:rowOff>
    </xdr:from>
    <xdr:to>
      <xdr:col>28</xdr:col>
      <xdr:colOff>11526</xdr:colOff>
      <xdr:row>35</xdr:row>
      <xdr:rowOff>17289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259976</xdr:colOff>
      <xdr:row>0</xdr:row>
      <xdr:rowOff>0</xdr:rowOff>
    </xdr:from>
    <xdr:to>
      <xdr:col>28</xdr:col>
      <xdr:colOff>564776</xdr:colOff>
      <xdr:row>19</xdr:row>
      <xdr:rowOff>53788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322729</xdr:colOff>
      <xdr:row>58</xdr:row>
      <xdr:rowOff>44824</xdr:rowOff>
    </xdr:from>
    <xdr:to>
      <xdr:col>21</xdr:col>
      <xdr:colOff>179294</xdr:colOff>
      <xdr:row>77</xdr:row>
      <xdr:rowOff>5765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8"/>
  <sheetViews>
    <sheetView tabSelected="1" workbookViewId="0">
      <selection activeCell="H5" sqref="H5:M12"/>
    </sheetView>
  </sheetViews>
  <sheetFormatPr defaultRowHeight="15" x14ac:dyDescent="0.25"/>
  <cols>
    <col min="1" max="1" width="8.7109375" bestFit="1" customWidth="1"/>
    <col min="3" max="3" width="13.85546875" customWidth="1"/>
    <col min="4" max="4" width="12.5703125" bestFit="1" customWidth="1"/>
    <col min="5" max="5" width="11" bestFit="1" customWidth="1"/>
    <col min="6" max="7" width="11.28515625" customWidth="1"/>
    <col min="15" max="15" width="10.140625" bestFit="1" customWidth="1"/>
    <col min="16" max="16" width="11.7109375" customWidth="1"/>
    <col min="17" max="18" width="10.140625" bestFit="1" customWidth="1"/>
    <col min="19" max="19" width="10.7109375" customWidth="1"/>
    <col min="20" max="20" width="10.140625" bestFit="1" customWidth="1"/>
    <col min="22" max="22" width="10.140625" bestFit="1" customWidth="1"/>
    <col min="23" max="23" width="11.42578125" customWidth="1"/>
    <col min="24" max="27" width="11.140625" bestFit="1" customWidth="1"/>
  </cols>
  <sheetData>
    <row r="1" spans="1:27" x14ac:dyDescent="0.25">
      <c r="C1" s="2" t="s">
        <v>48</v>
      </c>
    </row>
    <row r="2" spans="1:27" x14ac:dyDescent="0.25">
      <c r="B2" t="s">
        <v>49</v>
      </c>
    </row>
    <row r="3" spans="1:27" x14ac:dyDescent="0.25">
      <c r="B3" s="1" t="s">
        <v>80</v>
      </c>
      <c r="H3" s="1" t="s">
        <v>50</v>
      </c>
      <c r="O3" s="1" t="s">
        <v>51</v>
      </c>
      <c r="V3" s="1" t="s">
        <v>52</v>
      </c>
    </row>
    <row r="4" spans="1:27" x14ac:dyDescent="0.25">
      <c r="B4" t="s">
        <v>53</v>
      </c>
      <c r="C4" t="s">
        <v>54</v>
      </c>
      <c r="D4" t="s">
        <v>55</v>
      </c>
      <c r="E4" t="s">
        <v>56</v>
      </c>
      <c r="F4" s="3" t="s">
        <v>57</v>
      </c>
      <c r="G4" s="3"/>
      <c r="H4" s="4">
        <v>1</v>
      </c>
      <c r="I4" s="4">
        <v>2</v>
      </c>
      <c r="J4" s="4">
        <v>3</v>
      </c>
      <c r="K4" s="4">
        <v>4</v>
      </c>
      <c r="L4" s="4">
        <v>5</v>
      </c>
      <c r="M4" s="4">
        <v>6</v>
      </c>
      <c r="O4">
        <v>1</v>
      </c>
      <c r="P4">
        <v>2</v>
      </c>
      <c r="Q4">
        <v>3</v>
      </c>
      <c r="R4">
        <v>4</v>
      </c>
      <c r="S4">
        <v>5</v>
      </c>
      <c r="T4">
        <v>6</v>
      </c>
      <c r="V4">
        <v>1</v>
      </c>
      <c r="W4">
        <v>2</v>
      </c>
      <c r="X4">
        <v>3</v>
      </c>
      <c r="Y4">
        <v>4</v>
      </c>
      <c r="Z4">
        <v>5</v>
      </c>
      <c r="AA4">
        <v>6</v>
      </c>
    </row>
    <row r="5" spans="1:27" x14ac:dyDescent="0.25">
      <c r="A5" t="s">
        <v>98</v>
      </c>
      <c r="C5" t="s">
        <v>43</v>
      </c>
      <c r="D5" s="16">
        <v>1750000</v>
      </c>
      <c r="E5" s="16">
        <v>17500000</v>
      </c>
      <c r="F5" s="5"/>
      <c r="G5" s="5" t="s">
        <v>43</v>
      </c>
      <c r="H5" s="6">
        <v>0.75</v>
      </c>
      <c r="I5" s="4">
        <v>1</v>
      </c>
      <c r="J5" s="4">
        <v>1.25</v>
      </c>
      <c r="K5" s="4">
        <v>1.5</v>
      </c>
      <c r="L5" s="4">
        <v>1.75</v>
      </c>
      <c r="M5" s="4">
        <v>2</v>
      </c>
      <c r="O5" s="17">
        <f>H5*$D5</f>
        <v>1312500</v>
      </c>
      <c r="P5" s="17">
        <f t="shared" ref="P5:T11" si="0">I5*$D5</f>
        <v>1750000</v>
      </c>
      <c r="Q5" s="17">
        <f t="shared" si="0"/>
        <v>2187500</v>
      </c>
      <c r="R5" s="17">
        <f t="shared" si="0"/>
        <v>2625000</v>
      </c>
      <c r="S5" s="17">
        <f t="shared" si="0"/>
        <v>3062500</v>
      </c>
      <c r="T5" s="17">
        <f t="shared" si="0"/>
        <v>3500000</v>
      </c>
      <c r="V5" s="17">
        <f>H5*$E5</f>
        <v>13125000</v>
      </c>
      <c r="W5" s="17">
        <f t="shared" ref="W5:AA11" si="1">I5*$E5</f>
        <v>17500000</v>
      </c>
      <c r="X5" s="17">
        <f t="shared" si="1"/>
        <v>21875000</v>
      </c>
      <c r="Y5" s="17">
        <f t="shared" si="1"/>
        <v>26250000</v>
      </c>
      <c r="Z5" s="17">
        <f t="shared" si="1"/>
        <v>30625000</v>
      </c>
      <c r="AA5" s="17">
        <f t="shared" si="1"/>
        <v>35000000</v>
      </c>
    </row>
    <row r="6" spans="1:27" x14ac:dyDescent="0.25">
      <c r="A6" t="s">
        <v>98</v>
      </c>
      <c r="C6" t="s">
        <v>42</v>
      </c>
      <c r="D6" s="16">
        <v>1250000</v>
      </c>
      <c r="E6" s="16">
        <v>3750000</v>
      </c>
      <c r="F6" s="5"/>
      <c r="G6" s="5" t="s">
        <v>42</v>
      </c>
      <c r="H6" s="4">
        <v>0.75</v>
      </c>
      <c r="I6" s="4">
        <v>1</v>
      </c>
      <c r="J6" s="4">
        <v>1.25</v>
      </c>
      <c r="K6" s="4">
        <v>1.5</v>
      </c>
      <c r="L6" s="4">
        <v>1.75</v>
      </c>
      <c r="M6" s="4">
        <v>2</v>
      </c>
      <c r="O6" s="17">
        <f t="shared" ref="O6:O11" si="2">H6*$D6</f>
        <v>937500</v>
      </c>
      <c r="P6" s="17">
        <f t="shared" si="0"/>
        <v>1250000</v>
      </c>
      <c r="Q6" s="17">
        <f t="shared" si="0"/>
        <v>1562500</v>
      </c>
      <c r="R6" s="17">
        <f t="shared" si="0"/>
        <v>1875000</v>
      </c>
      <c r="S6" s="17">
        <f t="shared" si="0"/>
        <v>2187500</v>
      </c>
      <c r="T6" s="17">
        <f t="shared" si="0"/>
        <v>2500000</v>
      </c>
      <c r="V6" s="17">
        <f t="shared" ref="V6:V11" si="3">H6*$E6</f>
        <v>2812500</v>
      </c>
      <c r="W6" s="17">
        <f t="shared" si="1"/>
        <v>3750000</v>
      </c>
      <c r="X6" s="17">
        <f t="shared" si="1"/>
        <v>4687500</v>
      </c>
      <c r="Y6" s="17">
        <f t="shared" si="1"/>
        <v>5625000</v>
      </c>
      <c r="Z6" s="17">
        <f t="shared" si="1"/>
        <v>6562500</v>
      </c>
      <c r="AA6" s="17">
        <f t="shared" si="1"/>
        <v>7500000</v>
      </c>
    </row>
    <row r="7" spans="1:27" x14ac:dyDescent="0.25">
      <c r="C7" t="s">
        <v>32</v>
      </c>
      <c r="D7" s="16">
        <v>1000000</v>
      </c>
      <c r="E7" s="16">
        <v>3000000</v>
      </c>
      <c r="F7" s="5"/>
      <c r="G7" s="5" t="s">
        <v>32</v>
      </c>
      <c r="H7" s="4">
        <v>0.75</v>
      </c>
      <c r="I7" s="4">
        <v>1</v>
      </c>
      <c r="J7" s="4">
        <v>1.25</v>
      </c>
      <c r="K7" s="4">
        <v>1.5</v>
      </c>
      <c r="L7" s="6">
        <v>1.75</v>
      </c>
      <c r="M7" s="6">
        <v>2</v>
      </c>
      <c r="O7" s="17">
        <f t="shared" si="2"/>
        <v>750000</v>
      </c>
      <c r="P7" s="17">
        <f t="shared" si="0"/>
        <v>1000000</v>
      </c>
      <c r="Q7" s="17">
        <f t="shared" si="0"/>
        <v>1250000</v>
      </c>
      <c r="R7" s="17">
        <f t="shared" si="0"/>
        <v>1500000</v>
      </c>
      <c r="S7" s="17">
        <f t="shared" si="0"/>
        <v>1750000</v>
      </c>
      <c r="T7" s="17">
        <f t="shared" si="0"/>
        <v>2000000</v>
      </c>
      <c r="V7" s="17">
        <f t="shared" si="3"/>
        <v>2250000</v>
      </c>
      <c r="W7" s="17">
        <f t="shared" si="1"/>
        <v>3000000</v>
      </c>
      <c r="X7" s="17">
        <f t="shared" si="1"/>
        <v>3750000</v>
      </c>
      <c r="Y7" s="17">
        <f t="shared" si="1"/>
        <v>4500000</v>
      </c>
      <c r="Z7" s="17">
        <f t="shared" si="1"/>
        <v>5250000</v>
      </c>
      <c r="AA7" s="17">
        <f t="shared" si="1"/>
        <v>6000000</v>
      </c>
    </row>
    <row r="8" spans="1:27" x14ac:dyDescent="0.25">
      <c r="C8" t="s">
        <v>36</v>
      </c>
      <c r="D8" s="16">
        <v>500000</v>
      </c>
      <c r="E8" s="16">
        <v>1500000</v>
      </c>
      <c r="F8" s="5"/>
      <c r="G8" s="5" t="s">
        <v>36</v>
      </c>
      <c r="H8" s="4">
        <v>0.75</v>
      </c>
      <c r="I8" s="4">
        <v>1</v>
      </c>
      <c r="J8" s="4">
        <v>1.25</v>
      </c>
      <c r="K8" s="4">
        <v>1.5</v>
      </c>
      <c r="L8" s="6">
        <v>1.75</v>
      </c>
      <c r="M8" s="6">
        <v>2</v>
      </c>
      <c r="O8" s="17">
        <f t="shared" si="2"/>
        <v>375000</v>
      </c>
      <c r="P8" s="17">
        <f t="shared" si="0"/>
        <v>500000</v>
      </c>
      <c r="Q8" s="17">
        <f t="shared" si="0"/>
        <v>625000</v>
      </c>
      <c r="R8" s="17">
        <f t="shared" si="0"/>
        <v>750000</v>
      </c>
      <c r="S8" s="17">
        <f t="shared" si="0"/>
        <v>875000</v>
      </c>
      <c r="T8" s="17">
        <f t="shared" si="0"/>
        <v>1000000</v>
      </c>
      <c r="V8" s="17">
        <f t="shared" si="3"/>
        <v>1125000</v>
      </c>
      <c r="W8" s="17">
        <f t="shared" si="1"/>
        <v>1500000</v>
      </c>
      <c r="X8" s="17">
        <f t="shared" si="1"/>
        <v>1875000</v>
      </c>
      <c r="Y8" s="17">
        <f t="shared" si="1"/>
        <v>2250000</v>
      </c>
      <c r="Z8" s="17">
        <f t="shared" si="1"/>
        <v>2625000</v>
      </c>
      <c r="AA8" s="17">
        <f t="shared" si="1"/>
        <v>3000000</v>
      </c>
    </row>
    <row r="9" spans="1:27" x14ac:dyDescent="0.25">
      <c r="C9" t="s">
        <v>29</v>
      </c>
      <c r="D9" s="16">
        <v>200000</v>
      </c>
      <c r="E9" s="16">
        <v>600000</v>
      </c>
      <c r="F9" s="5"/>
      <c r="G9" s="5" t="s">
        <v>29</v>
      </c>
      <c r="H9" s="4">
        <v>0.75</v>
      </c>
      <c r="I9" s="4">
        <v>1</v>
      </c>
      <c r="J9" s="4">
        <v>1.5</v>
      </c>
      <c r="K9" s="6">
        <v>1.75</v>
      </c>
      <c r="L9" s="6">
        <v>2</v>
      </c>
      <c r="M9" s="6">
        <v>2.25</v>
      </c>
      <c r="O9" s="17">
        <f t="shared" si="2"/>
        <v>150000</v>
      </c>
      <c r="P9" s="17">
        <f t="shared" si="0"/>
        <v>200000</v>
      </c>
      <c r="Q9" s="17">
        <f t="shared" si="0"/>
        <v>300000</v>
      </c>
      <c r="R9" s="17">
        <f t="shared" si="0"/>
        <v>350000</v>
      </c>
      <c r="S9" s="17">
        <f t="shared" si="0"/>
        <v>400000</v>
      </c>
      <c r="T9" s="17">
        <f t="shared" si="0"/>
        <v>450000</v>
      </c>
      <c r="V9" s="17">
        <f t="shared" si="3"/>
        <v>450000</v>
      </c>
      <c r="W9" s="17">
        <f t="shared" si="1"/>
        <v>600000</v>
      </c>
      <c r="X9" s="17">
        <f t="shared" si="1"/>
        <v>900000</v>
      </c>
      <c r="Y9" s="17">
        <f t="shared" si="1"/>
        <v>1050000</v>
      </c>
      <c r="Z9" s="17">
        <f t="shared" si="1"/>
        <v>1200000</v>
      </c>
      <c r="AA9" s="17">
        <f t="shared" si="1"/>
        <v>1350000</v>
      </c>
    </row>
    <row r="10" spans="1:27" x14ac:dyDescent="0.25">
      <c r="C10" t="s">
        <v>3</v>
      </c>
      <c r="D10" s="16">
        <v>100000</v>
      </c>
      <c r="E10" s="16">
        <v>300000</v>
      </c>
      <c r="F10" s="5"/>
      <c r="G10" s="5" t="s">
        <v>3</v>
      </c>
      <c r="H10" s="4">
        <v>1</v>
      </c>
      <c r="I10" s="4">
        <v>1.25</v>
      </c>
      <c r="J10" s="6">
        <v>1.5</v>
      </c>
      <c r="K10" s="6">
        <v>1.75</v>
      </c>
      <c r="L10" s="6">
        <v>2</v>
      </c>
      <c r="M10" s="6">
        <v>2.25</v>
      </c>
      <c r="O10" s="17">
        <f t="shared" si="2"/>
        <v>100000</v>
      </c>
      <c r="P10" s="17">
        <f t="shared" si="0"/>
        <v>125000</v>
      </c>
      <c r="Q10" s="17">
        <f t="shared" si="0"/>
        <v>150000</v>
      </c>
      <c r="R10" s="17">
        <f t="shared" si="0"/>
        <v>175000</v>
      </c>
      <c r="S10" s="17">
        <f t="shared" si="0"/>
        <v>200000</v>
      </c>
      <c r="T10" s="17">
        <f t="shared" si="0"/>
        <v>225000</v>
      </c>
      <c r="V10" s="17">
        <f t="shared" si="3"/>
        <v>300000</v>
      </c>
      <c r="W10" s="17">
        <f t="shared" si="1"/>
        <v>375000</v>
      </c>
      <c r="X10" s="17">
        <f t="shared" si="1"/>
        <v>450000</v>
      </c>
      <c r="Y10" s="17">
        <f t="shared" si="1"/>
        <v>525000</v>
      </c>
      <c r="Z10" s="17">
        <f t="shared" si="1"/>
        <v>600000</v>
      </c>
      <c r="AA10" s="17">
        <f t="shared" si="1"/>
        <v>675000</v>
      </c>
    </row>
    <row r="11" spans="1:27" x14ac:dyDescent="0.25">
      <c r="C11" t="s">
        <v>8</v>
      </c>
      <c r="D11" s="16">
        <v>20000</v>
      </c>
      <c r="E11" s="16">
        <v>50000</v>
      </c>
      <c r="F11" s="5"/>
      <c r="G11" s="5" t="s">
        <v>8</v>
      </c>
      <c r="H11" s="4">
        <v>1</v>
      </c>
      <c r="I11" s="4">
        <v>1.25</v>
      </c>
      <c r="J11" s="6">
        <v>1.5</v>
      </c>
      <c r="K11" s="6">
        <v>1.75</v>
      </c>
      <c r="L11" s="6">
        <v>2</v>
      </c>
      <c r="M11" s="6">
        <v>2.25</v>
      </c>
      <c r="O11" s="17">
        <f t="shared" si="2"/>
        <v>20000</v>
      </c>
      <c r="P11" s="17">
        <f t="shared" si="0"/>
        <v>25000</v>
      </c>
      <c r="Q11" s="17">
        <f t="shared" si="0"/>
        <v>30000</v>
      </c>
      <c r="R11" s="17">
        <f t="shared" si="0"/>
        <v>35000</v>
      </c>
      <c r="S11" s="17">
        <f t="shared" si="0"/>
        <v>40000</v>
      </c>
      <c r="T11" s="17">
        <f t="shared" si="0"/>
        <v>45000</v>
      </c>
      <c r="V11" s="17">
        <f t="shared" si="3"/>
        <v>50000</v>
      </c>
      <c r="W11" s="17">
        <f t="shared" si="1"/>
        <v>62500</v>
      </c>
      <c r="X11" s="17">
        <f t="shared" si="1"/>
        <v>75000</v>
      </c>
      <c r="Y11" s="17">
        <f t="shared" si="1"/>
        <v>87500</v>
      </c>
      <c r="Z11" s="17">
        <f t="shared" si="1"/>
        <v>100000</v>
      </c>
      <c r="AA11" s="17">
        <f t="shared" si="1"/>
        <v>112500</v>
      </c>
    </row>
    <row r="12" spans="1:27" x14ac:dyDescent="0.25">
      <c r="C12" t="s">
        <v>102</v>
      </c>
      <c r="D12" s="16">
        <v>0</v>
      </c>
      <c r="E12" s="16">
        <v>0</v>
      </c>
      <c r="G12" s="5" t="s">
        <v>102</v>
      </c>
      <c r="H12" s="4">
        <v>1</v>
      </c>
      <c r="I12" s="4">
        <v>1.25</v>
      </c>
      <c r="J12" s="6">
        <v>1.5</v>
      </c>
      <c r="K12" s="6">
        <v>1.75</v>
      </c>
      <c r="L12" s="6">
        <v>2</v>
      </c>
      <c r="M12" s="6">
        <v>2.25</v>
      </c>
      <c r="O12" s="17">
        <f t="shared" ref="O12" si="4">H12*$D12</f>
        <v>0</v>
      </c>
      <c r="P12" s="17">
        <f t="shared" ref="P12" si="5">I12*$D12</f>
        <v>0</v>
      </c>
      <c r="Q12" s="17">
        <f t="shared" ref="Q12" si="6">J12*$D12</f>
        <v>0</v>
      </c>
      <c r="R12" s="17">
        <f t="shared" ref="R12" si="7">K12*$D12</f>
        <v>0</v>
      </c>
      <c r="S12" s="17">
        <f t="shared" ref="S12" si="8">L12*$D12</f>
        <v>0</v>
      </c>
      <c r="T12" s="17">
        <f t="shared" ref="T12" si="9">M12*$D12</f>
        <v>0</v>
      </c>
      <c r="V12" s="17">
        <f t="shared" ref="V12" si="10">H12*$E12</f>
        <v>0</v>
      </c>
      <c r="W12" s="17">
        <f t="shared" ref="W12" si="11">I12*$E12</f>
        <v>0</v>
      </c>
      <c r="X12" s="17">
        <f t="shared" ref="X12" si="12">J12*$E12</f>
        <v>0</v>
      </c>
      <c r="Y12" s="17">
        <f t="shared" ref="Y12" si="13">K12*$E12</f>
        <v>0</v>
      </c>
      <c r="Z12" s="17">
        <f t="shared" ref="Z12" si="14">L12*$E12</f>
        <v>0</v>
      </c>
      <c r="AA12" s="17">
        <f t="shared" ref="AA12" si="15">M12*$E12</f>
        <v>0</v>
      </c>
    </row>
    <row r="13" spans="1:27" x14ac:dyDescent="0.25">
      <c r="B13" s="1"/>
    </row>
    <row r="16" spans="1:27" x14ac:dyDescent="0.25">
      <c r="P16" s="5"/>
    </row>
    <row r="17" spans="6:6" x14ac:dyDescent="0.25">
      <c r="F17" s="5"/>
    </row>
    <row r="18" spans="6:6" x14ac:dyDescent="0.25">
      <c r="F18" s="5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51"/>
  <sheetViews>
    <sheetView workbookViewId="0">
      <selection activeCell="J18" sqref="J18"/>
    </sheetView>
  </sheetViews>
  <sheetFormatPr defaultRowHeight="15" x14ac:dyDescent="0.25"/>
  <cols>
    <col min="1" max="1" width="24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t="s">
        <v>2</v>
      </c>
      <c r="B2" t="s">
        <v>102</v>
      </c>
    </row>
    <row r="3" spans="1:2" x14ac:dyDescent="0.25">
      <c r="A3" t="s">
        <v>4</v>
      </c>
      <c r="B3" t="s">
        <v>102</v>
      </c>
    </row>
    <row r="4" spans="1:2" x14ac:dyDescent="0.25">
      <c r="A4" t="s">
        <v>5</v>
      </c>
      <c r="B4" t="s">
        <v>102</v>
      </c>
    </row>
    <row r="5" spans="1:2" x14ac:dyDescent="0.25">
      <c r="A5" t="s">
        <v>6</v>
      </c>
      <c r="B5" t="s">
        <v>102</v>
      </c>
    </row>
    <row r="6" spans="1:2" x14ac:dyDescent="0.25">
      <c r="A6" t="s">
        <v>7</v>
      </c>
      <c r="B6" t="s">
        <v>8</v>
      </c>
    </row>
    <row r="7" spans="1:2" x14ac:dyDescent="0.25">
      <c r="A7" t="s">
        <v>9</v>
      </c>
      <c r="B7" t="s">
        <v>3</v>
      </c>
    </row>
    <row r="8" spans="1:2" x14ac:dyDescent="0.25">
      <c r="A8" t="s">
        <v>10</v>
      </c>
      <c r="B8" t="s">
        <v>102</v>
      </c>
    </row>
    <row r="9" spans="1:2" x14ac:dyDescent="0.25">
      <c r="A9" t="s">
        <v>11</v>
      </c>
      <c r="B9" t="s">
        <v>102</v>
      </c>
    </row>
    <row r="10" spans="1:2" x14ac:dyDescent="0.25">
      <c r="A10" t="s">
        <v>12</v>
      </c>
      <c r="B10" t="s">
        <v>102</v>
      </c>
    </row>
    <row r="11" spans="1:2" x14ac:dyDescent="0.25">
      <c r="A11" t="s">
        <v>13</v>
      </c>
      <c r="B11" t="s">
        <v>102</v>
      </c>
    </row>
    <row r="12" spans="1:2" x14ac:dyDescent="0.25">
      <c r="A12" t="s">
        <v>14</v>
      </c>
      <c r="B12" t="s">
        <v>8</v>
      </c>
    </row>
    <row r="13" spans="1:2" x14ac:dyDescent="0.25">
      <c r="A13" t="s">
        <v>15</v>
      </c>
      <c r="B13" t="s">
        <v>3</v>
      </c>
    </row>
    <row r="14" spans="1:2" x14ac:dyDescent="0.25">
      <c r="A14" t="s">
        <v>16</v>
      </c>
      <c r="B14" t="s">
        <v>3</v>
      </c>
    </row>
    <row r="15" spans="1:2" x14ac:dyDescent="0.25">
      <c r="A15" t="s">
        <v>17</v>
      </c>
      <c r="B15" t="s">
        <v>3</v>
      </c>
    </row>
    <row r="16" spans="1:2" x14ac:dyDescent="0.25">
      <c r="A16" t="s">
        <v>18</v>
      </c>
      <c r="B16" t="s">
        <v>3</v>
      </c>
    </row>
    <row r="17" spans="1:2" x14ac:dyDescent="0.25">
      <c r="A17" t="s">
        <v>19</v>
      </c>
      <c r="B17" t="s">
        <v>8</v>
      </c>
    </row>
    <row r="18" spans="1:2" x14ac:dyDescent="0.25">
      <c r="A18" t="s">
        <v>20</v>
      </c>
      <c r="B18" t="s">
        <v>3</v>
      </c>
    </row>
    <row r="19" spans="1:2" x14ac:dyDescent="0.25">
      <c r="A19" t="s">
        <v>21</v>
      </c>
      <c r="B19" t="s">
        <v>3</v>
      </c>
    </row>
    <row r="20" spans="1:2" x14ac:dyDescent="0.25">
      <c r="A20" t="s">
        <v>22</v>
      </c>
      <c r="B20" t="s">
        <v>102</v>
      </c>
    </row>
    <row r="21" spans="1:2" x14ac:dyDescent="0.25">
      <c r="A21" t="s">
        <v>23</v>
      </c>
      <c r="B21" t="s">
        <v>3</v>
      </c>
    </row>
    <row r="22" spans="1:2" x14ac:dyDescent="0.25">
      <c r="A22" t="s">
        <v>24</v>
      </c>
      <c r="B22" t="s">
        <v>3</v>
      </c>
    </row>
    <row r="23" spans="1:2" x14ac:dyDescent="0.25">
      <c r="A23" t="s">
        <v>25</v>
      </c>
      <c r="B23" t="s">
        <v>102</v>
      </c>
    </row>
    <row r="24" spans="1:2" x14ac:dyDescent="0.25">
      <c r="A24" t="s">
        <v>26</v>
      </c>
      <c r="B24" t="s">
        <v>3</v>
      </c>
    </row>
    <row r="25" spans="1:2" x14ac:dyDescent="0.25">
      <c r="A25" t="s">
        <v>27</v>
      </c>
      <c r="B25" t="s">
        <v>8</v>
      </c>
    </row>
    <row r="26" spans="1:2" x14ac:dyDescent="0.25">
      <c r="A26" t="s">
        <v>28</v>
      </c>
      <c r="B26" t="s">
        <v>3</v>
      </c>
    </row>
    <row r="27" spans="1:2" x14ac:dyDescent="0.25">
      <c r="A27" t="s">
        <v>30</v>
      </c>
      <c r="B27" t="s">
        <v>8</v>
      </c>
    </row>
    <row r="28" spans="1:2" x14ac:dyDescent="0.25">
      <c r="A28" t="s">
        <v>31</v>
      </c>
      <c r="B28" t="s">
        <v>3</v>
      </c>
    </row>
    <row r="29" spans="1:2" x14ac:dyDescent="0.25">
      <c r="A29" t="s">
        <v>32</v>
      </c>
      <c r="B29" t="s">
        <v>32</v>
      </c>
    </row>
    <row r="30" spans="1:2" x14ac:dyDescent="0.25">
      <c r="A30" t="s">
        <v>33</v>
      </c>
      <c r="B30" t="s">
        <v>32</v>
      </c>
    </row>
    <row r="31" spans="1:2" x14ac:dyDescent="0.25">
      <c r="A31" t="s">
        <v>34</v>
      </c>
      <c r="B31" t="s">
        <v>3</v>
      </c>
    </row>
    <row r="32" spans="1:2" x14ac:dyDescent="0.25">
      <c r="A32" t="s">
        <v>35</v>
      </c>
      <c r="B32" t="s">
        <v>3</v>
      </c>
    </row>
    <row r="33" spans="1:2" x14ac:dyDescent="0.25">
      <c r="A33" t="s">
        <v>36</v>
      </c>
      <c r="B33" t="s">
        <v>36</v>
      </c>
    </row>
    <row r="34" spans="1:2" x14ac:dyDescent="0.25">
      <c r="A34" t="s">
        <v>37</v>
      </c>
      <c r="B34" t="s">
        <v>36</v>
      </c>
    </row>
    <row r="35" spans="1:2" x14ac:dyDescent="0.25">
      <c r="A35" t="s">
        <v>38</v>
      </c>
      <c r="B35" t="s">
        <v>3</v>
      </c>
    </row>
    <row r="36" spans="1:2" x14ac:dyDescent="0.25">
      <c r="A36" t="s">
        <v>39</v>
      </c>
      <c r="B36" t="s">
        <v>102</v>
      </c>
    </row>
    <row r="37" spans="1:2" x14ac:dyDescent="0.25">
      <c r="A37" t="s">
        <v>29</v>
      </c>
      <c r="B37" t="s">
        <v>29</v>
      </c>
    </row>
    <row r="38" spans="1:2" x14ac:dyDescent="0.25">
      <c r="A38" t="s">
        <v>40</v>
      </c>
      <c r="B38" t="s">
        <v>29</v>
      </c>
    </row>
    <row r="39" spans="1:2" x14ac:dyDescent="0.25">
      <c r="A39" t="s">
        <v>8</v>
      </c>
      <c r="B39" t="s">
        <v>8</v>
      </c>
    </row>
    <row r="40" spans="1:2" x14ac:dyDescent="0.25">
      <c r="A40" t="s">
        <v>41</v>
      </c>
      <c r="B40" t="s">
        <v>3</v>
      </c>
    </row>
    <row r="41" spans="1:2" x14ac:dyDescent="0.25">
      <c r="A41" t="s">
        <v>42</v>
      </c>
      <c r="B41" t="s">
        <v>42</v>
      </c>
    </row>
    <row r="42" spans="1:2" x14ac:dyDescent="0.25">
      <c r="A42" t="s">
        <v>43</v>
      </c>
      <c r="B42" t="s">
        <v>43</v>
      </c>
    </row>
    <row r="43" spans="1:2" x14ac:dyDescent="0.25">
      <c r="A43" t="s">
        <v>44</v>
      </c>
      <c r="B43" t="s">
        <v>42</v>
      </c>
    </row>
    <row r="44" spans="1:2" x14ac:dyDescent="0.25">
      <c r="A44" t="s">
        <v>45</v>
      </c>
      <c r="B44" t="s">
        <v>43</v>
      </c>
    </row>
    <row r="45" spans="1:2" x14ac:dyDescent="0.25">
      <c r="A45" t="s">
        <v>46</v>
      </c>
      <c r="B45" t="s">
        <v>102</v>
      </c>
    </row>
    <row r="46" spans="1:2" x14ac:dyDescent="0.25">
      <c r="A46" t="s">
        <v>47</v>
      </c>
      <c r="B46" t="s">
        <v>102</v>
      </c>
    </row>
    <row r="47" spans="1:2" x14ac:dyDescent="0.25">
      <c r="A47" t="s">
        <v>103</v>
      </c>
      <c r="B47" t="s">
        <v>3</v>
      </c>
    </row>
    <row r="48" spans="1:2" x14ac:dyDescent="0.25">
      <c r="A48" t="s">
        <v>104</v>
      </c>
      <c r="B48" t="s">
        <v>3</v>
      </c>
    </row>
    <row r="49" spans="1:2" x14ac:dyDescent="0.25">
      <c r="A49" t="s">
        <v>105</v>
      </c>
      <c r="B49" t="s">
        <v>3</v>
      </c>
    </row>
    <row r="50" spans="1:2" x14ac:dyDescent="0.25">
      <c r="A50" t="s">
        <v>106</v>
      </c>
      <c r="B50" t="s">
        <v>3</v>
      </c>
    </row>
    <row r="51" spans="1:2" x14ac:dyDescent="0.25">
      <c r="A51" t="s">
        <v>111</v>
      </c>
      <c r="B51" t="s">
        <v>43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O20"/>
  <sheetViews>
    <sheetView zoomScale="85" zoomScaleNormal="85" workbookViewId="0">
      <selection activeCell="L5" sqref="L5:M9"/>
    </sheetView>
  </sheetViews>
  <sheetFormatPr defaultRowHeight="15" x14ac:dyDescent="0.25"/>
  <cols>
    <col min="2" max="2" width="8.85546875" customWidth="1"/>
    <col min="3" max="3" width="9.42578125" customWidth="1"/>
    <col min="4" max="4" width="9.5703125" customWidth="1"/>
    <col min="5" max="5" width="9.7109375" customWidth="1"/>
    <col min="7" max="7" width="9.42578125" customWidth="1"/>
    <col min="9" max="9" width="10.140625" customWidth="1"/>
  </cols>
  <sheetData>
    <row r="2" spans="1:15" x14ac:dyDescent="0.25">
      <c r="A2" s="1" t="s">
        <v>83</v>
      </c>
    </row>
    <row r="3" spans="1:15" x14ac:dyDescent="0.25">
      <c r="A3" s="7" t="s">
        <v>60</v>
      </c>
      <c r="B3" t="s">
        <v>75</v>
      </c>
      <c r="D3" t="s">
        <v>76</v>
      </c>
      <c r="F3" t="s">
        <v>77</v>
      </c>
      <c r="H3" t="s">
        <v>78</v>
      </c>
      <c r="J3" t="s">
        <v>79</v>
      </c>
      <c r="L3" t="s">
        <v>84</v>
      </c>
      <c r="N3" t="s">
        <v>101</v>
      </c>
    </row>
    <row r="4" spans="1:15" x14ac:dyDescent="0.25">
      <c r="A4" s="1"/>
      <c r="B4" t="s">
        <v>58</v>
      </c>
      <c r="C4" t="s">
        <v>59</v>
      </c>
      <c r="D4" t="s">
        <v>58</v>
      </c>
      <c r="E4" t="s">
        <v>59</v>
      </c>
      <c r="F4" t="s">
        <v>58</v>
      </c>
      <c r="G4" t="s">
        <v>59</v>
      </c>
      <c r="H4" t="s">
        <v>58</v>
      </c>
      <c r="I4" t="s">
        <v>59</v>
      </c>
      <c r="J4" t="s">
        <v>58</v>
      </c>
      <c r="K4" t="s">
        <v>59</v>
      </c>
      <c r="L4" t="s">
        <v>58</v>
      </c>
      <c r="M4" t="s">
        <v>59</v>
      </c>
    </row>
    <row r="5" spans="1:15" x14ac:dyDescent="0.25">
      <c r="A5" s="1"/>
      <c r="B5" s="12">
        <f>Motorway_curves!B6</f>
        <v>0</v>
      </c>
      <c r="C5" s="12">
        <f>Motorway_curves!C6</f>
        <v>0</v>
      </c>
      <c r="D5" s="12">
        <f>Motorway_curves!E6</f>
        <v>0</v>
      </c>
      <c r="E5" s="12">
        <f>Motorway_curves!F6</f>
        <v>0</v>
      </c>
      <c r="F5" s="12">
        <f>Motorway_curves!H6</f>
        <v>0</v>
      </c>
      <c r="G5" s="12">
        <f>Motorway_curves!I6</f>
        <v>0</v>
      </c>
      <c r="H5" s="12">
        <f>Motorway_curves!K6</f>
        <v>0</v>
      </c>
      <c r="I5" s="12">
        <f>Motorway_curves!L6</f>
        <v>0</v>
      </c>
      <c r="J5" s="12">
        <f>Other_curves!B6</f>
        <v>0</v>
      </c>
      <c r="K5" s="12">
        <f>Other_curves!C6</f>
        <v>0</v>
      </c>
      <c r="L5" s="12">
        <f>Other_curves!E6</f>
        <v>0</v>
      </c>
      <c r="M5" s="12">
        <f>Other_curves!F6</f>
        <v>0</v>
      </c>
      <c r="N5">
        <v>0</v>
      </c>
      <c r="O5">
        <v>0</v>
      </c>
    </row>
    <row r="6" spans="1:15" x14ac:dyDescent="0.25">
      <c r="A6" s="1"/>
      <c r="B6" s="12">
        <f>Motorway_curves!B7</f>
        <v>50</v>
      </c>
      <c r="C6" s="12">
        <f>Motorway_curves!C7</f>
        <v>0.01</v>
      </c>
      <c r="D6" s="12">
        <f>Motorway_curves!E7</f>
        <v>50</v>
      </c>
      <c r="E6" s="12">
        <f>Motorway_curves!F7</f>
        <v>0.02</v>
      </c>
      <c r="F6" s="12">
        <f>Motorway_curves!H7</f>
        <v>50</v>
      </c>
      <c r="G6" s="12">
        <f>Motorway_curves!I7</f>
        <v>2E-3</v>
      </c>
      <c r="H6" s="12">
        <f>Motorway_curves!K7</f>
        <v>50</v>
      </c>
      <c r="I6" s="12">
        <f>Motorway_curves!L7</f>
        <v>1.4999999999999999E-2</v>
      </c>
      <c r="J6" s="12">
        <f>Other_curves!B7</f>
        <v>50</v>
      </c>
      <c r="K6" s="12">
        <f>Other_curves!C7</f>
        <v>1.4999999999999999E-2</v>
      </c>
      <c r="L6" s="12">
        <f>Other_curves!E7</f>
        <v>50</v>
      </c>
      <c r="M6" s="12">
        <f>Other_curves!F7</f>
        <v>0.12</v>
      </c>
      <c r="N6">
        <v>50</v>
      </c>
      <c r="O6">
        <v>0.25</v>
      </c>
    </row>
    <row r="7" spans="1:15" x14ac:dyDescent="0.25">
      <c r="A7" s="1"/>
      <c r="B7" s="12">
        <f>Motorway_curves!B8</f>
        <v>100</v>
      </c>
      <c r="C7" s="12">
        <f>Motorway_curves!C8</f>
        <v>0.03</v>
      </c>
      <c r="D7" s="12">
        <f>Motorway_curves!E8</f>
        <v>100</v>
      </c>
      <c r="E7" s="12">
        <f>Motorway_curves!F8</f>
        <v>0.06</v>
      </c>
      <c r="F7" s="12">
        <f>Motorway_curves!H8</f>
        <v>100</v>
      </c>
      <c r="G7" s="12">
        <f>Motorway_curves!I8</f>
        <v>4.0000000000000001E-3</v>
      </c>
      <c r="H7" s="12">
        <f>Motorway_curves!K8</f>
        <v>100</v>
      </c>
      <c r="I7" s="12">
        <f>Motorway_curves!L8</f>
        <v>0.04</v>
      </c>
      <c r="J7" s="12">
        <f>Other_curves!B8</f>
        <v>100</v>
      </c>
      <c r="K7" s="12">
        <f>Other_curves!C8</f>
        <v>2.5000000000000001E-2</v>
      </c>
      <c r="L7" s="12">
        <f>Other_curves!E8</f>
        <v>100</v>
      </c>
      <c r="M7" s="12">
        <f>Other_curves!F8</f>
        <v>0.2</v>
      </c>
      <c r="N7">
        <v>100</v>
      </c>
      <c r="O7">
        <v>0.42</v>
      </c>
    </row>
    <row r="8" spans="1:15" x14ac:dyDescent="0.25">
      <c r="A8" s="1"/>
      <c r="B8" s="12">
        <f>Motorway_curves!B9</f>
        <v>150</v>
      </c>
      <c r="C8" s="12">
        <f>Motorway_curves!C9</f>
        <v>7.4999999999999997E-2</v>
      </c>
      <c r="D8" s="12">
        <f>Motorway_curves!E9</f>
        <v>150</v>
      </c>
      <c r="E8" s="12">
        <f>Motorway_curves!F9</f>
        <v>0.1</v>
      </c>
      <c r="F8" s="12">
        <f>Motorway_curves!H9</f>
        <v>150</v>
      </c>
      <c r="G8" s="12">
        <f>Motorway_curves!I9</f>
        <v>2.5000000000000001E-2</v>
      </c>
      <c r="H8" s="12">
        <f>Motorway_curves!K9</f>
        <v>150</v>
      </c>
      <c r="I8" s="12">
        <f>Motorway_curves!L9</f>
        <v>0.2</v>
      </c>
      <c r="J8" s="12">
        <f>Other_curves!B9</f>
        <v>200</v>
      </c>
      <c r="K8" s="12">
        <f>Other_curves!C9</f>
        <v>3.5000000000000003E-2</v>
      </c>
      <c r="L8" s="12">
        <f>Other_curves!E9</f>
        <v>200</v>
      </c>
      <c r="M8" s="12">
        <f>Other_curves!F9</f>
        <v>0.28000000000000003</v>
      </c>
      <c r="N8">
        <v>150</v>
      </c>
      <c r="O8">
        <v>0.55000000000000004</v>
      </c>
    </row>
    <row r="9" spans="1:15" x14ac:dyDescent="0.25">
      <c r="A9" s="1"/>
      <c r="B9" s="12">
        <f>Motorway_curves!B10</f>
        <v>200</v>
      </c>
      <c r="C9" s="12">
        <f>Motorway_curves!C10</f>
        <v>0.1</v>
      </c>
      <c r="D9" s="12">
        <f>Motorway_curves!E10</f>
        <v>200</v>
      </c>
      <c r="E9" s="12">
        <f>Motorway_curves!F10</f>
        <v>0.12</v>
      </c>
      <c r="F9" s="12">
        <f>Motorway_curves!H10</f>
        <v>200</v>
      </c>
      <c r="G9" s="12">
        <f>Motorway_curves!I10</f>
        <v>0.03</v>
      </c>
      <c r="H9" s="12">
        <f>Motorway_curves!K10</f>
        <v>200</v>
      </c>
      <c r="I9" s="12">
        <f>Motorway_curves!L10</f>
        <v>0.25</v>
      </c>
      <c r="J9" s="12">
        <f>Other_curves!B10</f>
        <v>600</v>
      </c>
      <c r="K9" s="12">
        <f>Other_curves!C10</f>
        <v>0.05</v>
      </c>
      <c r="L9" s="12">
        <f>Other_curves!E10</f>
        <v>600</v>
      </c>
      <c r="M9" s="12">
        <f>Other_curves!F10</f>
        <v>0.35</v>
      </c>
      <c r="N9">
        <v>200</v>
      </c>
      <c r="O9">
        <v>0.65</v>
      </c>
    </row>
    <row r="10" spans="1:15" x14ac:dyDescent="0.25">
      <c r="A10" s="1"/>
      <c r="B10" s="12">
        <f>Motorway_curves!B11</f>
        <v>600</v>
      </c>
      <c r="C10" s="12">
        <f>Motorway_curves!C11</f>
        <v>0.2</v>
      </c>
      <c r="D10" s="12">
        <f>Motorway_curves!E11</f>
        <v>600</v>
      </c>
      <c r="E10" s="12">
        <f>Motorway_curves!F11</f>
        <v>0.22</v>
      </c>
      <c r="F10" s="12">
        <f>Motorway_curves!H11</f>
        <v>600</v>
      </c>
      <c r="G10" s="12">
        <f>Motorway_curves!I11</f>
        <v>0.04</v>
      </c>
      <c r="H10" s="12">
        <f>Motorway_curves!K11</f>
        <v>600</v>
      </c>
      <c r="I10" s="12">
        <f>Motorway_curves!L11</f>
        <v>0.35</v>
      </c>
      <c r="N10">
        <v>300</v>
      </c>
      <c r="O10">
        <v>0.8</v>
      </c>
    </row>
    <row r="11" spans="1:15" x14ac:dyDescent="0.25">
      <c r="A11" s="1"/>
      <c r="N11">
        <v>400</v>
      </c>
      <c r="O11">
        <v>0.9</v>
      </c>
    </row>
    <row r="12" spans="1:15" x14ac:dyDescent="0.25">
      <c r="A12" s="1"/>
      <c r="N12">
        <v>500</v>
      </c>
      <c r="O12">
        <v>1</v>
      </c>
    </row>
    <row r="13" spans="1:15" x14ac:dyDescent="0.25">
      <c r="N13">
        <v>600</v>
      </c>
      <c r="O13">
        <v>1</v>
      </c>
    </row>
    <row r="14" spans="1:15" x14ac:dyDescent="0.25">
      <c r="A14" s="1"/>
    </row>
    <row r="15" spans="1:15" x14ac:dyDescent="0.25">
      <c r="A15" s="1"/>
    </row>
    <row r="16" spans="1:15" x14ac:dyDescent="0.25">
      <c r="A16" s="1"/>
    </row>
    <row r="20" spans="1:3" x14ac:dyDescent="0.25">
      <c r="A20" s="1"/>
      <c r="B20" s="1"/>
      <c r="C20" s="1"/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P59"/>
  <sheetViews>
    <sheetView zoomScale="85" zoomScaleNormal="85" workbookViewId="0">
      <selection activeCell="B6" sqref="B6:L11"/>
    </sheetView>
  </sheetViews>
  <sheetFormatPr defaultRowHeight="15" x14ac:dyDescent="0.25"/>
  <cols>
    <col min="2" max="2" width="8.85546875" customWidth="1"/>
    <col min="3" max="3" width="9.42578125" customWidth="1"/>
    <col min="4" max="4" width="9.7109375" customWidth="1"/>
    <col min="5" max="5" width="9.5703125" customWidth="1"/>
    <col min="6" max="6" width="9.7109375" customWidth="1"/>
    <col min="7" max="7" width="10.85546875" customWidth="1"/>
    <col min="9" max="9" width="9.42578125" customWidth="1"/>
    <col min="12" max="12" width="10.140625" customWidth="1"/>
  </cols>
  <sheetData>
    <row r="2" spans="1:16" x14ac:dyDescent="0.25">
      <c r="A2" s="1" t="s">
        <v>83</v>
      </c>
    </row>
    <row r="3" spans="1:16" x14ac:dyDescent="0.25">
      <c r="A3" s="7" t="s">
        <v>60</v>
      </c>
      <c r="B3" t="s">
        <v>75</v>
      </c>
      <c r="E3" t="s">
        <v>76</v>
      </c>
      <c r="H3" t="s">
        <v>77</v>
      </c>
      <c r="K3" t="s">
        <v>78</v>
      </c>
      <c r="N3" t="s">
        <v>85</v>
      </c>
      <c r="P3" t="s">
        <v>95</v>
      </c>
    </row>
    <row r="4" spans="1:16" x14ac:dyDescent="0.25">
      <c r="B4" t="s">
        <v>107</v>
      </c>
      <c r="E4" t="s">
        <v>108</v>
      </c>
      <c r="H4" t="s">
        <v>92</v>
      </c>
      <c r="K4" t="s">
        <v>93</v>
      </c>
      <c r="N4" t="s">
        <v>94</v>
      </c>
      <c r="O4" t="s">
        <v>110</v>
      </c>
      <c r="P4" t="s">
        <v>109</v>
      </c>
    </row>
    <row r="5" spans="1:16" x14ac:dyDescent="0.25">
      <c r="A5" s="1"/>
      <c r="B5" t="s">
        <v>58</v>
      </c>
      <c r="C5" t="s">
        <v>59</v>
      </c>
      <c r="E5" t="s">
        <v>58</v>
      </c>
      <c r="F5" t="s">
        <v>59</v>
      </c>
      <c r="H5" t="s">
        <v>58</v>
      </c>
      <c r="I5" t="s">
        <v>59</v>
      </c>
      <c r="K5" t="s">
        <v>58</v>
      </c>
      <c r="L5" t="s">
        <v>59</v>
      </c>
      <c r="N5" t="s">
        <v>58</v>
      </c>
      <c r="O5" t="s">
        <v>59</v>
      </c>
    </row>
    <row r="6" spans="1:16" x14ac:dyDescent="0.25">
      <c r="A6" s="1"/>
      <c r="B6" s="12">
        <v>0</v>
      </c>
      <c r="C6" s="12">
        <v>0</v>
      </c>
      <c r="E6" s="12">
        <v>0</v>
      </c>
      <c r="F6" s="12">
        <v>0</v>
      </c>
      <c r="H6" s="12">
        <v>0</v>
      </c>
      <c r="I6" s="12">
        <v>0</v>
      </c>
      <c r="K6" s="12">
        <f>H6</f>
        <v>0</v>
      </c>
      <c r="L6" s="12">
        <v>0</v>
      </c>
      <c r="N6">
        <v>0</v>
      </c>
      <c r="O6" s="13">
        <f>O38/(0.8*Max_damages!$D$5+0.2*Max_damages!$E$5)</f>
        <v>0</v>
      </c>
      <c r="P6" s="13">
        <f>O38/(0.2*Max_damages!$D$5+0.8*Max_damages!$E$5)</f>
        <v>0</v>
      </c>
    </row>
    <row r="7" spans="1:16" x14ac:dyDescent="0.25">
      <c r="A7" s="1"/>
      <c r="B7" s="12">
        <v>50</v>
      </c>
      <c r="C7" s="12">
        <v>0.01</v>
      </c>
      <c r="E7" s="12">
        <v>50</v>
      </c>
      <c r="F7" s="12">
        <v>0.02</v>
      </c>
      <c r="H7" s="12">
        <v>50</v>
      </c>
      <c r="I7" s="12">
        <v>2E-3</v>
      </c>
      <c r="K7" s="12">
        <f t="shared" ref="K7:K8" si="0">H7</f>
        <v>50</v>
      </c>
      <c r="L7" s="12">
        <v>1.4999999999999999E-2</v>
      </c>
      <c r="N7">
        <v>50</v>
      </c>
      <c r="O7" s="13">
        <f>O39/(0.8*Max_damages!$D$5+0.2*Max_damages!$E$5)</f>
        <v>6.1224489795918366E-2</v>
      </c>
      <c r="P7" s="13">
        <f>O39/(0.2*Max_damages!$D$5+0.8*Max_damages!$E$5)</f>
        <v>2.0905923344947737E-2</v>
      </c>
    </row>
    <row r="8" spans="1:16" x14ac:dyDescent="0.25">
      <c r="A8" s="1"/>
      <c r="B8" s="12">
        <v>100</v>
      </c>
      <c r="C8" s="12">
        <v>0.03</v>
      </c>
      <c r="E8" s="12">
        <v>100</v>
      </c>
      <c r="F8" s="12">
        <v>0.06</v>
      </c>
      <c r="H8" s="12">
        <v>100</v>
      </c>
      <c r="I8" s="12">
        <v>4.0000000000000001E-3</v>
      </c>
      <c r="K8" s="12">
        <f t="shared" si="0"/>
        <v>100</v>
      </c>
      <c r="L8" s="12">
        <v>0.04</v>
      </c>
      <c r="N8">
        <v>100</v>
      </c>
      <c r="O8" s="13">
        <f>O40/(0.8*Max_damages!$D$5+0.2*Max_damages!$E$5)</f>
        <v>0.10285714285714286</v>
      </c>
      <c r="P8" s="13">
        <f>O40/(0.2*Max_damages!$D$5+0.8*Max_damages!$E$5)</f>
        <v>3.5121951219512199E-2</v>
      </c>
    </row>
    <row r="9" spans="1:16" x14ac:dyDescent="0.25">
      <c r="A9" s="1"/>
      <c r="B9" s="12">
        <v>150</v>
      </c>
      <c r="C9" s="12">
        <v>7.4999999999999997E-2</v>
      </c>
      <c r="E9" s="12">
        <v>150</v>
      </c>
      <c r="F9" s="12">
        <v>0.1</v>
      </c>
      <c r="H9" s="12">
        <v>150</v>
      </c>
      <c r="I9" s="12">
        <v>2.5000000000000001E-2</v>
      </c>
      <c r="K9" s="12">
        <f t="shared" ref="K9" si="1">H9</f>
        <v>150</v>
      </c>
      <c r="L9" s="12">
        <v>0.2</v>
      </c>
      <c r="N9">
        <v>150</v>
      </c>
      <c r="O9" s="13">
        <f>O41/(0.8*Max_damages!$D$5+0.2*Max_damages!$E$5)</f>
        <v>0.13469387755102041</v>
      </c>
      <c r="P9" s="13">
        <f>O41/(0.2*Max_damages!$D$5+0.8*Max_damages!$E$5)</f>
        <v>4.5993031358885016E-2</v>
      </c>
    </row>
    <row r="10" spans="1:16" x14ac:dyDescent="0.25">
      <c r="A10" s="1"/>
      <c r="B10" s="12">
        <v>200</v>
      </c>
      <c r="C10" s="12">
        <v>0.1</v>
      </c>
      <c r="E10" s="12">
        <v>200</v>
      </c>
      <c r="F10" s="12">
        <v>0.12</v>
      </c>
      <c r="H10" s="12">
        <v>200</v>
      </c>
      <c r="I10" s="12">
        <v>0.03</v>
      </c>
      <c r="K10" s="12">
        <f>H10</f>
        <v>200</v>
      </c>
      <c r="L10" s="12">
        <v>0.25</v>
      </c>
      <c r="N10">
        <v>200</v>
      </c>
      <c r="O10" s="13">
        <f>O42/(0.8*Max_damages!$D$5+0.2*Max_damages!$E$5)</f>
        <v>0.15918367346938775</v>
      </c>
      <c r="P10" s="13">
        <f>O42/(0.2*Max_damages!$D$5+0.8*Max_damages!$E$5)</f>
        <v>5.4355400696864113E-2</v>
      </c>
    </row>
    <row r="11" spans="1:16" x14ac:dyDescent="0.25">
      <c r="A11" s="1"/>
      <c r="B11" s="12">
        <v>600</v>
      </c>
      <c r="C11" s="12">
        <v>0.2</v>
      </c>
      <c r="E11" s="12">
        <v>600</v>
      </c>
      <c r="F11" s="12">
        <v>0.22</v>
      </c>
      <c r="H11" s="12">
        <v>600</v>
      </c>
      <c r="I11" s="12">
        <v>0.04</v>
      </c>
      <c r="K11" s="12">
        <f>H11</f>
        <v>600</v>
      </c>
      <c r="L11" s="12">
        <v>0.35</v>
      </c>
      <c r="N11">
        <v>300</v>
      </c>
      <c r="O11" s="13">
        <f>O43/(0.8*Max_damages!$D$5+0.2*Max_damages!$E$5)</f>
        <v>0.19591836734693877</v>
      </c>
      <c r="P11" s="13">
        <f>O43/(0.2*Max_damages!$D$5+0.8*Max_damages!$E$5)</f>
        <v>6.6898954703832753E-2</v>
      </c>
    </row>
    <row r="12" spans="1:16" x14ac:dyDescent="0.25">
      <c r="A12" s="1"/>
      <c r="N12">
        <v>400</v>
      </c>
      <c r="O12" s="13">
        <f>O44/(0.8*Max_damages!$D$5+0.2*Max_damages!$E$5)</f>
        <v>0.22040816326530613</v>
      </c>
      <c r="P12" s="13">
        <f>O44/(0.2*Max_damages!$D$5+0.8*Max_damages!$E$5)</f>
        <v>7.526132404181185E-2</v>
      </c>
    </row>
    <row r="13" spans="1:16" x14ac:dyDescent="0.25">
      <c r="A13" s="1"/>
      <c r="N13">
        <v>500</v>
      </c>
      <c r="O13" s="13">
        <f>O45/(0.8*Max_damages!$D$5+0.2*Max_damages!$E$5)</f>
        <v>0.24489795918367346</v>
      </c>
      <c r="P13" s="13">
        <f>O45/(0.2*Max_damages!$D$5+0.8*Max_damages!$E$5)</f>
        <v>8.3623693379790948E-2</v>
      </c>
    </row>
    <row r="14" spans="1:16" x14ac:dyDescent="0.25">
      <c r="N14">
        <v>600</v>
      </c>
      <c r="O14" s="13">
        <f>O46/(0.8*Max_damages!$D$5+0.2*Max_damages!$E$5)</f>
        <v>0.24489795918367346</v>
      </c>
      <c r="P14" s="13">
        <f>O46/(0.2*Max_damages!$D$5+0.8*Max_damages!$E$5)</f>
        <v>8.3623693379790948E-2</v>
      </c>
    </row>
    <row r="15" spans="1:16" x14ac:dyDescent="0.25">
      <c r="A15" s="1"/>
    </row>
    <row r="16" spans="1:16" x14ac:dyDescent="0.25">
      <c r="A16" s="1" t="s">
        <v>63</v>
      </c>
    </row>
    <row r="17" spans="1:15" x14ac:dyDescent="0.25">
      <c r="A17" s="1"/>
      <c r="B17" t="str">
        <f t="shared" ref="B17:B24" si="2">B4</f>
        <v>C1 Accessories_lowflow</v>
      </c>
      <c r="E17" t="str">
        <f t="shared" ref="E17:E24" si="3">E4</f>
        <v>C2 Accessories_highflow</v>
      </c>
      <c r="H17" t="str">
        <f>H4</f>
        <v>C3 Simple_lowflow</v>
      </c>
      <c r="K17" t="str">
        <f>K4</f>
        <v>C4 Simple_highflow</v>
      </c>
      <c r="N17" t="str">
        <f>N4</f>
        <v>C7 Huizinga</v>
      </c>
    </row>
    <row r="18" spans="1:15" x14ac:dyDescent="0.25">
      <c r="A18" s="1"/>
      <c r="B18" t="str">
        <f t="shared" si="2"/>
        <v>depth (cm)</v>
      </c>
      <c r="C18" t="s">
        <v>62</v>
      </c>
      <c r="E18" t="str">
        <f t="shared" si="3"/>
        <v>depth (cm)</v>
      </c>
      <c r="H18" t="str">
        <f>H5</f>
        <v>depth (cm)</v>
      </c>
      <c r="I18" t="s">
        <v>62</v>
      </c>
      <c r="K18" t="str">
        <f>K5</f>
        <v>depth (cm)</v>
      </c>
      <c r="L18" t="s">
        <v>62</v>
      </c>
      <c r="N18" t="str">
        <f>N5</f>
        <v>depth (cm)</v>
      </c>
      <c r="O18" t="s">
        <v>62</v>
      </c>
    </row>
    <row r="19" spans="1:15" x14ac:dyDescent="0.25">
      <c r="B19" s="13">
        <f t="shared" si="2"/>
        <v>0</v>
      </c>
      <c r="C19" s="13">
        <f>C6/F$11</f>
        <v>0</v>
      </c>
      <c r="E19" s="13">
        <f t="shared" si="3"/>
        <v>0</v>
      </c>
      <c r="F19" s="13">
        <f>F6/F$11</f>
        <v>0</v>
      </c>
      <c r="H19" s="13">
        <f>H6</f>
        <v>0</v>
      </c>
      <c r="I19" s="13">
        <f>I6/L$11</f>
        <v>0</v>
      </c>
      <c r="K19" s="13">
        <f>K6</f>
        <v>0</v>
      </c>
      <c r="L19" s="13">
        <f>L6/L$11</f>
        <v>0</v>
      </c>
      <c r="N19" s="8">
        <v>0</v>
      </c>
      <c r="O19" s="9">
        <v>0</v>
      </c>
    </row>
    <row r="20" spans="1:15" x14ac:dyDescent="0.25">
      <c r="B20" s="13">
        <f t="shared" si="2"/>
        <v>50</v>
      </c>
      <c r="C20" s="13">
        <f t="shared" ref="C20:C24" si="4">C7/F$11</f>
        <v>4.5454545454545456E-2</v>
      </c>
      <c r="E20" s="13">
        <f t="shared" si="3"/>
        <v>50</v>
      </c>
      <c r="F20" s="13">
        <f t="shared" ref="F20:F24" si="5">F7/F$11</f>
        <v>9.0909090909090912E-2</v>
      </c>
      <c r="H20" s="13">
        <f t="shared" ref="H20:H24" si="6">H7</f>
        <v>50</v>
      </c>
      <c r="I20" s="13">
        <f t="shared" ref="I20:I24" si="7">I7/L$11</f>
        <v>5.7142857142857151E-3</v>
      </c>
      <c r="K20" s="13">
        <f t="shared" ref="K20:K24" si="8">K7</f>
        <v>50</v>
      </c>
      <c r="L20" s="13">
        <f t="shared" ref="L20:L23" si="9">L7/L$11</f>
        <v>4.2857142857142858E-2</v>
      </c>
      <c r="N20" s="8">
        <v>50</v>
      </c>
      <c r="O20" s="9">
        <v>0.25</v>
      </c>
    </row>
    <row r="21" spans="1:15" x14ac:dyDescent="0.25">
      <c r="B21" s="13">
        <f t="shared" si="2"/>
        <v>100</v>
      </c>
      <c r="C21" s="13">
        <f t="shared" si="4"/>
        <v>0.13636363636363635</v>
      </c>
      <c r="E21" s="13">
        <f t="shared" si="3"/>
        <v>100</v>
      </c>
      <c r="F21" s="13">
        <f t="shared" si="5"/>
        <v>0.27272727272727271</v>
      </c>
      <c r="H21" s="13">
        <f t="shared" si="6"/>
        <v>100</v>
      </c>
      <c r="I21" s="13">
        <f t="shared" si="7"/>
        <v>1.142857142857143E-2</v>
      </c>
      <c r="K21" s="13">
        <f t="shared" si="8"/>
        <v>100</v>
      </c>
      <c r="L21" s="13">
        <f t="shared" si="9"/>
        <v>0.1142857142857143</v>
      </c>
      <c r="N21" s="8">
        <v>100</v>
      </c>
      <c r="O21" s="9">
        <v>0.42</v>
      </c>
    </row>
    <row r="22" spans="1:15" x14ac:dyDescent="0.25">
      <c r="B22" s="13">
        <f t="shared" si="2"/>
        <v>150</v>
      </c>
      <c r="C22" s="13">
        <f t="shared" si="4"/>
        <v>0.34090909090909088</v>
      </c>
      <c r="E22" s="13">
        <f t="shared" si="3"/>
        <v>150</v>
      </c>
      <c r="F22" s="13">
        <f t="shared" si="5"/>
        <v>0.45454545454545459</v>
      </c>
      <c r="H22" s="13">
        <f t="shared" si="6"/>
        <v>150</v>
      </c>
      <c r="I22" s="13">
        <f t="shared" si="7"/>
        <v>7.1428571428571438E-2</v>
      </c>
      <c r="K22" s="13">
        <f t="shared" si="8"/>
        <v>150</v>
      </c>
      <c r="L22" s="13">
        <f t="shared" si="9"/>
        <v>0.57142857142857151</v>
      </c>
      <c r="N22" s="8">
        <v>150</v>
      </c>
      <c r="O22" s="9">
        <v>0.55000000000000004</v>
      </c>
    </row>
    <row r="23" spans="1:15" x14ac:dyDescent="0.25">
      <c r="B23" s="13">
        <f t="shared" si="2"/>
        <v>200</v>
      </c>
      <c r="C23" s="13">
        <f t="shared" si="4"/>
        <v>0.45454545454545459</v>
      </c>
      <c r="E23" s="13">
        <f t="shared" si="3"/>
        <v>200</v>
      </c>
      <c r="F23" s="13">
        <f t="shared" si="5"/>
        <v>0.54545454545454541</v>
      </c>
      <c r="H23" s="13">
        <f t="shared" si="6"/>
        <v>200</v>
      </c>
      <c r="I23" s="13">
        <f t="shared" si="7"/>
        <v>8.5714285714285715E-2</v>
      </c>
      <c r="K23" s="13">
        <f t="shared" si="8"/>
        <v>200</v>
      </c>
      <c r="L23" s="13">
        <f t="shared" si="9"/>
        <v>0.7142857142857143</v>
      </c>
      <c r="N23" s="8">
        <v>200</v>
      </c>
      <c r="O23" s="9">
        <v>0.65</v>
      </c>
    </row>
    <row r="24" spans="1:15" x14ac:dyDescent="0.25">
      <c r="B24" s="13">
        <f t="shared" si="2"/>
        <v>600</v>
      </c>
      <c r="C24" s="13">
        <f t="shared" si="4"/>
        <v>0.90909090909090917</v>
      </c>
      <c r="E24" s="13">
        <f t="shared" si="3"/>
        <v>600</v>
      </c>
      <c r="F24" s="13">
        <f t="shared" si="5"/>
        <v>1</v>
      </c>
      <c r="H24" s="13">
        <f t="shared" si="6"/>
        <v>600</v>
      </c>
      <c r="I24" s="13">
        <f t="shared" si="7"/>
        <v>0.1142857142857143</v>
      </c>
      <c r="K24" s="13">
        <f t="shared" si="8"/>
        <v>600</v>
      </c>
      <c r="L24" s="13">
        <f>L11/L$11</f>
        <v>1</v>
      </c>
      <c r="N24" s="8">
        <v>300</v>
      </c>
      <c r="O24" s="9">
        <v>0.8</v>
      </c>
    </row>
    <row r="25" spans="1:15" x14ac:dyDescent="0.25">
      <c r="N25" s="8">
        <v>400</v>
      </c>
      <c r="O25" s="9">
        <v>0.9</v>
      </c>
    </row>
    <row r="26" spans="1:15" x14ac:dyDescent="0.25">
      <c r="N26" s="8">
        <v>500</v>
      </c>
      <c r="O26" s="9">
        <v>1</v>
      </c>
    </row>
    <row r="27" spans="1:15" x14ac:dyDescent="0.25">
      <c r="N27" s="8">
        <v>600</v>
      </c>
      <c r="O27" s="9">
        <v>1</v>
      </c>
    </row>
    <row r="35" spans="1:15" x14ac:dyDescent="0.25">
      <c r="A35" s="1" t="s">
        <v>81</v>
      </c>
    </row>
    <row r="36" spans="1:15" x14ac:dyDescent="0.25">
      <c r="B36" t="s">
        <v>58</v>
      </c>
      <c r="C36" t="str">
        <f>B17</f>
        <v>C1 Accessories_lowflow</v>
      </c>
      <c r="D36" t="str">
        <f>B17</f>
        <v>C1 Accessories_lowflow</v>
      </c>
      <c r="F36" t="str">
        <f>E17</f>
        <v>C2 Accessories_highflow</v>
      </c>
      <c r="G36" t="str">
        <f>E17</f>
        <v>C2 Accessories_highflow</v>
      </c>
      <c r="H36" t="str">
        <f>H4</f>
        <v>C3 Simple_lowflow</v>
      </c>
      <c r="I36" t="str">
        <f>H4</f>
        <v>C3 Simple_lowflow</v>
      </c>
      <c r="K36" t="str">
        <f>K4</f>
        <v>C4 Simple_highflow</v>
      </c>
      <c r="L36" t="str">
        <f>K4</f>
        <v>C4 Simple_highflow</v>
      </c>
      <c r="N36" t="s">
        <v>114</v>
      </c>
    </row>
    <row r="37" spans="1:15" x14ac:dyDescent="0.25">
      <c r="C37" t="s">
        <v>112</v>
      </c>
      <c r="D37" t="s">
        <v>113</v>
      </c>
      <c r="F37" t="s">
        <v>112</v>
      </c>
      <c r="G37" t="s">
        <v>113</v>
      </c>
      <c r="H37" t="s">
        <v>112</v>
      </c>
      <c r="I37" t="s">
        <v>113</v>
      </c>
      <c r="K37" t="s">
        <v>112</v>
      </c>
      <c r="L37" t="s">
        <v>113</v>
      </c>
      <c r="N37" t="str">
        <f t="shared" ref="N37:N46" si="10">N18</f>
        <v>depth (cm)</v>
      </c>
      <c r="O37" t="s">
        <v>73</v>
      </c>
    </row>
    <row r="38" spans="1:15" x14ac:dyDescent="0.25">
      <c r="B38">
        <f t="shared" ref="B38:B43" si="11">B6</f>
        <v>0</v>
      </c>
      <c r="C38" s="18">
        <f>2*$C6*(0.8*Max_damages!$D$5+0.2*Max_damages!$E$5)</f>
        <v>0</v>
      </c>
      <c r="D38" s="15">
        <f>2*$C6*(0.2*Max_damages!$D$5+0.8*Max_damages!$E$5)</f>
        <v>0</v>
      </c>
      <c r="F38" s="18">
        <f>2*$F6*(0.8*Max_damages!$D$5+0.2*Max_damages!$E$5)</f>
        <v>0</v>
      </c>
      <c r="G38" s="15">
        <f>2*$F6*(0.2*Max_damages!$D$5+0.8*Max_damages!$E$5)</f>
        <v>0</v>
      </c>
      <c r="H38" s="13">
        <f>2*$I6*(0.8*Max_damages!$D$5+0.2*Max_damages!$E$5)</f>
        <v>0</v>
      </c>
      <c r="I38" s="18">
        <f>2*$I6*(0.2*Max_damages!$D$5+0.8*Max_damages!$E$5)</f>
        <v>0</v>
      </c>
      <c r="K38" s="13">
        <f>2*$L6*(0.8*Max_damages!$D$5+0.2*Max_damages!$E$5)</f>
        <v>0</v>
      </c>
      <c r="L38" s="18">
        <f>2*$L6*(0.2*Max_damages!$D$5+0.8*Max_damages!$E$5)</f>
        <v>0</v>
      </c>
      <c r="N38" s="13">
        <f t="shared" si="10"/>
        <v>0</v>
      </c>
      <c r="O38" s="13">
        <f t="shared" ref="O38:O46" si="12">O19*$P$55</f>
        <v>0</v>
      </c>
    </row>
    <row r="39" spans="1:15" x14ac:dyDescent="0.25">
      <c r="B39">
        <f t="shared" si="11"/>
        <v>50</v>
      </c>
      <c r="C39" s="18">
        <f>2*$C7*(0.8*Max_damages!$D$5+0.2*Max_damages!$E$5)</f>
        <v>98000</v>
      </c>
      <c r="D39" s="15">
        <f>2*$C7*(0.2*Max_damages!$D$5+0.8*Max_damages!$E$5)</f>
        <v>287000</v>
      </c>
      <c r="F39" s="18">
        <f>2*$F7*(0.8*Max_damages!$D$5+0.2*Max_damages!$E$5)</f>
        <v>196000</v>
      </c>
      <c r="G39" s="15">
        <f>2*$F7*(0.2*Max_damages!$D$5+0.8*Max_damages!$E$5)</f>
        <v>574000</v>
      </c>
      <c r="H39" s="13">
        <f>2*$I7*(0.8*Max_damages!$D$5+0.2*Max_damages!$E$5)</f>
        <v>19600</v>
      </c>
      <c r="I39" s="18">
        <f>2*$I7*(0.2*Max_damages!$D$5+0.8*Max_damages!$E$5)</f>
        <v>57400</v>
      </c>
      <c r="K39" s="13">
        <f>2*$L7*(0.8*Max_damages!$D$5+0.2*Max_damages!$E$5)</f>
        <v>147000</v>
      </c>
      <c r="L39" s="18">
        <f>2*$L7*(0.2*Max_damages!$D$5+0.8*Max_damages!$E$5)</f>
        <v>430500</v>
      </c>
      <c r="N39" s="13">
        <f t="shared" si="10"/>
        <v>50</v>
      </c>
      <c r="O39" s="13">
        <f t="shared" si="12"/>
        <v>300000</v>
      </c>
    </row>
    <row r="40" spans="1:15" x14ac:dyDescent="0.25">
      <c r="B40">
        <f t="shared" si="11"/>
        <v>100</v>
      </c>
      <c r="C40" s="18">
        <f>2*$C8*(0.8*Max_damages!$D$5+0.2*Max_damages!$E$5)</f>
        <v>294000</v>
      </c>
      <c r="D40" s="15">
        <f>2*$C8*(0.2*Max_damages!$D$5+0.8*Max_damages!$E$5)</f>
        <v>861000</v>
      </c>
      <c r="F40" s="18">
        <f>2*$F8*(0.8*Max_damages!$D$5+0.2*Max_damages!$E$5)</f>
        <v>588000</v>
      </c>
      <c r="G40" s="15">
        <f>2*$F8*(0.2*Max_damages!$D$5+0.8*Max_damages!$E$5)</f>
        <v>1722000</v>
      </c>
      <c r="H40" s="13">
        <f>2*$I8*(0.8*Max_damages!$D$5+0.2*Max_damages!$E$5)</f>
        <v>39200</v>
      </c>
      <c r="I40" s="18">
        <f>2*$I8*(0.2*Max_damages!$D$5+0.8*Max_damages!$E$5)</f>
        <v>114800</v>
      </c>
      <c r="K40" s="13">
        <f>2*$L8*(0.8*Max_damages!$D$5+0.2*Max_damages!$E$5)</f>
        <v>392000</v>
      </c>
      <c r="L40" s="18">
        <f>2*$L8*(0.2*Max_damages!$D$5+0.8*Max_damages!$E$5)</f>
        <v>1148000</v>
      </c>
      <c r="N40" s="13">
        <f t="shared" si="10"/>
        <v>100</v>
      </c>
      <c r="O40" s="13">
        <f t="shared" si="12"/>
        <v>504000</v>
      </c>
    </row>
    <row r="41" spans="1:15" x14ac:dyDescent="0.25">
      <c r="B41">
        <f t="shared" si="11"/>
        <v>150</v>
      </c>
      <c r="C41" s="18">
        <f>2*$C9*(0.8*Max_damages!$D$5+0.2*Max_damages!$E$5)</f>
        <v>735000</v>
      </c>
      <c r="D41" s="15">
        <f>2*$C9*(0.2*Max_damages!$D$5+0.8*Max_damages!$E$5)</f>
        <v>2152500</v>
      </c>
      <c r="F41" s="18">
        <f>2*$F9*(0.8*Max_damages!$D$5+0.2*Max_damages!$E$5)</f>
        <v>980000</v>
      </c>
      <c r="G41" s="15">
        <f>2*$F9*(0.2*Max_damages!$D$5+0.8*Max_damages!$E$5)</f>
        <v>2870000</v>
      </c>
      <c r="H41" s="13">
        <f>2*$I9*(0.8*Max_damages!$D$5+0.2*Max_damages!$E$5)</f>
        <v>245000</v>
      </c>
      <c r="I41" s="18">
        <f>2*$I9*(0.2*Max_damages!$D$5+0.8*Max_damages!$E$5)</f>
        <v>717500</v>
      </c>
      <c r="K41" s="13">
        <f>2*$L9*(0.8*Max_damages!$D$5+0.2*Max_damages!$E$5)</f>
        <v>1960000</v>
      </c>
      <c r="L41" s="18">
        <f>2*$L9*(0.2*Max_damages!$D$5+0.8*Max_damages!$E$5)</f>
        <v>5740000</v>
      </c>
      <c r="N41" s="13">
        <f t="shared" si="10"/>
        <v>150</v>
      </c>
      <c r="O41" s="13">
        <f t="shared" si="12"/>
        <v>660000</v>
      </c>
    </row>
    <row r="42" spans="1:15" x14ac:dyDescent="0.25">
      <c r="B42">
        <f t="shared" si="11"/>
        <v>200</v>
      </c>
      <c r="C42" s="18">
        <f>2*$C10*(0.8*Max_damages!$D$5+0.2*Max_damages!$E$5)</f>
        <v>980000</v>
      </c>
      <c r="D42" s="15">
        <f>2*$C10*(0.2*Max_damages!$D$5+0.8*Max_damages!$E$5)</f>
        <v>2870000</v>
      </c>
      <c r="F42" s="18">
        <f>2*$F10*(0.8*Max_damages!$D$5+0.2*Max_damages!$E$5)</f>
        <v>1176000</v>
      </c>
      <c r="G42" s="15">
        <f>2*$F10*(0.2*Max_damages!$D$5+0.8*Max_damages!$E$5)</f>
        <v>3444000</v>
      </c>
      <c r="H42" s="13">
        <f>2*$I10*(0.8*Max_damages!$D$5+0.2*Max_damages!$E$5)</f>
        <v>294000</v>
      </c>
      <c r="I42" s="18">
        <f>2*$I10*(0.2*Max_damages!$D$5+0.8*Max_damages!$E$5)</f>
        <v>861000</v>
      </c>
      <c r="K42" s="13">
        <f>2*$L10*(0.8*Max_damages!$D$5+0.2*Max_damages!$E$5)</f>
        <v>2450000</v>
      </c>
      <c r="L42" s="18">
        <f>2*$L10*(0.2*Max_damages!$D$5+0.8*Max_damages!$E$5)</f>
        <v>7175000</v>
      </c>
      <c r="N42" s="13">
        <f t="shared" si="10"/>
        <v>200</v>
      </c>
      <c r="O42" s="13">
        <f t="shared" si="12"/>
        <v>780000</v>
      </c>
    </row>
    <row r="43" spans="1:15" x14ac:dyDescent="0.25">
      <c r="B43">
        <f t="shared" si="11"/>
        <v>600</v>
      </c>
      <c r="C43" s="18">
        <f>2*$C11*(0.8*Max_damages!$D$5+0.2*Max_damages!$E$5)</f>
        <v>1960000</v>
      </c>
      <c r="D43" s="15">
        <f>2*$C11*(0.2*Max_damages!$D$5+0.8*Max_damages!$E$5)</f>
        <v>5740000</v>
      </c>
      <c r="F43" s="18">
        <f>2*$F11*(0.8*Max_damages!$D$5+0.2*Max_damages!$E$5)</f>
        <v>2156000</v>
      </c>
      <c r="G43" s="15">
        <f>2*$F11*(0.2*Max_damages!$D$5+0.8*Max_damages!$E$5)</f>
        <v>6314000</v>
      </c>
      <c r="H43" s="13">
        <f>2*$I11*(0.8*Max_damages!$D$5+0.2*Max_damages!$E$5)</f>
        <v>392000</v>
      </c>
      <c r="I43" s="18">
        <f>2*$I11*(0.2*Max_damages!$D$5+0.8*Max_damages!$E$5)</f>
        <v>1148000</v>
      </c>
      <c r="K43" s="13">
        <f>2*$L11*(0.8*Max_damages!$D$5+0.2*Max_damages!$E$5)</f>
        <v>3430000</v>
      </c>
      <c r="L43" s="18">
        <f>2*$L11*(0.2*Max_damages!$D$5+0.8*Max_damages!$E$5)</f>
        <v>10045000</v>
      </c>
      <c r="N43" s="13">
        <f t="shared" si="10"/>
        <v>300</v>
      </c>
      <c r="O43" s="13">
        <f t="shared" si="12"/>
        <v>960000</v>
      </c>
    </row>
    <row r="44" spans="1:15" x14ac:dyDescent="0.25">
      <c r="N44" s="13">
        <f t="shared" si="10"/>
        <v>400</v>
      </c>
      <c r="O44" s="13">
        <f t="shared" si="12"/>
        <v>1080000</v>
      </c>
    </row>
    <row r="45" spans="1:15" x14ac:dyDescent="0.25">
      <c r="B45">
        <f>B13</f>
        <v>0</v>
      </c>
      <c r="C45" s="10"/>
      <c r="D45" s="11" t="s">
        <v>82</v>
      </c>
      <c r="N45" s="13">
        <f t="shared" si="10"/>
        <v>500</v>
      </c>
      <c r="O45" s="13">
        <f t="shared" si="12"/>
        <v>1200000</v>
      </c>
    </row>
    <row r="46" spans="1:15" x14ac:dyDescent="0.25">
      <c r="N46" s="13">
        <f t="shared" si="10"/>
        <v>600</v>
      </c>
      <c r="O46" s="13">
        <f t="shared" si="12"/>
        <v>1200000</v>
      </c>
    </row>
    <row r="51" spans="1:16" x14ac:dyDescent="0.25">
      <c r="N51" s="1" t="s">
        <v>64</v>
      </c>
    </row>
    <row r="52" spans="1:16" x14ac:dyDescent="0.25">
      <c r="N52" t="s">
        <v>65</v>
      </c>
      <c r="O52" t="s">
        <v>66</v>
      </c>
      <c r="P52" s="12">
        <v>24</v>
      </c>
    </row>
    <row r="53" spans="1:16" x14ac:dyDescent="0.25">
      <c r="N53" t="s">
        <v>67</v>
      </c>
      <c r="O53" t="s">
        <v>68</v>
      </c>
      <c r="P53" s="12">
        <v>50</v>
      </c>
    </row>
    <row r="54" spans="1:16" x14ac:dyDescent="0.25">
      <c r="N54" t="s">
        <v>69</v>
      </c>
      <c r="O54" t="s">
        <v>71</v>
      </c>
      <c r="P54">
        <v>1000</v>
      </c>
    </row>
    <row r="55" spans="1:16" x14ac:dyDescent="0.25">
      <c r="N55" t="s">
        <v>70</v>
      </c>
      <c r="O55" t="s">
        <v>72</v>
      </c>
      <c r="P55">
        <f>P52*P53*P54</f>
        <v>1200000</v>
      </c>
    </row>
    <row r="59" spans="1:16" x14ac:dyDescent="0.25">
      <c r="A59" s="1"/>
      <c r="B59" s="1"/>
      <c r="C59" s="1"/>
    </row>
  </sheetData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J77"/>
  <sheetViews>
    <sheetView topLeftCell="A4" zoomScale="85" zoomScaleNormal="85" workbookViewId="0">
      <selection activeCell="K49" sqref="K49"/>
    </sheetView>
  </sheetViews>
  <sheetFormatPr defaultRowHeight="15" x14ac:dyDescent="0.25"/>
  <cols>
    <col min="2" max="2" width="8.85546875" customWidth="1"/>
    <col min="3" max="3" width="9.42578125" customWidth="1"/>
    <col min="4" max="4" width="9.7109375" customWidth="1"/>
    <col min="5" max="5" width="9.5703125" customWidth="1"/>
    <col min="6" max="6" width="9.7109375" customWidth="1"/>
    <col min="7" max="7" width="10.85546875" customWidth="1"/>
  </cols>
  <sheetData>
    <row r="2" spans="1:10" x14ac:dyDescent="0.25">
      <c r="A2" s="1" t="s">
        <v>83</v>
      </c>
    </row>
    <row r="3" spans="1:10" x14ac:dyDescent="0.25">
      <c r="A3" s="7" t="s">
        <v>60</v>
      </c>
      <c r="B3" t="s">
        <v>79</v>
      </c>
      <c r="E3" t="s">
        <v>84</v>
      </c>
      <c r="H3" t="s">
        <v>85</v>
      </c>
      <c r="J3" t="s">
        <v>61</v>
      </c>
    </row>
    <row r="4" spans="1:10" x14ac:dyDescent="0.25">
      <c r="B4" t="s">
        <v>96</v>
      </c>
      <c r="E4" t="s">
        <v>97</v>
      </c>
      <c r="H4" t="s">
        <v>61</v>
      </c>
      <c r="I4" t="s">
        <v>90</v>
      </c>
      <c r="J4" t="s">
        <v>91</v>
      </c>
    </row>
    <row r="5" spans="1:10" x14ac:dyDescent="0.25">
      <c r="A5" s="1"/>
      <c r="B5" t="s">
        <v>58</v>
      </c>
      <c r="C5" t="s">
        <v>59</v>
      </c>
      <c r="E5" t="s">
        <v>58</v>
      </c>
      <c r="F5" t="s">
        <v>59</v>
      </c>
      <c r="H5" t="s">
        <v>58</v>
      </c>
      <c r="I5" t="s">
        <v>59</v>
      </c>
    </row>
    <row r="6" spans="1:10" x14ac:dyDescent="0.25">
      <c r="A6" s="1"/>
      <c r="B6" s="12">
        <v>0</v>
      </c>
      <c r="C6" s="12">
        <v>0</v>
      </c>
      <c r="E6" s="12">
        <v>0</v>
      </c>
      <c r="F6" s="12">
        <v>0</v>
      </c>
      <c r="H6">
        <v>0</v>
      </c>
      <c r="I6" s="13">
        <f>I38/Max_damages!$D$8</f>
        <v>0</v>
      </c>
      <c r="J6" s="13">
        <f>I38/Max_damages!$E$8</f>
        <v>0</v>
      </c>
    </row>
    <row r="7" spans="1:10" x14ac:dyDescent="0.25">
      <c r="A7" s="1"/>
      <c r="B7" s="12">
        <v>50</v>
      </c>
      <c r="C7" s="12">
        <v>1.4999999999999999E-2</v>
      </c>
      <c r="E7" s="12">
        <v>50</v>
      </c>
      <c r="F7" s="12">
        <v>0.12</v>
      </c>
      <c r="H7">
        <v>50</v>
      </c>
      <c r="I7" s="13">
        <f>I39/Max_damages!$D$8</f>
        <v>0.125</v>
      </c>
      <c r="J7" s="13">
        <f>I39/Max_damages!$E$8</f>
        <v>4.1666666666666664E-2</v>
      </c>
    </row>
    <row r="8" spans="1:10" x14ac:dyDescent="0.25">
      <c r="A8" s="1"/>
      <c r="B8" s="12">
        <v>100</v>
      </c>
      <c r="C8" s="12">
        <v>2.5000000000000001E-2</v>
      </c>
      <c r="E8" s="12">
        <v>100</v>
      </c>
      <c r="F8" s="12">
        <v>0.2</v>
      </c>
      <c r="H8">
        <v>100</v>
      </c>
      <c r="I8" s="13">
        <f>I40/Max_damages!$D$8</f>
        <v>0.21</v>
      </c>
      <c r="J8" s="13">
        <f>I40/Max_damages!$E$8</f>
        <v>7.0000000000000007E-2</v>
      </c>
    </row>
    <row r="9" spans="1:10" x14ac:dyDescent="0.25">
      <c r="A9" s="1"/>
      <c r="B9" s="12">
        <v>200</v>
      </c>
      <c r="C9" s="12">
        <v>3.5000000000000003E-2</v>
      </c>
      <c r="E9" s="12">
        <v>200</v>
      </c>
      <c r="F9" s="12">
        <v>0.28000000000000003</v>
      </c>
      <c r="H9">
        <v>150</v>
      </c>
      <c r="I9" s="13">
        <f>I41/Max_damages!$D$8</f>
        <v>0.27500000000000002</v>
      </c>
      <c r="J9" s="13">
        <f>I41/Max_damages!$E$8</f>
        <v>9.166666666666666E-2</v>
      </c>
    </row>
    <row r="10" spans="1:10" x14ac:dyDescent="0.25">
      <c r="A10" s="1"/>
      <c r="B10" s="12">
        <v>600</v>
      </c>
      <c r="C10" s="12">
        <v>0.05</v>
      </c>
      <c r="E10" s="12">
        <v>600</v>
      </c>
      <c r="F10" s="12">
        <v>0.35</v>
      </c>
      <c r="H10">
        <v>200</v>
      </c>
      <c r="I10" s="13">
        <f>I42/Max_damages!$D$8</f>
        <v>0.32500000000000001</v>
      </c>
      <c r="J10" s="13">
        <f>I42/Max_damages!$E$8</f>
        <v>0.10833333333333334</v>
      </c>
    </row>
    <row r="11" spans="1:10" x14ac:dyDescent="0.25">
      <c r="A11" s="1"/>
      <c r="H11">
        <v>300</v>
      </c>
      <c r="I11" s="13">
        <f>I43/Max_damages!$D$8</f>
        <v>0.4</v>
      </c>
      <c r="J11" s="13">
        <f>I43/Max_damages!$E$8</f>
        <v>0.13333333333333333</v>
      </c>
    </row>
    <row r="12" spans="1:10" x14ac:dyDescent="0.25">
      <c r="A12" s="1"/>
      <c r="H12">
        <v>400</v>
      </c>
      <c r="I12" s="13">
        <f>I44/Max_damages!$D$8</f>
        <v>0.45</v>
      </c>
      <c r="J12" s="13">
        <f>I44/Max_damages!$E$8</f>
        <v>0.15</v>
      </c>
    </row>
    <row r="13" spans="1:10" x14ac:dyDescent="0.25">
      <c r="A13" s="1"/>
      <c r="H13">
        <v>500</v>
      </c>
      <c r="I13" s="13">
        <f>I45/Max_damages!$D$8</f>
        <v>0.5</v>
      </c>
      <c r="J13" s="13">
        <f>I45/Max_damages!$E$8</f>
        <v>0.16666666666666666</v>
      </c>
    </row>
    <row r="14" spans="1:10" x14ac:dyDescent="0.25">
      <c r="H14">
        <v>600</v>
      </c>
      <c r="I14" s="13">
        <f>I46/Max_damages!$D$8</f>
        <v>0.5</v>
      </c>
      <c r="J14" s="13">
        <f>I46/Max_damages!$E$8</f>
        <v>0.16666666666666666</v>
      </c>
    </row>
    <row r="15" spans="1:10" x14ac:dyDescent="0.25">
      <c r="A15" s="1"/>
    </row>
    <row r="16" spans="1:10" x14ac:dyDescent="0.25">
      <c r="A16" s="1" t="s">
        <v>63</v>
      </c>
    </row>
    <row r="17" spans="1:9" x14ac:dyDescent="0.25">
      <c r="A17" s="1"/>
      <c r="B17" t="str">
        <f t="shared" ref="B17:B23" si="0">B4</f>
        <v>C5 Other_lowflow</v>
      </c>
      <c r="E17" t="str">
        <f t="shared" ref="E17:E23" si="1">E4</f>
        <v>C6 Other_highflow</v>
      </c>
      <c r="H17" t="str">
        <f>H4</f>
        <v>Huizinga</v>
      </c>
    </row>
    <row r="18" spans="1:9" x14ac:dyDescent="0.25">
      <c r="A18" s="1"/>
      <c r="B18" t="str">
        <f t="shared" si="0"/>
        <v>depth (cm)</v>
      </c>
      <c r="C18" t="s">
        <v>62</v>
      </c>
      <c r="E18" t="str">
        <f t="shared" si="1"/>
        <v>depth (cm)</v>
      </c>
      <c r="H18" t="str">
        <f>H5</f>
        <v>depth (cm)</v>
      </c>
      <c r="I18" t="s">
        <v>62</v>
      </c>
    </row>
    <row r="19" spans="1:9" x14ac:dyDescent="0.25">
      <c r="B19" s="13">
        <f t="shared" si="0"/>
        <v>0</v>
      </c>
      <c r="C19" s="14">
        <f>C6/F$10</f>
        <v>0</v>
      </c>
      <c r="E19" s="13">
        <f t="shared" si="1"/>
        <v>0</v>
      </c>
      <c r="F19" s="14">
        <f>F6/F$10</f>
        <v>0</v>
      </c>
      <c r="H19" s="8">
        <v>0</v>
      </c>
      <c r="I19" s="9">
        <v>0</v>
      </c>
    </row>
    <row r="20" spans="1:9" x14ac:dyDescent="0.25">
      <c r="B20" s="13">
        <f t="shared" si="0"/>
        <v>50</v>
      </c>
      <c r="C20" s="14">
        <f t="shared" ref="C20:C23" si="2">C7/F$10</f>
        <v>4.2857142857142858E-2</v>
      </c>
      <c r="E20" s="13">
        <f t="shared" si="1"/>
        <v>50</v>
      </c>
      <c r="F20" s="14">
        <f>F7/F$10</f>
        <v>0.34285714285714286</v>
      </c>
      <c r="H20" s="8">
        <v>50</v>
      </c>
      <c r="I20" s="9">
        <v>0.25</v>
      </c>
    </row>
    <row r="21" spans="1:9" x14ac:dyDescent="0.25">
      <c r="B21" s="13">
        <f t="shared" si="0"/>
        <v>100</v>
      </c>
      <c r="C21" s="14">
        <f t="shared" si="2"/>
        <v>7.1428571428571438E-2</v>
      </c>
      <c r="E21" s="13">
        <f t="shared" si="1"/>
        <v>100</v>
      </c>
      <c r="F21" s="14">
        <f>F8/F$10</f>
        <v>0.57142857142857151</v>
      </c>
      <c r="H21" s="8">
        <v>100</v>
      </c>
      <c r="I21" s="9">
        <v>0.42</v>
      </c>
    </row>
    <row r="22" spans="1:9" x14ac:dyDescent="0.25">
      <c r="B22" s="13">
        <f t="shared" si="0"/>
        <v>200</v>
      </c>
      <c r="C22" s="14">
        <f t="shared" si="2"/>
        <v>0.10000000000000002</v>
      </c>
      <c r="E22" s="13">
        <f t="shared" si="1"/>
        <v>200</v>
      </c>
      <c r="F22" s="14">
        <f>F9/F$10</f>
        <v>0.80000000000000016</v>
      </c>
      <c r="H22" s="8">
        <v>150</v>
      </c>
      <c r="I22" s="9">
        <v>0.55000000000000004</v>
      </c>
    </row>
    <row r="23" spans="1:9" x14ac:dyDescent="0.25">
      <c r="B23" s="13">
        <f t="shared" si="0"/>
        <v>600</v>
      </c>
      <c r="C23" s="14">
        <f t="shared" si="2"/>
        <v>0.14285714285714288</v>
      </c>
      <c r="E23" s="13">
        <f t="shared" si="1"/>
        <v>600</v>
      </c>
      <c r="F23" s="14">
        <f>F10/F$10</f>
        <v>1</v>
      </c>
      <c r="H23" s="8">
        <v>200</v>
      </c>
      <c r="I23" s="9">
        <v>0.65</v>
      </c>
    </row>
    <row r="24" spans="1:9" x14ac:dyDescent="0.25">
      <c r="H24" s="8">
        <v>300</v>
      </c>
      <c r="I24" s="9">
        <v>0.8</v>
      </c>
    </row>
    <row r="25" spans="1:9" x14ac:dyDescent="0.25">
      <c r="H25" s="8">
        <v>400</v>
      </c>
      <c r="I25" s="9">
        <v>0.9</v>
      </c>
    </row>
    <row r="26" spans="1:9" x14ac:dyDescent="0.25">
      <c r="H26" s="8">
        <v>500</v>
      </c>
      <c r="I26" s="9">
        <v>1</v>
      </c>
    </row>
    <row r="27" spans="1:9" x14ac:dyDescent="0.25">
      <c r="H27" s="8">
        <v>600</v>
      </c>
      <c r="I27" s="9">
        <v>1</v>
      </c>
    </row>
    <row r="35" spans="1:9" x14ac:dyDescent="0.25">
      <c r="A35" s="1" t="s">
        <v>86</v>
      </c>
    </row>
    <row r="36" spans="1:9" x14ac:dyDescent="0.25">
      <c r="B36" t="s">
        <v>58</v>
      </c>
      <c r="C36" t="str">
        <f>B17</f>
        <v>C5 Other_lowflow</v>
      </c>
      <c r="D36" t="str">
        <f>B17</f>
        <v>C5 Other_lowflow</v>
      </c>
      <c r="F36" t="str">
        <f>E17</f>
        <v>C6 Other_highflow</v>
      </c>
      <c r="G36" t="str">
        <f>E17</f>
        <v>C6 Other_highflow</v>
      </c>
      <c r="H36" t="s">
        <v>74</v>
      </c>
    </row>
    <row r="37" spans="1:9" x14ac:dyDescent="0.25">
      <c r="C37" t="s">
        <v>55</v>
      </c>
      <c r="D37" t="s">
        <v>56</v>
      </c>
      <c r="F37" t="s">
        <v>55</v>
      </c>
      <c r="G37" t="s">
        <v>56</v>
      </c>
      <c r="H37" t="str">
        <f t="shared" ref="H37:H46" si="3">H18</f>
        <v>depth (cm)</v>
      </c>
      <c r="I37" t="s">
        <v>73</v>
      </c>
    </row>
    <row r="38" spans="1:9" x14ac:dyDescent="0.25">
      <c r="B38">
        <v>0</v>
      </c>
      <c r="C38" s="15">
        <f>$C6*(0.8*Max_damages!$D$7+0.2*Max_damages!$E$7)</f>
        <v>0</v>
      </c>
      <c r="D38" s="15">
        <f>$C6*(0.2*Max_damages!$D$7+0.8*Max_damages!$E$7)</f>
        <v>0</v>
      </c>
      <c r="F38" s="15">
        <f>$F6*(0.8*Max_damages!$D$7+0.2*Max_damages!$E$7)</f>
        <v>0</v>
      </c>
      <c r="G38" s="15">
        <f>$F6*(0.2*Max_damages!$D$7+0.8*Max_damages!$E$7)</f>
        <v>0</v>
      </c>
      <c r="H38" s="13">
        <f t="shared" si="3"/>
        <v>0</v>
      </c>
      <c r="I38" s="13">
        <f t="shared" ref="I38:I46" si="4">I19*$J$55</f>
        <v>0</v>
      </c>
    </row>
    <row r="39" spans="1:9" x14ac:dyDescent="0.25">
      <c r="B39">
        <v>50</v>
      </c>
      <c r="C39" s="15">
        <f>$C7*(0.8*Max_damages!$D$7+0.2*Max_damages!$E$7)</f>
        <v>21000</v>
      </c>
      <c r="D39" s="15">
        <f>$C7*(0.2*Max_damages!$D$7+0.8*Max_damages!$E$7)</f>
        <v>39000</v>
      </c>
      <c r="F39" s="15">
        <f>$F7*(0.8*Max_damages!$D$7+0.2*Max_damages!$E$7)</f>
        <v>168000</v>
      </c>
      <c r="G39" s="15">
        <f>$F7*(0.2*Max_damages!$D$7+0.8*Max_damages!$E$7)</f>
        <v>312000</v>
      </c>
      <c r="H39" s="13">
        <f t="shared" si="3"/>
        <v>50</v>
      </c>
      <c r="I39" s="13">
        <f t="shared" si="4"/>
        <v>62500</v>
      </c>
    </row>
    <row r="40" spans="1:9" x14ac:dyDescent="0.25">
      <c r="B40">
        <v>100</v>
      </c>
      <c r="C40" s="15">
        <f>$C8*(0.8*Max_damages!$D$7+0.2*Max_damages!$E$7)</f>
        <v>35000</v>
      </c>
      <c r="D40" s="15">
        <f>$C8*(0.2*Max_damages!$D$7+0.8*Max_damages!$E$7)</f>
        <v>65000</v>
      </c>
      <c r="F40" s="15">
        <f>$F8*(0.8*Max_damages!$D$7+0.2*Max_damages!$E$7)</f>
        <v>280000</v>
      </c>
      <c r="G40" s="15">
        <f>$F8*(0.2*Max_damages!$D$7+0.8*Max_damages!$E$7)</f>
        <v>520000</v>
      </c>
      <c r="H40" s="13">
        <f t="shared" si="3"/>
        <v>100</v>
      </c>
      <c r="I40" s="13">
        <f t="shared" si="4"/>
        <v>105000</v>
      </c>
    </row>
    <row r="41" spans="1:9" x14ac:dyDescent="0.25">
      <c r="B41">
        <v>200</v>
      </c>
      <c r="C41" s="15">
        <f>$C9*(0.8*Max_damages!$D$7+0.2*Max_damages!$E$7)</f>
        <v>49000.000000000007</v>
      </c>
      <c r="D41" s="15">
        <f>$C9*(0.2*Max_damages!$D$7+0.8*Max_damages!$E$7)</f>
        <v>91000.000000000015</v>
      </c>
      <c r="F41" s="15">
        <f>$F9*(0.8*Max_damages!$D$7+0.2*Max_damages!$E$7)</f>
        <v>392000.00000000006</v>
      </c>
      <c r="G41" s="15">
        <f>$F9*(0.2*Max_damages!$D$7+0.8*Max_damages!$E$7)</f>
        <v>728000.00000000012</v>
      </c>
      <c r="H41" s="13">
        <f t="shared" si="3"/>
        <v>150</v>
      </c>
      <c r="I41" s="13">
        <f t="shared" si="4"/>
        <v>137500</v>
      </c>
    </row>
    <row r="42" spans="1:9" x14ac:dyDescent="0.25">
      <c r="B42">
        <v>600</v>
      </c>
      <c r="C42" s="15">
        <f>$C10*(0.8*Max_damages!$D$7+0.2*Max_damages!$E$7)</f>
        <v>70000</v>
      </c>
      <c r="D42" s="15">
        <f>$C10*(0.2*Max_damages!$D$7+0.8*Max_damages!$E$7)</f>
        <v>130000</v>
      </c>
      <c r="F42" s="15">
        <f>$F10*(0.8*Max_damages!$D$7+0.2*Max_damages!$E$7)</f>
        <v>489999.99999999994</v>
      </c>
      <c r="G42" s="15">
        <f>$F10*(0.2*Max_damages!$D$7+0.8*Max_damages!$E$7)</f>
        <v>910000</v>
      </c>
      <c r="H42" s="13">
        <f t="shared" si="3"/>
        <v>200</v>
      </c>
      <c r="I42" s="13">
        <f t="shared" si="4"/>
        <v>162500</v>
      </c>
    </row>
    <row r="43" spans="1:9" x14ac:dyDescent="0.25">
      <c r="H43" s="13">
        <f t="shared" si="3"/>
        <v>300</v>
      </c>
      <c r="I43" s="13">
        <f t="shared" si="4"/>
        <v>200000</v>
      </c>
    </row>
    <row r="44" spans="1:9" x14ac:dyDescent="0.25">
      <c r="H44" s="13">
        <f t="shared" si="3"/>
        <v>400</v>
      </c>
      <c r="I44" s="13">
        <f t="shared" si="4"/>
        <v>225000</v>
      </c>
    </row>
    <row r="45" spans="1:9" x14ac:dyDescent="0.25">
      <c r="D45" s="11"/>
      <c r="H45" s="13">
        <f t="shared" si="3"/>
        <v>500</v>
      </c>
      <c r="I45" s="13">
        <f t="shared" si="4"/>
        <v>250000</v>
      </c>
    </row>
    <row r="46" spans="1:9" x14ac:dyDescent="0.25">
      <c r="H46" s="13">
        <f t="shared" si="3"/>
        <v>600</v>
      </c>
      <c r="I46" s="13">
        <f t="shared" si="4"/>
        <v>250000</v>
      </c>
    </row>
    <row r="51" spans="1:10" x14ac:dyDescent="0.25">
      <c r="H51" s="1" t="s">
        <v>64</v>
      </c>
    </row>
    <row r="52" spans="1:10" x14ac:dyDescent="0.25">
      <c r="H52" t="s">
        <v>65</v>
      </c>
      <c r="I52" t="s">
        <v>66</v>
      </c>
      <c r="J52" s="12">
        <v>25</v>
      </c>
    </row>
    <row r="53" spans="1:10" x14ac:dyDescent="0.25">
      <c r="H53" t="s">
        <v>67</v>
      </c>
      <c r="I53" t="s">
        <v>68</v>
      </c>
      <c r="J53" s="12">
        <v>10</v>
      </c>
    </row>
    <row r="54" spans="1:10" x14ac:dyDescent="0.25">
      <c r="H54" t="s">
        <v>69</v>
      </c>
      <c r="I54" t="s">
        <v>71</v>
      </c>
      <c r="J54">
        <v>1000</v>
      </c>
    </row>
    <row r="55" spans="1:10" x14ac:dyDescent="0.25">
      <c r="H55" t="s">
        <v>88</v>
      </c>
      <c r="I55" t="s">
        <v>72</v>
      </c>
      <c r="J55">
        <f>J52*J53*J54</f>
        <v>250000</v>
      </c>
    </row>
    <row r="59" spans="1:10" x14ac:dyDescent="0.25">
      <c r="A59" s="1" t="s">
        <v>87</v>
      </c>
    </row>
    <row r="60" spans="1:10" x14ac:dyDescent="0.25">
      <c r="B60" t="s">
        <v>58</v>
      </c>
      <c r="C60" t="str">
        <f>B17</f>
        <v>C5 Other_lowflow</v>
      </c>
      <c r="D60" t="str">
        <f>B17</f>
        <v>C5 Other_lowflow</v>
      </c>
      <c r="F60" t="str">
        <f>E17</f>
        <v>C6 Other_highflow</v>
      </c>
      <c r="G60" t="str">
        <f>E17</f>
        <v>C6 Other_highflow</v>
      </c>
      <c r="H60" t="s">
        <v>74</v>
      </c>
    </row>
    <row r="61" spans="1:10" x14ac:dyDescent="0.25">
      <c r="C61" t="s">
        <v>55</v>
      </c>
      <c r="D61" t="s">
        <v>56</v>
      </c>
      <c r="F61" t="s">
        <v>55</v>
      </c>
      <c r="G61" t="s">
        <v>56</v>
      </c>
      <c r="H61" t="s">
        <v>58</v>
      </c>
      <c r="I61" t="s">
        <v>73</v>
      </c>
    </row>
    <row r="62" spans="1:10" x14ac:dyDescent="0.25">
      <c r="B62">
        <v>0</v>
      </c>
      <c r="C62" s="15">
        <f>$C6*Max_damages!$D$9</f>
        <v>0</v>
      </c>
      <c r="D62" s="15">
        <f>$C6*Max_damages!$E$9</f>
        <v>0</v>
      </c>
      <c r="F62" s="15">
        <f>$F6*Max_damages!$D$9</f>
        <v>0</v>
      </c>
      <c r="G62" s="15">
        <f>$F6*Max_damages!$E$9</f>
        <v>0</v>
      </c>
      <c r="H62" s="13">
        <f>H19</f>
        <v>0</v>
      </c>
      <c r="I62" s="13">
        <f>I19*$J$77</f>
        <v>0</v>
      </c>
    </row>
    <row r="63" spans="1:10" x14ac:dyDescent="0.25">
      <c r="B63">
        <v>50</v>
      </c>
      <c r="C63" s="15">
        <f>$C7*Max_damages!$D$9</f>
        <v>3000</v>
      </c>
      <c r="D63" s="15">
        <f>$C7*Max_damages!$E$9</f>
        <v>9000</v>
      </c>
      <c r="F63" s="15">
        <f>$F7*Max_damages!$D$9</f>
        <v>24000</v>
      </c>
      <c r="G63" s="15">
        <f>$F7*Max_damages!$E$9</f>
        <v>72000</v>
      </c>
      <c r="H63" s="13">
        <f t="shared" ref="H63:H70" si="5">H20</f>
        <v>50</v>
      </c>
      <c r="I63" s="13">
        <f t="shared" ref="I63:I70" si="6">I20*$J$77</f>
        <v>48000</v>
      </c>
    </row>
    <row r="64" spans="1:10" x14ac:dyDescent="0.25">
      <c r="B64">
        <v>100</v>
      </c>
      <c r="C64" s="15">
        <f>$C8*Max_damages!$D$9</f>
        <v>5000</v>
      </c>
      <c r="D64" s="15">
        <f>$C8*Max_damages!$E$9</f>
        <v>15000</v>
      </c>
      <c r="F64" s="15">
        <f>$F8*Max_damages!$D$9</f>
        <v>40000</v>
      </c>
      <c r="G64" s="15">
        <f>$F8*Max_damages!$E$9</f>
        <v>120000</v>
      </c>
      <c r="H64" s="13">
        <f t="shared" si="5"/>
        <v>100</v>
      </c>
      <c r="I64" s="13">
        <f t="shared" si="6"/>
        <v>80640</v>
      </c>
    </row>
    <row r="65" spans="2:10" x14ac:dyDescent="0.25">
      <c r="B65">
        <v>200</v>
      </c>
      <c r="C65" s="15">
        <f>$C9*Max_damages!$D$9</f>
        <v>7000.0000000000009</v>
      </c>
      <c r="D65" s="15">
        <f>$C9*Max_damages!$E$9</f>
        <v>21000.000000000004</v>
      </c>
      <c r="F65" s="15">
        <f>$F9*Max_damages!$D$9</f>
        <v>56000.000000000007</v>
      </c>
      <c r="G65" s="15">
        <f>$F9*Max_damages!$E$9</f>
        <v>168000.00000000003</v>
      </c>
      <c r="H65" s="13">
        <f t="shared" si="5"/>
        <v>150</v>
      </c>
      <c r="I65" s="13">
        <f t="shared" si="6"/>
        <v>105600.00000000001</v>
      </c>
    </row>
    <row r="66" spans="2:10" x14ac:dyDescent="0.25">
      <c r="B66">
        <v>600</v>
      </c>
      <c r="C66" s="15">
        <f>$C10*Max_damages!$D$9</f>
        <v>10000</v>
      </c>
      <c r="D66" s="15">
        <f>$C10*Max_damages!$E$9</f>
        <v>30000</v>
      </c>
      <c r="F66" s="15">
        <f>$F10*Max_damages!$D$9</f>
        <v>70000</v>
      </c>
      <c r="G66" s="15">
        <f>$F10*Max_damages!$E$9</f>
        <v>210000</v>
      </c>
      <c r="H66" s="13">
        <f t="shared" si="5"/>
        <v>200</v>
      </c>
      <c r="I66" s="13">
        <f t="shared" si="6"/>
        <v>124800</v>
      </c>
    </row>
    <row r="67" spans="2:10" x14ac:dyDescent="0.25">
      <c r="H67" s="13">
        <f t="shared" si="5"/>
        <v>300</v>
      </c>
      <c r="I67" s="13">
        <f t="shared" si="6"/>
        <v>153600</v>
      </c>
    </row>
    <row r="68" spans="2:10" x14ac:dyDescent="0.25">
      <c r="H68" s="13">
        <f t="shared" si="5"/>
        <v>400</v>
      </c>
      <c r="I68" s="13">
        <f t="shared" si="6"/>
        <v>172800</v>
      </c>
    </row>
    <row r="69" spans="2:10" x14ac:dyDescent="0.25">
      <c r="D69" s="11"/>
      <c r="H69" s="13">
        <f t="shared" si="5"/>
        <v>500</v>
      </c>
      <c r="I69" s="13">
        <f t="shared" si="6"/>
        <v>192000</v>
      </c>
    </row>
    <row r="70" spans="2:10" x14ac:dyDescent="0.25">
      <c r="H70" s="13">
        <f t="shared" si="5"/>
        <v>600</v>
      </c>
      <c r="I70" s="13">
        <f t="shared" si="6"/>
        <v>192000</v>
      </c>
    </row>
    <row r="73" spans="2:10" x14ac:dyDescent="0.25">
      <c r="H73" s="1" t="s">
        <v>64</v>
      </c>
    </row>
    <row r="74" spans="2:10" x14ac:dyDescent="0.25">
      <c r="H74" t="s">
        <v>65</v>
      </c>
      <c r="I74" t="s">
        <v>66</v>
      </c>
      <c r="J74" s="12">
        <v>24</v>
      </c>
    </row>
    <row r="75" spans="2:10" x14ac:dyDescent="0.25">
      <c r="H75" t="s">
        <v>67</v>
      </c>
      <c r="I75" t="s">
        <v>68</v>
      </c>
      <c r="J75" s="12">
        <v>8</v>
      </c>
    </row>
    <row r="76" spans="2:10" x14ac:dyDescent="0.25">
      <c r="H76" t="s">
        <v>69</v>
      </c>
      <c r="I76" t="s">
        <v>71</v>
      </c>
      <c r="J76">
        <v>1000</v>
      </c>
    </row>
    <row r="77" spans="2:10" x14ac:dyDescent="0.25">
      <c r="H77" t="s">
        <v>89</v>
      </c>
      <c r="I77" t="s">
        <v>72</v>
      </c>
      <c r="J77">
        <f>J74*J75*J76</f>
        <v>192000</v>
      </c>
    </row>
  </sheetData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8"/>
  <sheetViews>
    <sheetView workbookViewId="0">
      <selection activeCell="N22" sqref="N22"/>
    </sheetView>
  </sheetViews>
  <sheetFormatPr defaultRowHeight="15" x14ac:dyDescent="0.25"/>
  <cols>
    <col min="1" max="1" width="9.42578125" customWidth="1"/>
    <col min="2" max="2" width="11.42578125" customWidth="1"/>
    <col min="3" max="8" width="12.140625" bestFit="1" customWidth="1"/>
  </cols>
  <sheetData>
    <row r="1" spans="1:7" x14ac:dyDescent="0.25">
      <c r="A1" t="s">
        <v>54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</row>
    <row r="2" spans="1:7" x14ac:dyDescent="0.25">
      <c r="A2" s="19" t="s">
        <v>43</v>
      </c>
      <c r="B2" s="20">
        <f>'Input Hz calc'!C5*'Input Hz calc'!$L$5*1000</f>
        <v>175000</v>
      </c>
      <c r="C2" s="20">
        <f>'Input Hz calc'!D5*'Input Hz calc'!$L$5*1000</f>
        <v>350000</v>
      </c>
      <c r="D2" s="20">
        <f>'Input Hz calc'!E5*'Input Hz calc'!$L$5*1000</f>
        <v>450000</v>
      </c>
      <c r="E2" s="20">
        <f>'Input Hz calc'!F5*'Input Hz calc'!$L$5*1000</f>
        <v>550000</v>
      </c>
      <c r="F2" s="20">
        <f>'Input Hz calc'!G5*'Input Hz calc'!$L$5*1000</f>
        <v>650000</v>
      </c>
      <c r="G2" s="20">
        <f>'Input Hz calc'!H5*'Input Hz calc'!$L$5*1000</f>
        <v>750000</v>
      </c>
    </row>
    <row r="3" spans="1:7" x14ac:dyDescent="0.25">
      <c r="A3" s="19" t="s">
        <v>42</v>
      </c>
      <c r="B3" s="20">
        <f>'Input Hz calc'!C6*'Input Hz calc'!$L$5*1000</f>
        <v>175000</v>
      </c>
      <c r="C3" s="20">
        <f>'Input Hz calc'!D6*'Input Hz calc'!$L$5*1000</f>
        <v>300000</v>
      </c>
      <c r="D3" s="20">
        <f>'Input Hz calc'!E6*'Input Hz calc'!$L$5*1000</f>
        <v>400000</v>
      </c>
      <c r="E3" s="20">
        <f>'Input Hz calc'!F6*'Input Hz calc'!$L$5*1000</f>
        <v>475000</v>
      </c>
      <c r="F3" s="20">
        <f>'Input Hz calc'!G6*'Input Hz calc'!$L$5*1000</f>
        <v>575000</v>
      </c>
      <c r="G3" s="20">
        <f>'Input Hz calc'!H6*'Input Hz calc'!$L$5*1000</f>
        <v>650000</v>
      </c>
    </row>
    <row r="4" spans="1:7" x14ac:dyDescent="0.25">
      <c r="A4" s="19" t="s">
        <v>32</v>
      </c>
      <c r="B4" s="20">
        <f>'Input Hz calc'!C7*'Input Hz calc'!$L$5*1000</f>
        <v>125000</v>
      </c>
      <c r="C4" s="20">
        <f>'Input Hz calc'!D7*'Input Hz calc'!$L$5*1000</f>
        <v>250000</v>
      </c>
      <c r="D4" s="20">
        <f>'Input Hz calc'!E7*'Input Hz calc'!$L$5*1000</f>
        <v>325000</v>
      </c>
      <c r="E4" s="20">
        <f>'Input Hz calc'!F7*'Input Hz calc'!$L$5*1000</f>
        <v>425000</v>
      </c>
      <c r="F4" s="20">
        <f>'Input Hz calc'!G7*'Input Hz calc'!$L$5*1000</f>
        <v>500000</v>
      </c>
      <c r="G4" s="20">
        <f>'Input Hz calc'!H7*'Input Hz calc'!$L$5*1000</f>
        <v>575000</v>
      </c>
    </row>
    <row r="5" spans="1:7" x14ac:dyDescent="0.25">
      <c r="A5" s="19" t="s">
        <v>36</v>
      </c>
      <c r="B5" s="20">
        <f>'Input Hz calc'!C8*'Input Hz calc'!$L$5*1000</f>
        <v>125000</v>
      </c>
      <c r="C5" s="20">
        <f>'Input Hz calc'!D8*'Input Hz calc'!$L$5*1000</f>
        <v>225000</v>
      </c>
      <c r="D5" s="20">
        <f>'Input Hz calc'!E8*'Input Hz calc'!$L$5*1000</f>
        <v>300000</v>
      </c>
      <c r="E5" s="20">
        <f>'Input Hz calc'!F8*'Input Hz calc'!$L$5*1000</f>
        <v>400000</v>
      </c>
      <c r="F5" s="20">
        <f>'Input Hz calc'!G8*'Input Hz calc'!$L$5*1000</f>
        <v>475000</v>
      </c>
      <c r="G5" s="20">
        <f>'Input Hz calc'!H8*'Input Hz calc'!$L$5*1000</f>
        <v>550000</v>
      </c>
    </row>
    <row r="6" spans="1:7" x14ac:dyDescent="0.25">
      <c r="A6" s="19" t="s">
        <v>29</v>
      </c>
      <c r="B6" s="20">
        <f>'Input Hz calc'!C9*'Input Hz calc'!$L$5*1000</f>
        <v>100000</v>
      </c>
      <c r="C6" s="20">
        <f>'Input Hz calc'!D9*'Input Hz calc'!$L$5*1000</f>
        <v>175000</v>
      </c>
      <c r="D6" s="20">
        <f>'Input Hz calc'!E9*'Input Hz calc'!$L$5*1000</f>
        <v>250000</v>
      </c>
      <c r="E6" s="20">
        <f>'Input Hz calc'!F9*'Input Hz calc'!$L$5*1000</f>
        <v>350000</v>
      </c>
      <c r="F6" s="20">
        <f>'Input Hz calc'!G9*'Input Hz calc'!$L$5*1000</f>
        <v>425000</v>
      </c>
      <c r="G6" s="20">
        <f>'Input Hz calc'!H9*'Input Hz calc'!$L$5*1000</f>
        <v>500000</v>
      </c>
    </row>
    <row r="7" spans="1:7" x14ac:dyDescent="0.25">
      <c r="A7" s="19" t="s">
        <v>8</v>
      </c>
      <c r="B7" s="20">
        <f>'Input Hz calc'!C10*'Input Hz calc'!$L$5*1000</f>
        <v>75000</v>
      </c>
      <c r="C7" s="20">
        <f>'Input Hz calc'!D10*'Input Hz calc'!$L$5*1000</f>
        <v>150000</v>
      </c>
      <c r="D7" s="20">
        <f>'Input Hz calc'!E10*'Input Hz calc'!$L$5*1000</f>
        <v>225000</v>
      </c>
      <c r="E7" s="20">
        <f>'Input Hz calc'!F10*'Input Hz calc'!$L$5*1000</f>
        <v>300000</v>
      </c>
      <c r="F7" s="20">
        <f>'Input Hz calc'!G10*'Input Hz calc'!$L$5*1000</f>
        <v>375000</v>
      </c>
      <c r="G7" s="20">
        <f>'Input Hz calc'!H10*'Input Hz calc'!$L$5*1000</f>
        <v>450000</v>
      </c>
    </row>
    <row r="8" spans="1:7" x14ac:dyDescent="0.25">
      <c r="A8" s="19" t="s">
        <v>3</v>
      </c>
      <c r="B8" s="20">
        <f>'Input Hz calc'!C11*'Input Hz calc'!$L$5*1000</f>
        <v>75000</v>
      </c>
      <c r="C8" s="20">
        <f>'Input Hz calc'!D11*'Input Hz calc'!$L$5*1000</f>
        <v>150000</v>
      </c>
      <c r="D8" s="20">
        <f>'Input Hz calc'!E11*'Input Hz calc'!$L$5*1000</f>
        <v>225000</v>
      </c>
      <c r="E8" s="20">
        <f>'Input Hz calc'!F11*'Input Hz calc'!$L$5*1000</f>
        <v>300000</v>
      </c>
      <c r="F8" s="20">
        <f>'Input Hz calc'!G11*'Input Hz calc'!$L$5*1000</f>
        <v>375000</v>
      </c>
      <c r="G8" s="20">
        <f>'Input Hz calc'!H11*'Input Hz calc'!$L$5*1000</f>
        <v>450000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3:M11"/>
  <sheetViews>
    <sheetView workbookViewId="0">
      <selection activeCell="G21" sqref="G21"/>
    </sheetView>
  </sheetViews>
  <sheetFormatPr defaultRowHeight="15" x14ac:dyDescent="0.25"/>
  <sheetData>
    <row r="3" spans="2:13" x14ac:dyDescent="0.25">
      <c r="B3" s="1" t="s">
        <v>99</v>
      </c>
    </row>
    <row r="4" spans="2:13" x14ac:dyDescent="0.25">
      <c r="B4" t="s">
        <v>54</v>
      </c>
      <c r="C4" s="1">
        <v>1</v>
      </c>
      <c r="D4" s="1">
        <v>2</v>
      </c>
      <c r="E4" s="1">
        <v>3</v>
      </c>
      <c r="F4" s="1">
        <v>4</v>
      </c>
      <c r="G4" s="1">
        <v>5</v>
      </c>
      <c r="H4" s="1">
        <v>6</v>
      </c>
      <c r="L4" t="s">
        <v>100</v>
      </c>
    </row>
    <row r="5" spans="2:13" x14ac:dyDescent="0.25">
      <c r="B5" s="19" t="s">
        <v>43</v>
      </c>
      <c r="C5" s="12">
        <v>7</v>
      </c>
      <c r="D5" s="12">
        <v>14</v>
      </c>
      <c r="E5" s="12">
        <v>18</v>
      </c>
      <c r="F5" s="12">
        <v>22</v>
      </c>
      <c r="G5" s="12">
        <v>26</v>
      </c>
      <c r="H5" s="12">
        <v>30</v>
      </c>
      <c r="L5" s="12">
        <v>25</v>
      </c>
      <c r="M5" t="s">
        <v>66</v>
      </c>
    </row>
    <row r="6" spans="2:13" x14ac:dyDescent="0.25">
      <c r="B6" s="19" t="s">
        <v>42</v>
      </c>
      <c r="C6" s="12">
        <v>7</v>
      </c>
      <c r="D6" s="12">
        <v>12</v>
      </c>
      <c r="E6" s="12">
        <v>16</v>
      </c>
      <c r="F6" s="12">
        <v>19</v>
      </c>
      <c r="G6" s="12">
        <v>23</v>
      </c>
      <c r="H6" s="12">
        <v>26</v>
      </c>
    </row>
    <row r="7" spans="2:13" x14ac:dyDescent="0.25">
      <c r="B7" s="19" t="s">
        <v>32</v>
      </c>
      <c r="C7" s="12">
        <v>5</v>
      </c>
      <c r="D7" s="12">
        <v>10</v>
      </c>
      <c r="E7" s="12">
        <v>13</v>
      </c>
      <c r="F7" s="12">
        <v>17</v>
      </c>
      <c r="G7" s="12">
        <v>20</v>
      </c>
      <c r="H7" s="12">
        <v>23</v>
      </c>
    </row>
    <row r="8" spans="2:13" x14ac:dyDescent="0.25">
      <c r="B8" s="19" t="s">
        <v>36</v>
      </c>
      <c r="C8" s="12">
        <v>5</v>
      </c>
      <c r="D8" s="12">
        <v>9</v>
      </c>
      <c r="E8" s="12">
        <v>12</v>
      </c>
      <c r="F8" s="12">
        <v>16</v>
      </c>
      <c r="G8" s="12">
        <v>19</v>
      </c>
      <c r="H8" s="12">
        <v>22</v>
      </c>
    </row>
    <row r="9" spans="2:13" x14ac:dyDescent="0.25">
      <c r="B9" s="19" t="s">
        <v>29</v>
      </c>
      <c r="C9" s="12">
        <v>4</v>
      </c>
      <c r="D9" s="12">
        <v>7</v>
      </c>
      <c r="E9" s="12">
        <v>10</v>
      </c>
      <c r="F9" s="12">
        <v>14</v>
      </c>
      <c r="G9" s="12">
        <v>17</v>
      </c>
      <c r="H9" s="12">
        <v>20</v>
      </c>
    </row>
    <row r="10" spans="2:13" x14ac:dyDescent="0.25">
      <c r="B10" s="19" t="s">
        <v>8</v>
      </c>
      <c r="C10" s="12">
        <v>3</v>
      </c>
      <c r="D10" s="12">
        <v>6</v>
      </c>
      <c r="E10" s="12">
        <v>9</v>
      </c>
      <c r="F10" s="12">
        <v>12</v>
      </c>
      <c r="G10" s="12">
        <v>15</v>
      </c>
      <c r="H10" s="12">
        <v>18</v>
      </c>
    </row>
    <row r="11" spans="2:13" x14ac:dyDescent="0.25">
      <c r="B11" s="19" t="s">
        <v>3</v>
      </c>
      <c r="C11" s="12">
        <v>3</v>
      </c>
      <c r="D11" s="12">
        <v>6</v>
      </c>
      <c r="E11" s="12">
        <v>9</v>
      </c>
      <c r="F11" s="12">
        <v>12</v>
      </c>
      <c r="G11" s="12">
        <v>15</v>
      </c>
      <c r="H11" s="12">
        <v>18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Max_damages</vt:lpstr>
      <vt:lpstr>Mapping</vt:lpstr>
      <vt:lpstr>All_curves</vt:lpstr>
      <vt:lpstr>Motorway_curves</vt:lpstr>
      <vt:lpstr>Other_curves</vt:lpstr>
      <vt:lpstr>Huizinga_max_dam</vt:lpstr>
      <vt:lpstr>Input Hz calc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2020-10-08T12:50:48Z</dcterms:modified>
</cp:coreProperties>
</file>