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ahar/Documents/methane_letter/01_raw_data/chini-biogas/"/>
    </mc:Choice>
  </mc:AlternateContent>
  <xr:revisionPtr revIDLastSave="0" documentId="13_ncr:1_{F3CE6138-9F1A-254F-944C-83A18496992A}" xr6:coauthVersionLast="47" xr6:coauthVersionMax="47" xr10:uidLastSave="{00000000-0000-0000-0000-000000000000}"/>
  <bookViews>
    <workbookView xWindow="5600" yWindow="520" windowWidth="30080" windowHeight="21080" activeTab="4" xr2:uid="{E612D14B-5A41-9848-9237-46E1EE074146}"/>
  </bookViews>
  <sheets>
    <sheet name="All data" sheetId="1" r:id="rId1"/>
    <sheet name="Biogas Data" sheetId="2" r:id="rId2"/>
    <sheet name="Cities with Complete Data" sheetId="6" r:id="rId3"/>
    <sheet name="Biogas Col Key" sheetId="3" r:id="rId4"/>
    <sheet name="Unit conversions" sheetId="4" r:id="rId5"/>
    <sheet name="Plotting" sheetId="5" r:id="rId6"/>
    <sheet name="Testing plot R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4" l="1"/>
  <c r="E4" i="4" s="1"/>
  <c r="H50" i="2" s="1"/>
  <c r="I50" i="2" s="1"/>
  <c r="C2" i="4"/>
  <c r="E2" i="4" s="1"/>
  <c r="H48" i="2"/>
  <c r="I48" i="2" s="1"/>
  <c r="H46" i="2"/>
  <c r="I46" i="2" s="1"/>
  <c r="H44" i="2"/>
  <c r="I44" i="2" s="1"/>
  <c r="H43" i="2"/>
  <c r="I43" i="2" s="1"/>
  <c r="H41" i="2"/>
  <c r="I41" i="2" s="1"/>
  <c r="H40" i="2"/>
  <c r="I40" i="2" s="1"/>
  <c r="C3" i="4"/>
  <c r="E3" i="4" s="1"/>
  <c r="H39" i="2" s="1"/>
  <c r="I39" i="2" s="1"/>
  <c r="H38" i="2"/>
  <c r="I38" i="2" s="1"/>
  <c r="G112" i="1"/>
  <c r="D37" i="2"/>
  <c r="E37" i="2" s="1"/>
  <c r="H36" i="2"/>
  <c r="I36" i="2" s="1"/>
  <c r="H35" i="2"/>
  <c r="I35" i="2" s="1"/>
  <c r="H34" i="2"/>
  <c r="I34" i="2" s="1"/>
  <c r="H31" i="2"/>
  <c r="I31" i="2" s="1"/>
  <c r="H30" i="2"/>
  <c r="I30" i="2" s="1"/>
  <c r="H29" i="2"/>
  <c r="I29" i="2" s="1"/>
  <c r="H28" i="2"/>
  <c r="I28" i="2" s="1"/>
  <c r="H27" i="2"/>
  <c r="I27" i="2" s="1"/>
  <c r="H26" i="2"/>
  <c r="I26" i="2" s="1"/>
  <c r="H25" i="2"/>
  <c r="I25" i="2"/>
  <c r="H24" i="2"/>
  <c r="I24" i="2" s="1"/>
  <c r="H22" i="2"/>
  <c r="I22" i="2" s="1"/>
  <c r="H21" i="2"/>
  <c r="I21" i="2" s="1"/>
  <c r="H20" i="2"/>
  <c r="I20" i="2" s="1"/>
  <c r="H19" i="2"/>
  <c r="I19" i="2" s="1"/>
  <c r="H18" i="2"/>
  <c r="I18" i="2" s="1"/>
  <c r="H17" i="2"/>
  <c r="I17" i="2" s="1"/>
  <c r="H13" i="2"/>
  <c r="I13" i="2" s="1"/>
  <c r="H12" i="2"/>
  <c r="I12" i="2" s="1"/>
  <c r="E3" i="2"/>
  <c r="E4"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8" i="2"/>
  <c r="E39" i="2"/>
  <c r="E40" i="2"/>
  <c r="E41" i="2"/>
  <c r="E42" i="2"/>
  <c r="E43" i="2"/>
  <c r="E44" i="2"/>
  <c r="E45" i="2"/>
  <c r="E46" i="2"/>
  <c r="E47" i="2"/>
  <c r="E48" i="2"/>
  <c r="E49" i="2"/>
  <c r="E50" i="2"/>
  <c r="E51" i="2"/>
  <c r="E2" i="2"/>
  <c r="F5" i="2"/>
  <c r="H8" i="2"/>
  <c r="I8" i="2" s="1"/>
  <c r="H6" i="2"/>
  <c r="I6" i="2" s="1"/>
  <c r="H4" i="2"/>
  <c r="I4" i="2" s="1"/>
  <c r="H3" i="2"/>
  <c r="I3" i="2" s="1"/>
  <c r="F51" i="2"/>
  <c r="F49" i="2"/>
  <c r="H49" i="2" s="1"/>
  <c r="I49" i="2" s="1"/>
  <c r="F47" i="2"/>
  <c r="H47" i="2" s="1"/>
  <c r="I47" i="2" s="1"/>
  <c r="D44" i="2"/>
  <c r="F37" i="2"/>
  <c r="H37" i="2" s="1"/>
  <c r="F16" i="2"/>
  <c r="H16" i="2" s="1"/>
  <c r="I16" i="2" s="1"/>
  <c r="F15" i="2"/>
  <c r="H15" i="2" s="1"/>
  <c r="I15" i="2" s="1"/>
  <c r="F14" i="2"/>
  <c r="H14" i="2" s="1"/>
  <c r="I14" i="2" s="1"/>
  <c r="F7" i="2"/>
  <c r="H7" i="2" s="1"/>
  <c r="I7" i="2" s="1"/>
  <c r="D5" i="2"/>
  <c r="E5" i="2" s="1"/>
  <c r="L142" i="1"/>
  <c r="L140" i="1"/>
  <c r="L134" i="1"/>
  <c r="G126" i="1"/>
  <c r="L112" i="1"/>
  <c r="L53" i="1"/>
  <c r="L52" i="1"/>
  <c r="L51" i="1"/>
  <c r="L23" i="1"/>
  <c r="L15" i="1"/>
  <c r="G15" i="1"/>
  <c r="G3" i="1"/>
  <c r="G2" i="1"/>
  <c r="H51" i="2" l="1"/>
  <c r="I51" i="2" s="1"/>
  <c r="H11" i="2"/>
  <c r="I11" i="2" s="1"/>
  <c r="H10" i="2"/>
  <c r="I10" i="2" s="1"/>
  <c r="H42" i="2"/>
  <c r="I42" i="2" s="1"/>
  <c r="H9" i="2"/>
  <c r="I9" i="2" s="1"/>
  <c r="H45" i="2"/>
  <c r="I45" i="2" s="1"/>
  <c r="H32" i="2"/>
  <c r="I32" i="2" s="1"/>
  <c r="I37" i="2"/>
  <c r="H5" i="2"/>
  <c r="I5" i="2" s="1"/>
</calcChain>
</file>

<file path=xl/sharedStrings.xml><?xml version="1.0" encoding="utf-8"?>
<sst xmlns="http://schemas.openxmlformats.org/spreadsheetml/2006/main" count="1520" uniqueCount="415">
  <si>
    <t>CWNS ID</t>
  </si>
  <si>
    <t>Location</t>
  </si>
  <si>
    <t>Status</t>
  </si>
  <si>
    <t xml:space="preserve">Has Biogas? </t>
  </si>
  <si>
    <t>Utility Name</t>
  </si>
  <si>
    <t>Facility Name</t>
  </si>
  <si>
    <t xml:space="preserve">Influent Flow (MG Per Year) </t>
  </si>
  <si>
    <t>Imported Electricity (kWh)</t>
  </si>
  <si>
    <t>Imported Natural Gas - Value</t>
  </si>
  <si>
    <t>Imported Natural Gas - UNITS</t>
  </si>
  <si>
    <t>Fuel oil (gal)</t>
  </si>
  <si>
    <t>Biogas generation - VALUE</t>
  </si>
  <si>
    <t>Biogas generation UNITS</t>
  </si>
  <si>
    <t xml:space="preserve">Electricity generation if specificied - kWh </t>
  </si>
  <si>
    <t>Notes</t>
  </si>
  <si>
    <t>AlbanyNY</t>
  </si>
  <si>
    <t>Complete</t>
  </si>
  <si>
    <t>No</t>
  </si>
  <si>
    <t>City of Albany Department of Water</t>
  </si>
  <si>
    <t>Water Treatment Plant (Feura Bush)</t>
  </si>
  <si>
    <t>N/A</t>
  </si>
  <si>
    <t>Technically for 2015</t>
  </si>
  <si>
    <t>Albany County Water Purification District</t>
  </si>
  <si>
    <t>South plant</t>
  </si>
  <si>
    <t>therms</t>
  </si>
  <si>
    <t>AlbuquerqueNM</t>
  </si>
  <si>
    <t xml:space="preserve">Albuquerque Bernalillo County Water Utility Authority </t>
  </si>
  <si>
    <t>San Juan – Chama Drinking Water Treatment Plant (?)</t>
  </si>
  <si>
    <t>Unknown</t>
  </si>
  <si>
    <t>Yes</t>
  </si>
  <si>
    <t>Southside Water Reclamation Plant</t>
  </si>
  <si>
    <t>MMBTU</t>
  </si>
  <si>
    <t>AlexandriaVA</t>
  </si>
  <si>
    <t>Alexandria Sewer</t>
  </si>
  <si>
    <t>Not listed</t>
  </si>
  <si>
    <t>kcf</t>
  </si>
  <si>
    <t>AmarilloTX</t>
  </si>
  <si>
    <t xml:space="preserve">No </t>
  </si>
  <si>
    <t>City of Amarillo</t>
  </si>
  <si>
    <t>River Road WRP</t>
  </si>
  <si>
    <t>Includes pump energy</t>
  </si>
  <si>
    <t>AnchorageAK</t>
  </si>
  <si>
    <t xml:space="preserve">Sahar - checked for bioas (none) </t>
  </si>
  <si>
    <t>ArlingtonTX</t>
  </si>
  <si>
    <t>Abby - checked</t>
  </si>
  <si>
    <t>No information</t>
  </si>
  <si>
    <t>AugustaGA</t>
  </si>
  <si>
    <t xml:space="preserve">Sahar - checked for biogas? </t>
  </si>
  <si>
    <t>AustinTX</t>
  </si>
  <si>
    <t>Sahar - checked for biogas</t>
  </si>
  <si>
    <t>Checked for biogas - Sahar</t>
  </si>
  <si>
    <t>BakersfieldCA</t>
  </si>
  <si>
    <t>Sahar - biogas done</t>
  </si>
  <si>
    <t>Plant 2 - name not listed</t>
  </si>
  <si>
    <t>CF</t>
  </si>
  <si>
    <t>BaltimoreMD</t>
  </si>
  <si>
    <t>Baltimore City Department of Public Works</t>
  </si>
  <si>
    <t>Back River WWTP</t>
  </si>
  <si>
    <t>BeaumontTX</t>
  </si>
  <si>
    <t>BillingsMT</t>
  </si>
  <si>
    <t>No data available</t>
  </si>
  <si>
    <t>BirminghamAL</t>
  </si>
  <si>
    <t>Checked by abby</t>
  </si>
  <si>
    <t>N/A; drinking water plant</t>
  </si>
  <si>
    <t>Birmingham Water Works Board</t>
  </si>
  <si>
    <t>Carlson Filter Plant</t>
  </si>
  <si>
    <t>Putnam Filter Plant</t>
  </si>
  <si>
    <t>Shades Mountain Filter Plant</t>
  </si>
  <si>
    <t>Western Filter Plant</t>
  </si>
  <si>
    <t>BoiseID</t>
  </si>
  <si>
    <t>City of Boise</t>
  </si>
  <si>
    <t>West Boise</t>
  </si>
  <si>
    <t>scf</t>
  </si>
  <si>
    <t>Lander St</t>
  </si>
  <si>
    <t>BostonMA</t>
  </si>
  <si>
    <t>BridgeportCT</t>
  </si>
  <si>
    <t>BuffaloNY</t>
  </si>
  <si>
    <t>Buffalo Sewer Authority</t>
  </si>
  <si>
    <t>cf</t>
  </si>
  <si>
    <t>BurlingtonVT</t>
  </si>
  <si>
    <t>CharlestonSC</t>
  </si>
  <si>
    <t>Complete - Joaquin</t>
  </si>
  <si>
    <t>CharlestonWV</t>
  </si>
  <si>
    <t>Checked for biogas - Joaquin</t>
  </si>
  <si>
    <t>CharlotteNC</t>
  </si>
  <si>
    <t>CheyenneWY</t>
  </si>
  <si>
    <t>Cheyenne Board of Public Utilities</t>
  </si>
  <si>
    <t>Sherard Water Treatment Plant</t>
  </si>
  <si>
    <t>NA</t>
  </si>
  <si>
    <t>Crow and Dry Creek Water Treatment</t>
  </si>
  <si>
    <t>ChicagoIL</t>
  </si>
  <si>
    <t>Sahar - biogas done, there are 3 other plants w/o biogas</t>
  </si>
  <si>
    <t>Metropolitan Water Reclamation District of Greater Chicago</t>
  </si>
  <si>
    <t>Hanover</t>
  </si>
  <si>
    <t>Egan</t>
  </si>
  <si>
    <t>Stickney</t>
  </si>
  <si>
    <t>CincinnatiOH</t>
  </si>
  <si>
    <t>ClevelandOH</t>
  </si>
  <si>
    <t>ColoradoSpringsCO</t>
  </si>
  <si>
    <t>Yes but treated at a separate facility</t>
  </si>
  <si>
    <t>Colorado Springs Utilities</t>
  </si>
  <si>
    <t>JD Phillips plant</t>
  </si>
  <si>
    <t>Las Vegas Street plant</t>
  </si>
  <si>
    <t>ColumbiaSC</t>
  </si>
  <si>
    <t>City of Columbia Water</t>
  </si>
  <si>
    <t>Columbia Sewage Treatment Plant</t>
  </si>
  <si>
    <t>ColumbusOH</t>
  </si>
  <si>
    <t>CorpusChristiTX</t>
  </si>
  <si>
    <t>DallasTX</t>
  </si>
  <si>
    <t>DaytonOH</t>
  </si>
  <si>
    <t>N</t>
  </si>
  <si>
    <t>DenverCO</t>
  </si>
  <si>
    <t>Y</t>
  </si>
  <si>
    <t>Metro Wastewater Reclamation District</t>
  </si>
  <si>
    <t>R.W. Hite Facility</t>
  </si>
  <si>
    <t>KCF</t>
  </si>
  <si>
    <t>DesMoinesIA</t>
  </si>
  <si>
    <t>DetroitMI</t>
  </si>
  <si>
    <t>DuluthMN</t>
  </si>
  <si>
    <t>Western Lake Superior Sanitary District</t>
  </si>
  <si>
    <t>Western Lake Superior Sanitary District Wastewater Treatment Facility</t>
  </si>
  <si>
    <t>ElPasoTX</t>
  </si>
  <si>
    <t>El Paso Water Utilities</t>
  </si>
  <si>
    <t>RBWWTP</t>
  </si>
  <si>
    <t>cuft</t>
  </si>
  <si>
    <t>HSWWTP</t>
  </si>
  <si>
    <t>FHWRP</t>
  </si>
  <si>
    <t>EugeneOR</t>
  </si>
  <si>
    <t>Eugene Water &amp; Electric Board</t>
  </si>
  <si>
    <t>Water Pollution Control Facility</t>
  </si>
  <si>
    <t>FargoND</t>
  </si>
  <si>
    <t>City of Fargo Water Reclamation</t>
  </si>
  <si>
    <t>Fargo Regional Wastewater Reclamation Facility</t>
  </si>
  <si>
    <t>cubic ft</t>
  </si>
  <si>
    <t>FortCollinsCO</t>
  </si>
  <si>
    <t>FortWayneIN</t>
  </si>
  <si>
    <t>FortWorthTX</t>
  </si>
  <si>
    <t>Forth Worth Water Department</t>
  </si>
  <si>
    <t>Villlage Creek Water Reclamation Facility</t>
  </si>
  <si>
    <t>MSCF</t>
  </si>
  <si>
    <t>FresnoCA</t>
  </si>
  <si>
    <t>GreensboroNC</t>
  </si>
  <si>
    <t>GreenvilleSC</t>
  </si>
  <si>
    <t>In progress - Sahar</t>
  </si>
  <si>
    <t>yes (has 2 additional facilities without biogas)</t>
  </si>
  <si>
    <t>Greenville Water</t>
  </si>
  <si>
    <t>Durbin WWTP</t>
  </si>
  <si>
    <t>Note: Greenville SC included additional plants listed as having biogas, but data was exact replication. We include the three sets of unique data</t>
  </si>
  <si>
    <t>Gilder WWTP</t>
  </si>
  <si>
    <t>Lower Reedy WWTP</t>
  </si>
  <si>
    <t>HarrisburgPA</t>
  </si>
  <si>
    <t>HonoluluHI</t>
  </si>
  <si>
    <t>Board of Water Supply</t>
  </si>
  <si>
    <t>Honouliuli Water Recycling Facility</t>
  </si>
  <si>
    <t>Cubic feet</t>
  </si>
  <si>
    <t>HoustonTX</t>
  </si>
  <si>
    <t>Complete- Joaquin</t>
  </si>
  <si>
    <t>IndianapolisIN</t>
  </si>
  <si>
    <t>JacksonMS</t>
  </si>
  <si>
    <t>JacksonvilleFL</t>
  </si>
  <si>
    <t>KalamazooMI</t>
  </si>
  <si>
    <t>KansasCityMO</t>
  </si>
  <si>
    <t>KnoxvilleTN</t>
  </si>
  <si>
    <t>LakeCharlesLA</t>
  </si>
  <si>
    <t>LansingMI</t>
  </si>
  <si>
    <t>FOIA request denied</t>
  </si>
  <si>
    <t>LaredoTX</t>
  </si>
  <si>
    <t>LasVegasNV</t>
  </si>
  <si>
    <t>LVVWD</t>
  </si>
  <si>
    <t>Bonanza/Mojave Water Resource Center</t>
  </si>
  <si>
    <t>LincolnNE</t>
  </si>
  <si>
    <t>Sahar - Complete</t>
  </si>
  <si>
    <t>Lincoln Wastewater System</t>
  </si>
  <si>
    <t>Theresa Street WWTF</t>
  </si>
  <si>
    <t>therm</t>
  </si>
  <si>
    <t>Data provided for each day of the year; for imported electricity, subtract biogas electricity generated from total</t>
  </si>
  <si>
    <t>Northeast WWTF</t>
  </si>
  <si>
    <t>Not sent to electricity - used for boiler or waste</t>
  </si>
  <si>
    <t>Data provided for each day of the year</t>
  </si>
  <si>
    <t>LittleRockAR</t>
  </si>
  <si>
    <t>In progress - Joaquin - Can't find data in our raw utility data folder</t>
  </si>
  <si>
    <t>LosAngelesCA</t>
  </si>
  <si>
    <t>LouisvilleKY</t>
  </si>
  <si>
    <t>In progress - Joaquin - Talk through this one with Sahar and Abby, it's a mountain of data</t>
  </si>
  <si>
    <t>Louisville Water Company</t>
  </si>
  <si>
    <t>Morris Forman WWTP</t>
  </si>
  <si>
    <t>SCF</t>
  </si>
  <si>
    <t>LubbockTX</t>
  </si>
  <si>
    <t>MadisonWI</t>
  </si>
  <si>
    <t xml:space="preserve">Complete - Sahar </t>
  </si>
  <si>
    <t>Madison Metropolitan Sewage District</t>
  </si>
  <si>
    <t>Nine Springs Wastewater Treatment PLant</t>
  </si>
  <si>
    <t>Madison Metropolitan Sewerage District</t>
  </si>
  <si>
    <t>Nine Springs Wastewater Treatment Plant</t>
  </si>
  <si>
    <t>MMCF</t>
  </si>
  <si>
    <t>ManchesterNH</t>
  </si>
  <si>
    <t>MemphisTN</t>
  </si>
  <si>
    <t>Memphis Light, Gas, and Water</t>
  </si>
  <si>
    <t>MC Stiles WWTP</t>
  </si>
  <si>
    <t>TE Maxson WWTP</t>
  </si>
  <si>
    <t>MiamiFL</t>
  </si>
  <si>
    <t>MilwaukeeWI</t>
  </si>
  <si>
    <t>Milwaukee Metropolitan Sewerage District</t>
  </si>
  <si>
    <t>South Shore WRF</t>
  </si>
  <si>
    <t>DTherms</t>
  </si>
  <si>
    <t>Only South Shore performs digestion. Primary sludge from Jones Island is diverted to South Shore for digestion. Influent flow reported here is the combined flow for South Shore and Jones Island.</t>
  </si>
  <si>
    <t>MinneapolisMN</t>
  </si>
  <si>
    <t>Yes - but we don't have the data on biogas</t>
  </si>
  <si>
    <t>Metropolitan Council Environmental Services</t>
  </si>
  <si>
    <t>NashvilleTN</t>
  </si>
  <si>
    <t>Complete - Joaquin - Nashville does not separate flow by plants :(</t>
  </si>
  <si>
    <t>Metro Water Services</t>
  </si>
  <si>
    <t>Nashville Central Wastewater Treatment Plant</t>
  </si>
  <si>
    <t>Cubic Feet</t>
  </si>
  <si>
    <t>NewarkNJ</t>
  </si>
  <si>
    <t>NewHavenCT</t>
  </si>
  <si>
    <t>NewOrleansLA</t>
  </si>
  <si>
    <t>NewYorkNY</t>
  </si>
  <si>
    <t>Yes - but not disaggregated by plant</t>
  </si>
  <si>
    <t>NorfolkVA</t>
  </si>
  <si>
    <t>NorthTexas</t>
  </si>
  <si>
    <t>In Progress - Joaquin, will come back to this one, absurd number of files, all in pdfs</t>
  </si>
  <si>
    <t>OaklandCA</t>
  </si>
  <si>
    <t>East Bay Municipal Utilities District</t>
  </si>
  <si>
    <t>EBMUD Main WWTP</t>
  </si>
  <si>
    <t>Kcu feet</t>
  </si>
  <si>
    <t>OgdenUT</t>
  </si>
  <si>
    <t>OklahomaCityOK</t>
  </si>
  <si>
    <t>OmahaNE</t>
  </si>
  <si>
    <t xml:space="preserve">Complete Ana </t>
  </si>
  <si>
    <t>Metropolitan Utilities District</t>
  </si>
  <si>
    <t xml:space="preserve">Missouri River </t>
  </si>
  <si>
    <t xml:space="preserve">Complete - Ana </t>
  </si>
  <si>
    <t>Papillion Creek WWTP</t>
  </si>
  <si>
    <t>6.69 MWh</t>
  </si>
  <si>
    <t>PeoriaIL</t>
  </si>
  <si>
    <t>Greater Peoria Sanitary and Sewage Disposal District</t>
  </si>
  <si>
    <t>Beardsley Water Reclamation Facility</t>
  </si>
  <si>
    <t>MCF</t>
  </si>
  <si>
    <t>PhiladelphiaPA</t>
  </si>
  <si>
    <t>Philadelphia Water Department</t>
  </si>
  <si>
    <t>NE WPCP</t>
  </si>
  <si>
    <t>million cf</t>
  </si>
  <si>
    <t>SW WPCP</t>
  </si>
  <si>
    <t>PhoenixAZ</t>
  </si>
  <si>
    <t>PittsburghPA</t>
  </si>
  <si>
    <t>PortlandME</t>
  </si>
  <si>
    <t>PortlandOR</t>
  </si>
  <si>
    <t>Done- Ana</t>
  </si>
  <si>
    <t xml:space="preserve">Portland Water District </t>
  </si>
  <si>
    <t>Columbia Boulevard Wastewater Treatment Plant</t>
  </si>
  <si>
    <t>ProvidenceRI</t>
  </si>
  <si>
    <t>ProvoUT</t>
  </si>
  <si>
    <t>RaleighNC</t>
  </si>
  <si>
    <t xml:space="preserve">In Progress-Ana </t>
  </si>
  <si>
    <t>RenoNV</t>
  </si>
  <si>
    <t>In Progress - Joaquin</t>
  </si>
  <si>
    <t>Public Works Department</t>
  </si>
  <si>
    <t>TMWRF</t>
  </si>
  <si>
    <t>SacramentoCA</t>
  </si>
  <si>
    <t>Biogas done - Sahar</t>
  </si>
  <si>
    <t>Sacramento Regional Wastewater Treatment Plant</t>
  </si>
  <si>
    <t>scfm</t>
  </si>
  <si>
    <t>Energy content: 610 BTU/scf</t>
  </si>
  <si>
    <t>SalemOR</t>
  </si>
  <si>
    <t>SaltLakeCityUT</t>
  </si>
  <si>
    <t>Done - Sahar</t>
  </si>
  <si>
    <t>Salt Lake City Corporation</t>
  </si>
  <si>
    <t>Salt Lake City Water Reclamation Plant</t>
  </si>
  <si>
    <t>SanAntonioTX</t>
  </si>
  <si>
    <t xml:space="preserve">Done - Ana (Does not break down biogas by facility) </t>
  </si>
  <si>
    <t>SanDiegoCA</t>
  </si>
  <si>
    <t xml:space="preserve">Done Ana </t>
  </si>
  <si>
    <t>San Diego Public Utilities</t>
  </si>
  <si>
    <t>Point Loma Wastewater Treatment Plant</t>
  </si>
  <si>
    <t>1 KCF</t>
  </si>
  <si>
    <t>SanDiegoCa</t>
  </si>
  <si>
    <t xml:space="preserve">North City Water reclamation Plant </t>
  </si>
  <si>
    <t xml:space="preserve">South Bay Water Reclamation Plant </t>
  </si>
  <si>
    <t>SanFranciscoCA</t>
  </si>
  <si>
    <t>SFPUC</t>
  </si>
  <si>
    <t>SanJoseCA</t>
  </si>
  <si>
    <t>San Jose water co</t>
  </si>
  <si>
    <t>could not find</t>
  </si>
  <si>
    <t>SantaFeNM</t>
  </si>
  <si>
    <t>Wastewater Management Division</t>
  </si>
  <si>
    <t>Santa Fe Wastewater Treatment Plant</t>
  </si>
  <si>
    <t>SavannahGA</t>
  </si>
  <si>
    <t>SeattleWA</t>
  </si>
  <si>
    <t>Seattle Public Utilities</t>
  </si>
  <si>
    <t>West Point Treatment Plant</t>
  </si>
  <si>
    <t>cu ft</t>
  </si>
  <si>
    <t>SiouxFallsSD</t>
  </si>
  <si>
    <t>Sioux Falls Water Division</t>
  </si>
  <si>
    <t>Water Purification Plant</t>
  </si>
  <si>
    <t>Pumping electricity and flow data reported separately for this plant</t>
  </si>
  <si>
    <t>SpokaneWA</t>
  </si>
  <si>
    <t>City of Spokane Water Department</t>
  </si>
  <si>
    <t>Riverside Park Water Reclamation Facility</t>
  </si>
  <si>
    <t>SpringfieldMA</t>
  </si>
  <si>
    <t>St.PaulMN</t>
  </si>
  <si>
    <t>StLouisMO</t>
  </si>
  <si>
    <t>SyracuseNY</t>
  </si>
  <si>
    <t>Onondaga County Water Environment Protection</t>
  </si>
  <si>
    <t>Metro WWTP</t>
  </si>
  <si>
    <t>CFD</t>
  </si>
  <si>
    <t>Wetzel Road WWTP</t>
  </si>
  <si>
    <t xml:space="preserve">From utility: 'Only two (2) County facilities have anaerobic digestion, Metro and Wetzel Road. The digesters at Wetzel Road came on-line (start-up) in the fall of 2012. Since the gas production value is unavailable for 2012,we're providing the 2013 calculated monthly average of 1,022,504 scf per month.'							</t>
  </si>
  <si>
    <t>TacomaWA</t>
  </si>
  <si>
    <t>Yes - but biogas and flow data is not disaggregated by plant</t>
  </si>
  <si>
    <t>TallahasseeFL</t>
  </si>
  <si>
    <t>Wastewater - Not specified</t>
  </si>
  <si>
    <t>Not specified - wastewater plant</t>
  </si>
  <si>
    <t>Natural gas units reported in CCF and converted to CF</t>
  </si>
  <si>
    <t>Water</t>
  </si>
  <si>
    <t>Not Specified - water plant</t>
  </si>
  <si>
    <t xml:space="preserve">Flow units not specified - assumed to be MG </t>
  </si>
  <si>
    <t>TampaFL</t>
  </si>
  <si>
    <t>Sahar - Complete but concers re: electricity total vs imported</t>
  </si>
  <si>
    <t>The City of Tampa's Wastewater Department</t>
  </si>
  <si>
    <t>Not specified - looked up and found Howard F. Curren Advanced Wastewater Treatment Plant (AWTP)</t>
  </si>
  <si>
    <t xml:space="preserve">Electricity data not specified if imported or total; facility appears to have cogen capacities </t>
  </si>
  <si>
    <t>Not specified - water plant</t>
  </si>
  <si>
    <t>ToledoOH</t>
  </si>
  <si>
    <t>Not specified</t>
  </si>
  <si>
    <t>Toledo Bay View</t>
  </si>
  <si>
    <t>Not available</t>
  </si>
  <si>
    <t xml:space="preserve">Electricity produced is sum of total production, scaled according to the ratio of biogas and landfill gas. Units are in kWh. Biogas assumption is 200,000 cf / day </t>
  </si>
  <si>
    <t>TucsonAZ</t>
  </si>
  <si>
    <t>Sahar - complete</t>
  </si>
  <si>
    <t>Pima County Regional Wastewater Reclamation Department</t>
  </si>
  <si>
    <t>Tres Rios</t>
  </si>
  <si>
    <t>Therms</t>
  </si>
  <si>
    <t xml:space="preserve">Note that digester gas is consumed for power &amp; heat, no indication how much is flared </t>
  </si>
  <si>
    <t>Roger Road</t>
  </si>
  <si>
    <t xml:space="preserve">Aqua Nueva </t>
  </si>
  <si>
    <t xml:space="preserve">No data provided </t>
  </si>
  <si>
    <t>Tucson Water</t>
  </si>
  <si>
    <t>Potable water plant</t>
  </si>
  <si>
    <t>Therm</t>
  </si>
  <si>
    <t>Data also available for water reclamation plant, data here is for potable drinking water plant which only does chlorination and pH control</t>
  </si>
  <si>
    <t>TulsaOK</t>
  </si>
  <si>
    <t>Done - Joaquin</t>
  </si>
  <si>
    <t>Tulsa Department of Water and Sewer</t>
  </si>
  <si>
    <t>Southside WWTP</t>
  </si>
  <si>
    <t>City of Tulsa only reports electricity use as a whole utility, not disaggregated by facility</t>
  </si>
  <si>
    <t>Haikey Creek WWTP</t>
  </si>
  <si>
    <t>Northside WWTP</t>
  </si>
  <si>
    <t>Lower Bird WWTP</t>
  </si>
  <si>
    <t>WashingtonDC</t>
  </si>
  <si>
    <t>Washington Aqueduct Corp of Engineers</t>
  </si>
  <si>
    <t>Not broken down by individual facility</t>
  </si>
  <si>
    <t>WichitaKS</t>
  </si>
  <si>
    <t>Sahar - Pausing because this one sucks</t>
  </si>
  <si>
    <t>WorcesterMA</t>
  </si>
  <si>
    <t>Worcester Water &amp; Sewer Operations</t>
  </si>
  <si>
    <t>Drinking Water Treatment Plant</t>
  </si>
  <si>
    <t>Data not provided</t>
  </si>
  <si>
    <t>yes</t>
  </si>
  <si>
    <t>location</t>
  </si>
  <si>
    <t>utility_name</t>
  </si>
  <si>
    <t>facility_name</t>
  </si>
  <si>
    <t>influent_2012_MG</t>
  </si>
  <si>
    <t>biogas_gen_value</t>
  </si>
  <si>
    <t>biogas_gen_units</t>
  </si>
  <si>
    <t>electricity_kwh</t>
  </si>
  <si>
    <t>biogas_2012_scf</t>
  </si>
  <si>
    <t>Name of city with state abbreviation</t>
  </si>
  <si>
    <t>Name of utility</t>
  </si>
  <si>
    <t>Name of facility</t>
  </si>
  <si>
    <t>Total flow in MG from 2012</t>
  </si>
  <si>
    <t>Biogas generated in 2012, in units reported by facility</t>
  </si>
  <si>
    <t>Units reported by facility</t>
  </si>
  <si>
    <t>Calculated biogas production for 2012 in SCF</t>
  </si>
  <si>
    <t>Electricity produced from biogas, if provided</t>
  </si>
  <si>
    <t>Notes from data extraction</t>
  </si>
  <si>
    <t>data_notes</t>
  </si>
  <si>
    <t>analysis_notes</t>
  </si>
  <si>
    <t>Sahar's notes while conducting analysis</t>
  </si>
  <si>
    <t>Remove for now - conversion from electricity to biogas will require assumptions about engine performance</t>
  </si>
  <si>
    <t>biogas_to_flow_ratio</t>
  </si>
  <si>
    <t>value</t>
  </si>
  <si>
    <t>original_units</t>
  </si>
  <si>
    <t>new_units</t>
  </si>
  <si>
    <t>assumptions</t>
  </si>
  <si>
    <t>Constants</t>
  </si>
  <si>
    <t>Fraction CH4 in Biogas</t>
  </si>
  <si>
    <t>calculated_value</t>
  </si>
  <si>
    <t>CH4 heating value</t>
  </si>
  <si>
    <t>scf per therm</t>
  </si>
  <si>
    <t>multiplier</t>
  </si>
  <si>
    <t>facility_size_MGD</t>
  </si>
  <si>
    <t xml:space="preserve">Sahar corrected original spreadsheet due to some entries not copying over as numeric during PDF conversion. Numbers still implausibly high </t>
  </si>
  <si>
    <t>No flow data</t>
  </si>
  <si>
    <t>MMSCF</t>
  </si>
  <si>
    <t>Note: flow seems low</t>
  </si>
  <si>
    <t>scf in 1 year</t>
  </si>
  <si>
    <t>MMBTu</t>
  </si>
  <si>
    <t>MMBtu per therm</t>
  </si>
  <si>
    <t xml:space="preserve"> influent_2012_MG </t>
  </si>
  <si>
    <t xml:space="preserve"> facility_size_MGD </t>
  </si>
  <si>
    <t xml:space="preserve"> biogas_gen_value </t>
  </si>
  <si>
    <t>137991378.20000002</t>
  </si>
  <si>
    <t>17127384.615384616</t>
  </si>
  <si>
    <t>70398153.84615384</t>
  </si>
  <si>
    <t>196936923.07692307</t>
  </si>
  <si>
    <t>475577846.15384614</t>
  </si>
  <si>
    <t>211856264.6153846</t>
  </si>
  <si>
    <t>18631846.153846152</t>
  </si>
  <si>
    <t>excel_location</t>
  </si>
  <si>
    <t>excel_facility_size_MGD</t>
  </si>
  <si>
    <t>excel_biogas_2012_scf</t>
  </si>
  <si>
    <t>py_location</t>
  </si>
  <si>
    <t>py_facility_size_MGD</t>
  </si>
  <si>
    <t>py_biogas_gen_scf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</si>
</sst>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Arial"/>
      <family val="2"/>
    </font>
    <font>
      <sz val="10"/>
      <color theme="1"/>
      <name val="Calibri"/>
      <family val="2"/>
      <scheme val="minor"/>
    </font>
    <font>
      <sz val="11"/>
      <color theme="1"/>
      <name val="Calibri"/>
      <family val="2"/>
    </font>
    <font>
      <b/>
      <sz val="10"/>
      <color theme="1"/>
      <name val="Arial"/>
      <family val="2"/>
    </font>
    <font>
      <b/>
      <sz val="10"/>
      <color theme="1"/>
      <name val="Calibri"/>
      <family val="2"/>
      <scheme val="minor"/>
    </font>
    <font>
      <sz val="12"/>
      <color rgb="FF000000"/>
      <name val="Calibri"/>
      <family val="2"/>
      <scheme val="minor"/>
    </font>
    <font>
      <sz val="10"/>
      <color rgb="FF000000"/>
      <name val="Calibri"/>
      <family val="2"/>
      <scheme val="minor"/>
    </font>
    <font>
      <sz val="10"/>
      <color rgb="FF000000"/>
      <name val="Arial"/>
      <family val="2"/>
    </font>
    <font>
      <b/>
      <sz val="10"/>
      <color rgb="FF000000"/>
      <name val="Arial"/>
      <family val="2"/>
    </font>
    <font>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E2EFDA"/>
        <bgColor rgb="FF000000"/>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8">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0" borderId="0" xfId="0" applyFont="1" applyAlignment="1">
      <alignment wrapText="1"/>
    </xf>
    <xf numFmtId="3" fontId="4" fillId="0" borderId="0" xfId="0" applyNumberFormat="1" applyFont="1"/>
    <xf numFmtId="0" fontId="0" fillId="0" borderId="0" xfId="0" applyAlignment="1">
      <alignment horizontal="center" wrapText="1"/>
    </xf>
    <xf numFmtId="4" fontId="4" fillId="0" borderId="0" xfId="0" applyNumberFormat="1" applyFont="1"/>
    <xf numFmtId="43" fontId="5" fillId="0" borderId="0" xfId="0" applyNumberFormat="1" applyFont="1" applyAlignment="1">
      <alignment horizontal="center"/>
    </xf>
    <xf numFmtId="0" fontId="4" fillId="0" borderId="0" xfId="0" applyFont="1" applyAlignment="1">
      <alignment horizontal="center"/>
    </xf>
    <xf numFmtId="2" fontId="3" fillId="0" borderId="0" xfId="0" applyNumberFormat="1" applyFont="1"/>
    <xf numFmtId="0" fontId="3" fillId="0" borderId="0" xfId="0" applyFont="1" applyAlignment="1">
      <alignment horizontal="center" wrapText="1"/>
    </xf>
    <xf numFmtId="0" fontId="6" fillId="0" borderId="0" xfId="0" applyFont="1"/>
    <xf numFmtId="0" fontId="6" fillId="0" borderId="0" xfId="0" applyFont="1" applyAlignment="1">
      <alignment horizontal="center"/>
    </xf>
    <xf numFmtId="0" fontId="6" fillId="0" borderId="0" xfId="0" applyFont="1" applyAlignment="1">
      <alignment wrapText="1"/>
    </xf>
    <xf numFmtId="0" fontId="7" fillId="0" borderId="0" xfId="0" applyFont="1"/>
    <xf numFmtId="0" fontId="2" fillId="0" borderId="0" xfId="0" applyFont="1"/>
    <xf numFmtId="0" fontId="8" fillId="0" borderId="0" xfId="0" applyFont="1"/>
    <xf numFmtId="0" fontId="8" fillId="0" borderId="0" xfId="0" applyFont="1" applyAlignment="1">
      <alignment horizontal="center" wrapText="1"/>
    </xf>
    <xf numFmtId="0" fontId="9" fillId="0" borderId="0" xfId="0" applyFont="1" applyAlignment="1">
      <alignment wrapText="1"/>
    </xf>
    <xf numFmtId="0" fontId="10" fillId="0" borderId="0" xfId="0" applyFont="1" applyAlignment="1">
      <alignment horizontal="center"/>
    </xf>
    <xf numFmtId="0" fontId="2" fillId="0" borderId="0" xfId="0" applyFont="1" applyAlignment="1">
      <alignment horizontal="left"/>
    </xf>
    <xf numFmtId="0" fontId="2" fillId="0" borderId="0" xfId="0" applyFont="1" applyAlignment="1">
      <alignment horizontal="left" wrapText="1"/>
    </xf>
    <xf numFmtId="0" fontId="3" fillId="2" borderId="0" xfId="0" applyFont="1" applyFill="1" applyAlignment="1">
      <alignment horizontal="center"/>
    </xf>
    <xf numFmtId="0" fontId="4" fillId="2" borderId="0" xfId="0" applyFont="1" applyFill="1" applyAlignment="1">
      <alignment wrapText="1"/>
    </xf>
    <xf numFmtId="0" fontId="4" fillId="2" borderId="0" xfId="0" applyFont="1" applyFill="1"/>
    <xf numFmtId="0" fontId="0" fillId="2" borderId="0" xfId="0" applyFill="1"/>
    <xf numFmtId="43" fontId="4" fillId="2" borderId="0" xfId="1" applyFont="1" applyFill="1"/>
    <xf numFmtId="43" fontId="4" fillId="0" borderId="0" xfId="1" applyFont="1"/>
    <xf numFmtId="43" fontId="9" fillId="0" borderId="0" xfId="1" applyFont="1"/>
    <xf numFmtId="43" fontId="9" fillId="2" borderId="0" xfId="1" applyFont="1" applyFill="1"/>
    <xf numFmtId="43" fontId="4" fillId="0" borderId="0" xfId="1" applyFont="1" applyFill="1"/>
    <xf numFmtId="43" fontId="6" fillId="0" borderId="0" xfId="1" applyFont="1"/>
    <xf numFmtId="43" fontId="8" fillId="0" borderId="0" xfId="1" applyFont="1"/>
    <xf numFmtId="43" fontId="0" fillId="2" borderId="0" xfId="1" applyFont="1" applyFill="1"/>
    <xf numFmtId="43" fontId="0" fillId="0" borderId="0" xfId="1" applyFont="1"/>
    <xf numFmtId="43" fontId="5" fillId="0" borderId="0" xfId="1" applyFont="1" applyAlignment="1">
      <alignment horizontal="center"/>
    </xf>
    <xf numFmtId="43" fontId="5" fillId="0" borderId="0" xfId="1" applyFont="1" applyFill="1" applyAlignment="1">
      <alignment horizontal="center"/>
    </xf>
    <xf numFmtId="43" fontId="9" fillId="0" borderId="0" xfId="1" applyFont="1" applyFill="1"/>
    <xf numFmtId="43" fontId="0" fillId="0" borderId="0" xfId="1" applyFont="1" applyFill="1"/>
    <xf numFmtId="43" fontId="3" fillId="0" borderId="0" xfId="1" applyFont="1"/>
    <xf numFmtId="0" fontId="11" fillId="0" borderId="0" xfId="0" applyFont="1" applyAlignment="1">
      <alignment horizontal="center"/>
    </xf>
    <xf numFmtId="0" fontId="11" fillId="0" borderId="0" xfId="0" applyFont="1" applyAlignment="1">
      <alignment wrapText="1"/>
    </xf>
    <xf numFmtId="43" fontId="11" fillId="0" borderId="0" xfId="0" applyNumberFormat="1" applyFont="1"/>
    <xf numFmtId="43" fontId="9" fillId="0" borderId="0" xfId="0" applyNumberFormat="1" applyFont="1"/>
    <xf numFmtId="0" fontId="9" fillId="0" borderId="0" xfId="0" applyFont="1"/>
    <xf numFmtId="0" fontId="10" fillId="3" borderId="0" xfId="0" applyFont="1" applyFill="1" applyAlignment="1">
      <alignment horizontal="center"/>
    </xf>
    <xf numFmtId="0" fontId="9" fillId="3" borderId="0" xfId="0" applyFont="1" applyFill="1" applyAlignment="1">
      <alignment wrapText="1"/>
    </xf>
    <xf numFmtId="43" fontId="9" fillId="3" borderId="0" xfId="0" applyNumberFormat="1" applyFont="1" applyFill="1"/>
    <xf numFmtId="43" fontId="12" fillId="0" borderId="0" xfId="0" applyNumberFormat="1" applyFont="1" applyAlignment="1">
      <alignment horizontal="center"/>
    </xf>
    <xf numFmtId="0" fontId="9" fillId="0" borderId="0" xfId="0" applyFont="1" applyAlignment="1">
      <alignment horizontal="center"/>
    </xf>
    <xf numFmtId="43" fontId="10" fillId="0" borderId="0" xfId="0" applyNumberFormat="1" applyFont="1"/>
    <xf numFmtId="43" fontId="0" fillId="0" borderId="0" xfId="1" quotePrefix="1" applyFont="1"/>
    <xf numFmtId="0" fontId="3" fillId="4" borderId="0" xfId="0" applyFont="1" applyFill="1" applyAlignment="1">
      <alignment horizontal="center"/>
    </xf>
    <xf numFmtId="43" fontId="9" fillId="4" borderId="0" xfId="1" applyFont="1" applyFill="1"/>
    <xf numFmtId="43" fontId="0" fillId="4" borderId="0" xfId="1" applyFont="1" applyFill="1"/>
    <xf numFmtId="0" fontId="0" fillId="4" borderId="0" xfId="0" applyFill="1"/>
    <xf numFmtId="43" fontId="0" fillId="4" borderId="0" xfId="1" quotePrefix="1"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All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Plotting!$C$1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Lbl>
              <c:idx val="50"/>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FF-0844-BB44-06CE8A7ABB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Plotting!$B$2:$B$52</c:f>
              <c:numCache>
                <c:formatCode>_(* #,##0.00_);_(* \(#,##0.00\);_(* "-"??_);_(@_)</c:formatCode>
                <c:ptCount val="51"/>
                <c:pt idx="0">
                  <c:v>56.436311475409831</c:v>
                </c:pt>
                <c:pt idx="1">
                  <c:v>33.279748633879784</c:v>
                </c:pt>
                <c:pt idx="2">
                  <c:v>13.633737704918033</c:v>
                </c:pt>
                <c:pt idx="3">
                  <c:v>131.9</c:v>
                </c:pt>
                <c:pt idx="4">
                  <c:v>15.070573770491803</c:v>
                </c:pt>
                <c:pt idx="5">
                  <c:v>12.470956284153004</c:v>
                </c:pt>
                <c:pt idx="6">
                  <c:v>112.87978142076503</c:v>
                </c:pt>
                <c:pt idx="7">
                  <c:v>7.9833333333333334</c:v>
                </c:pt>
                <c:pt idx="8">
                  <c:v>23.720765027322404</c:v>
                </c:pt>
                <c:pt idx="9">
                  <c:v>614.6994535519126</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29">
                  <c:v>67.892896174863381</c:v>
                </c:pt>
                <c:pt idx="30">
                  <c:v>156.51639344262296</c:v>
                </c:pt>
                <c:pt idx="32">
                  <c:v>69.928961748633881</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7">
                  <c:v>3.4076502732240437</c:v>
                </c:pt>
                <c:pt idx="48">
                  <c:v>22.460655737704919</c:v>
                </c:pt>
                <c:pt idx="49">
                  <c:v>33.089344262295086</c:v>
                </c:pt>
              </c:numCache>
            </c:numRef>
          </c:xVal>
          <c:yVal>
            <c:numRef>
              <c:f>Plotting!$C$2:$C$52</c:f>
              <c:numCache>
                <c:formatCode>_(* #,##0.00_);_(* \(#,##0.00\);_(* "-"??_);_(@_)</c:formatCode>
                <c:ptCount val="51"/>
                <c:pt idx="1">
                  <c:v>137991378.20000002</c:v>
                </c:pt>
                <c:pt idx="2">
                  <c:v>59659000</c:v>
                </c:pt>
                <c:pt idx="3">
                  <c:v>4021242000</c:v>
                </c:pt>
                <c:pt idx="4">
                  <c:v>86030950</c:v>
                </c:pt>
                <c:pt idx="5">
                  <c:v>49347000</c:v>
                </c:pt>
                <c:pt idx="6">
                  <c:v>174134200</c:v>
                </c:pt>
                <c:pt idx="7">
                  <c:v>18554666.666666668</c:v>
                </c:pt>
                <c:pt idx="8">
                  <c:v>76264666.666666672</c:v>
                </c:pt>
                <c:pt idx="9">
                  <c:v>182193666.66666669</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29">
                  <c:v>1085100000</c:v>
                </c:pt>
                <c:pt idx="30">
                  <c:v>213348333.33333337</c:v>
                </c:pt>
                <c:pt idx="32">
                  <c:v>1072223000</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7">
                  <c:v>73200000</c:v>
                </c:pt>
                <c:pt idx="48">
                  <c:v>76583333.333333343</c:v>
                </c:pt>
                <c:pt idx="49">
                  <c:v>20184500.000000004</c:v>
                </c:pt>
              </c:numCache>
            </c:numRef>
          </c:yVal>
          <c:smooth val="0"/>
          <c:extLst>
            <c:ext xmlns:c16="http://schemas.microsoft.com/office/drawing/2014/chart" uri="{C3380CC4-5D6E-409C-BE32-E72D297353CC}">
              <c16:uniqueId val="{00000000-45FF-0844-BB44-06CE8A7ABB1A}"/>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Remove Extreme Outliers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Plotting!$S$1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Plotting!$R$2:$R$51</c:f>
              <c:numCache>
                <c:formatCode>_(* #,##0.00_);_(* \(#,##0.00\);_(* "-"??_);_(@_)</c:formatCode>
                <c:ptCount val="50"/>
                <c:pt idx="0">
                  <c:v>56.436311475409831</c:v>
                </c:pt>
                <c:pt idx="1">
                  <c:v>33.279748633879784</c:v>
                </c:pt>
                <c:pt idx="2">
                  <c:v>13.633737704918033</c:v>
                </c:pt>
                <c:pt idx="4">
                  <c:v>15.070573770491803</c:v>
                </c:pt>
                <c:pt idx="5">
                  <c:v>12.470956284153004</c:v>
                </c:pt>
                <c:pt idx="6">
                  <c:v>112.87978142076503</c:v>
                </c:pt>
                <c:pt idx="7">
                  <c:v>7.9833333333333334</c:v>
                </c:pt>
                <c:pt idx="8">
                  <c:v>23.720765027322404</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30">
                  <c:v>156.51639344262296</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8">
                  <c:v>22.460655737704919</c:v>
                </c:pt>
                <c:pt idx="49">
                  <c:v>33.089344262295086</c:v>
                </c:pt>
              </c:numCache>
            </c:numRef>
          </c:xVal>
          <c:yVal>
            <c:numRef>
              <c:f>Plotting!$S$2:$S$51</c:f>
              <c:numCache>
                <c:formatCode>_(* #,##0.00_);_(* \(#,##0.00\);_(* "-"??_);_(@_)</c:formatCode>
                <c:ptCount val="50"/>
                <c:pt idx="1">
                  <c:v>137991378.20000002</c:v>
                </c:pt>
                <c:pt idx="2">
                  <c:v>59659000</c:v>
                </c:pt>
                <c:pt idx="4">
                  <c:v>86030950</c:v>
                </c:pt>
                <c:pt idx="5">
                  <c:v>49347000</c:v>
                </c:pt>
                <c:pt idx="6">
                  <c:v>174134200</c:v>
                </c:pt>
                <c:pt idx="7">
                  <c:v>18554666.666666668</c:v>
                </c:pt>
                <c:pt idx="8">
                  <c:v>76264666.666666672</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30">
                  <c:v>213348333.33333337</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8">
                  <c:v>76583333.333333343</c:v>
                </c:pt>
                <c:pt idx="49">
                  <c:v>20184500.000000004</c:v>
                </c:pt>
              </c:numCache>
            </c:numRef>
          </c:yVal>
          <c:smooth val="0"/>
          <c:extLst>
            <c:ext xmlns:c16="http://schemas.microsoft.com/office/drawing/2014/chart" uri="{C3380CC4-5D6E-409C-BE32-E72D297353CC}">
              <c16:uniqueId val="{00000002-1A59-A046-955D-B4B2C07AD8A7}"/>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All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'Testing plot R2'!$C$1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Lbl>
              <c:idx val="50"/>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3A-C94F-B1C4-7070C3527C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'Testing plot R2'!$B$2:$B$52</c:f>
              <c:numCache>
                <c:formatCode>_(* #,##0.00_);_(* \(#,##0.00\);_(* "-"??_);_(@_)</c:formatCode>
                <c:ptCount val="51"/>
                <c:pt idx="0">
                  <c:v>56.436311475409831</c:v>
                </c:pt>
                <c:pt idx="1">
                  <c:v>33.279748633879784</c:v>
                </c:pt>
                <c:pt idx="2">
                  <c:v>13.633737704918033</c:v>
                </c:pt>
                <c:pt idx="3">
                  <c:v>131.9</c:v>
                </c:pt>
                <c:pt idx="4">
                  <c:v>15.070573770491803</c:v>
                </c:pt>
                <c:pt idx="5">
                  <c:v>12.470956284153004</c:v>
                </c:pt>
                <c:pt idx="6">
                  <c:v>112.87978142076503</c:v>
                </c:pt>
                <c:pt idx="7">
                  <c:v>7.9833333333333334</c:v>
                </c:pt>
                <c:pt idx="8">
                  <c:v>23.720765027322404</c:v>
                </c:pt>
                <c:pt idx="9">
                  <c:v>614.6994535519126</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29">
                  <c:v>67.892896174863381</c:v>
                </c:pt>
                <c:pt idx="30">
                  <c:v>156.51639344262296</c:v>
                </c:pt>
                <c:pt idx="32">
                  <c:v>69.928961748633881</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7">
                  <c:v>3.4076502732240437</c:v>
                </c:pt>
                <c:pt idx="48">
                  <c:v>22.460655737704919</c:v>
                </c:pt>
                <c:pt idx="49">
                  <c:v>33.089344262295086</c:v>
                </c:pt>
              </c:numCache>
            </c:numRef>
          </c:xVal>
          <c:yVal>
            <c:numRef>
              <c:f>'Testing plot R2'!$C$2:$C$52</c:f>
              <c:numCache>
                <c:formatCode>_(* #,##0.00_);_(* \(#,##0.00\);_(* "-"??_);_(@_)</c:formatCode>
                <c:ptCount val="51"/>
                <c:pt idx="1">
                  <c:v>137991378.20000002</c:v>
                </c:pt>
                <c:pt idx="2">
                  <c:v>59659000</c:v>
                </c:pt>
                <c:pt idx="3">
                  <c:v>4021242000</c:v>
                </c:pt>
                <c:pt idx="4">
                  <c:v>86030950</c:v>
                </c:pt>
                <c:pt idx="5">
                  <c:v>49347000</c:v>
                </c:pt>
                <c:pt idx="6">
                  <c:v>174134200</c:v>
                </c:pt>
                <c:pt idx="7">
                  <c:v>18554666.666666668</c:v>
                </c:pt>
                <c:pt idx="8">
                  <c:v>76264666.666666672</c:v>
                </c:pt>
                <c:pt idx="9">
                  <c:v>182193666.66666669</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29">
                  <c:v>1085100000</c:v>
                </c:pt>
                <c:pt idx="30">
                  <c:v>213348333.33333337</c:v>
                </c:pt>
                <c:pt idx="32">
                  <c:v>1072223000</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7">
                  <c:v>73200000</c:v>
                </c:pt>
                <c:pt idx="48">
                  <c:v>76583333.333333343</c:v>
                </c:pt>
                <c:pt idx="49">
                  <c:v>20184500.000000004</c:v>
                </c:pt>
              </c:numCache>
            </c:numRef>
          </c:yVal>
          <c:smooth val="0"/>
          <c:extLst>
            <c:ext xmlns:c16="http://schemas.microsoft.com/office/drawing/2014/chart" uri="{C3380CC4-5D6E-409C-BE32-E72D297353CC}">
              <c16:uniqueId val="{00000002-AB3A-C94F-B1C4-7070C3527CA1}"/>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Remove Extreme Outliers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'Testing plot R2'!$S$1</c:f>
              <c:strCache>
                <c:ptCount val="1"/>
                <c:pt idx="0">
                  <c:v>excel_biogas_2012_scf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'Testing plot R2'!$R$2:$R$43</c:f>
              <c:numCache>
                <c:formatCode>_(* #,##0.00_);_(* \(#,##0.00\);_(* "-"??_);_(@_)</c:formatCode>
                <c:ptCount val="42"/>
                <c:pt idx="0">
                  <c:v>33.279748633879784</c:v>
                </c:pt>
                <c:pt idx="1">
                  <c:v>13.633737704918033</c:v>
                </c:pt>
                <c:pt idx="2">
                  <c:v>15.070573770491803</c:v>
                </c:pt>
                <c:pt idx="3">
                  <c:v>12.470956284153004</c:v>
                </c:pt>
                <c:pt idx="4">
                  <c:v>112.87978142076503</c:v>
                </c:pt>
                <c:pt idx="5">
                  <c:v>7.9833333333333334</c:v>
                </c:pt>
                <c:pt idx="6">
                  <c:v>23.720765027322404</c:v>
                </c:pt>
                <c:pt idx="7">
                  <c:v>125.63005867459017</c:v>
                </c:pt>
                <c:pt idx="8">
                  <c:v>35.712158469945351</c:v>
                </c:pt>
                <c:pt idx="9">
                  <c:v>28.652732240437157</c:v>
                </c:pt>
                <c:pt idx="10">
                  <c:v>18.976256830601095</c:v>
                </c:pt>
                <c:pt idx="11">
                  <c:v>6.3424043715847001</c:v>
                </c:pt>
                <c:pt idx="12">
                  <c:v>41.536532704918031</c:v>
                </c:pt>
                <c:pt idx="13">
                  <c:v>11.990642076502732</c:v>
                </c:pt>
                <c:pt idx="14">
                  <c:v>46.954644808743176</c:v>
                </c:pt>
                <c:pt idx="15">
                  <c:v>1.5017759562841528</c:v>
                </c:pt>
                <c:pt idx="16">
                  <c:v>3.7553005464480878</c:v>
                </c:pt>
                <c:pt idx="17">
                  <c:v>5.2807103825136616</c:v>
                </c:pt>
                <c:pt idx="18">
                  <c:v>39.415573770491804</c:v>
                </c:pt>
                <c:pt idx="19">
                  <c:v>23.76937081967213</c:v>
                </c:pt>
                <c:pt idx="20">
                  <c:v>2.248712382513661</c:v>
                </c:pt>
                <c:pt idx="21">
                  <c:v>104.3004918032787</c:v>
                </c:pt>
                <c:pt idx="22">
                  <c:v>36.641374316939888</c:v>
                </c:pt>
                <c:pt idx="23">
                  <c:v>36.666666666666664</c:v>
                </c:pt>
                <c:pt idx="24">
                  <c:v>79.581693989071042</c:v>
                </c:pt>
                <c:pt idx="25">
                  <c:v>156.51639344262296</c:v>
                </c:pt>
                <c:pt idx="26">
                  <c:v>81.034672131147531</c:v>
                </c:pt>
                <c:pt idx="27">
                  <c:v>69.928961748633881</c:v>
                </c:pt>
                <c:pt idx="28">
                  <c:v>12.824999999999999</c:v>
                </c:pt>
                <c:pt idx="29">
                  <c:v>26.721420765027325</c:v>
                </c:pt>
                <c:pt idx="30">
                  <c:v>143.5311475409836</c:v>
                </c:pt>
                <c:pt idx="31">
                  <c:v>30.396639344262294</c:v>
                </c:pt>
                <c:pt idx="32">
                  <c:v>146.98128415300548</c:v>
                </c:pt>
                <c:pt idx="33">
                  <c:v>107.19683057377048</c:v>
                </c:pt>
                <c:pt idx="34">
                  <c:v>5.7762420765027329</c:v>
                </c:pt>
                <c:pt idx="35">
                  <c:v>102.19631147540983</c:v>
                </c:pt>
                <c:pt idx="36">
                  <c:v>33.748770491803278</c:v>
                </c:pt>
                <c:pt idx="37">
                  <c:v>57.201092896174856</c:v>
                </c:pt>
                <c:pt idx="38">
                  <c:v>2.3617759562841529</c:v>
                </c:pt>
                <c:pt idx="39">
                  <c:v>59.612021857923494</c:v>
                </c:pt>
                <c:pt idx="40">
                  <c:v>22.460655737704919</c:v>
                </c:pt>
                <c:pt idx="41">
                  <c:v>33.089344262295086</c:v>
                </c:pt>
              </c:numCache>
            </c:numRef>
          </c:xVal>
          <c:yVal>
            <c:numRef>
              <c:f>'Testing plot R2'!$S$2:$S$43</c:f>
              <c:numCache>
                <c:formatCode>_(* #,##0.00_);_(* \(#,##0.00\);_(* "-"??_);_(@_)</c:formatCode>
                <c:ptCount val="42"/>
                <c:pt idx="0">
                  <c:v>137991378.20000002</c:v>
                </c:pt>
                <c:pt idx="1">
                  <c:v>59659000</c:v>
                </c:pt>
                <c:pt idx="2">
                  <c:v>86030950</c:v>
                </c:pt>
                <c:pt idx="3">
                  <c:v>49347000</c:v>
                </c:pt>
                <c:pt idx="4">
                  <c:v>174134200</c:v>
                </c:pt>
                <c:pt idx="5">
                  <c:v>18554666.666666668</c:v>
                </c:pt>
                <c:pt idx="6">
                  <c:v>76264666.666666672</c:v>
                </c:pt>
                <c:pt idx="7">
                  <c:v>968752819.45899999</c:v>
                </c:pt>
                <c:pt idx="8">
                  <c:v>206329392</c:v>
                </c:pt>
                <c:pt idx="9">
                  <c:v>121391220</c:v>
                </c:pt>
                <c:pt idx="10">
                  <c:v>78667674</c:v>
                </c:pt>
                <c:pt idx="11">
                  <c:v>29680770</c:v>
                </c:pt>
                <c:pt idx="12">
                  <c:v>159260997.59999999</c:v>
                </c:pt>
                <c:pt idx="13">
                  <c:v>51331878</c:v>
                </c:pt>
                <c:pt idx="14">
                  <c:v>284977500</c:v>
                </c:pt>
                <c:pt idx="15">
                  <c:v>3709528</c:v>
                </c:pt>
                <c:pt idx="16">
                  <c:v>22284115</c:v>
                </c:pt>
                <c:pt idx="17">
                  <c:v>38351800</c:v>
                </c:pt>
                <c:pt idx="18">
                  <c:v>236718970</c:v>
                </c:pt>
                <c:pt idx="19">
                  <c:v>133967709.40000001</c:v>
                </c:pt>
                <c:pt idx="20">
                  <c:v>6468208.7000000002</c:v>
                </c:pt>
                <c:pt idx="21">
                  <c:v>415332388.10000002</c:v>
                </c:pt>
                <c:pt idx="22">
                  <c:v>331468584.19999999</c:v>
                </c:pt>
                <c:pt idx="23">
                  <c:v>331360000</c:v>
                </c:pt>
                <c:pt idx="24">
                  <c:v>338700000</c:v>
                </c:pt>
                <c:pt idx="25">
                  <c:v>213348333.33333337</c:v>
                </c:pt>
                <c:pt idx="26">
                  <c:v>132875000</c:v>
                </c:pt>
                <c:pt idx="27">
                  <c:v>100610000</c:v>
                </c:pt>
                <c:pt idx="28">
                  <c:v>47796306</c:v>
                </c:pt>
                <c:pt idx="29">
                  <c:v>260120703.40000001</c:v>
                </c:pt>
                <c:pt idx="30">
                  <c:v>1054080000</c:v>
                </c:pt>
                <c:pt idx="31">
                  <c:v>109251549</c:v>
                </c:pt>
                <c:pt idx="32">
                  <c:v>230512400</c:v>
                </c:pt>
                <c:pt idx="33">
                  <c:v>515209333.33333337</c:v>
                </c:pt>
                <c:pt idx="34">
                  <c:v>22684790</c:v>
                </c:pt>
                <c:pt idx="35">
                  <c:v>525983532</c:v>
                </c:pt>
                <c:pt idx="36">
                  <c:v>229510953.33333334</c:v>
                </c:pt>
                <c:pt idx="37">
                  <c:v>198866597</c:v>
                </c:pt>
                <c:pt idx="38">
                  <c:v>12270048</c:v>
                </c:pt>
                <c:pt idx="39">
                  <c:v>222437605</c:v>
                </c:pt>
                <c:pt idx="40">
                  <c:v>76583333.333333343</c:v>
                </c:pt>
                <c:pt idx="41">
                  <c:v>20184500.000000004</c:v>
                </c:pt>
              </c:numCache>
            </c:numRef>
          </c:yVal>
          <c:smooth val="0"/>
          <c:extLst>
            <c:ext xmlns:c16="http://schemas.microsoft.com/office/drawing/2014/chart" uri="{C3380CC4-5D6E-409C-BE32-E72D297353CC}">
              <c16:uniqueId val="{00000001-1A0F-8D45-91DE-C0523F6AA570}"/>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Cleaned Chini Data</a:t>
            </a:r>
          </a:p>
          <a:p>
            <a:pPr>
              <a:defRPr/>
            </a:pPr>
            <a:r>
              <a:rPr lang="en-US"/>
              <a:t>From Python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'Testing plot R2'!$V$1</c:f>
              <c:strCache>
                <c:ptCount val="1"/>
                <c:pt idx="0">
                  <c:v>py_biogas_gen_scf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'Testing plot R2'!$U$2:$U$43</c:f>
              <c:numCache>
                <c:formatCode>General</c:formatCode>
                <c:ptCount val="42"/>
                <c:pt idx="0">
                  <c:v>33.27974863</c:v>
                </c:pt>
                <c:pt idx="1">
                  <c:v>13.633737699999999</c:v>
                </c:pt>
                <c:pt idx="2">
                  <c:v>15.070573769999999</c:v>
                </c:pt>
                <c:pt idx="3">
                  <c:v>12.470956279999999</c:v>
                </c:pt>
                <c:pt idx="4">
                  <c:v>112.8797814</c:v>
                </c:pt>
                <c:pt idx="5">
                  <c:v>7.983333333</c:v>
                </c:pt>
                <c:pt idx="6">
                  <c:v>23.720765029999999</c:v>
                </c:pt>
                <c:pt idx="7">
                  <c:v>125.63005870000001</c:v>
                </c:pt>
                <c:pt idx="8">
                  <c:v>35.712158469999999</c:v>
                </c:pt>
                <c:pt idx="9">
                  <c:v>28.652732239999999</c:v>
                </c:pt>
                <c:pt idx="10">
                  <c:v>18.976256830000001</c:v>
                </c:pt>
                <c:pt idx="11">
                  <c:v>6.3424043719999998</c:v>
                </c:pt>
                <c:pt idx="12">
                  <c:v>41.536532700000002</c:v>
                </c:pt>
                <c:pt idx="13">
                  <c:v>11.990642080000001</c:v>
                </c:pt>
                <c:pt idx="14">
                  <c:v>46.954644809999998</c:v>
                </c:pt>
                <c:pt idx="15">
                  <c:v>1.5017759559999999</c:v>
                </c:pt>
                <c:pt idx="16">
                  <c:v>3.755300546</c:v>
                </c:pt>
                <c:pt idx="17">
                  <c:v>5.2807103829999997</c:v>
                </c:pt>
                <c:pt idx="18">
                  <c:v>39.415573770000002</c:v>
                </c:pt>
                <c:pt idx="19">
                  <c:v>23.769370819999999</c:v>
                </c:pt>
                <c:pt idx="20">
                  <c:v>2.248712383</c:v>
                </c:pt>
                <c:pt idx="21">
                  <c:v>104.3004918</c:v>
                </c:pt>
                <c:pt idx="22">
                  <c:v>36.641374319999997</c:v>
                </c:pt>
                <c:pt idx="23">
                  <c:v>36.666666669999998</c:v>
                </c:pt>
                <c:pt idx="24">
                  <c:v>79.581693990000005</c:v>
                </c:pt>
                <c:pt idx="25">
                  <c:v>156.5163934</c:v>
                </c:pt>
                <c:pt idx="26">
                  <c:v>81.034672130000004</c:v>
                </c:pt>
                <c:pt idx="27">
                  <c:v>69.928961749999999</c:v>
                </c:pt>
                <c:pt idx="28">
                  <c:v>12.824999999999999</c:v>
                </c:pt>
                <c:pt idx="29">
                  <c:v>26.721420770000002</c:v>
                </c:pt>
                <c:pt idx="30">
                  <c:v>143.5311475</c:v>
                </c:pt>
                <c:pt idx="31">
                  <c:v>30.39663934</c:v>
                </c:pt>
                <c:pt idx="32">
                  <c:v>146.9812842</c:v>
                </c:pt>
                <c:pt idx="33">
                  <c:v>107.1968306</c:v>
                </c:pt>
                <c:pt idx="34">
                  <c:v>5.776242077</c:v>
                </c:pt>
                <c:pt idx="35">
                  <c:v>102.19631149999999</c:v>
                </c:pt>
                <c:pt idx="36">
                  <c:v>33.748770489999998</c:v>
                </c:pt>
                <c:pt idx="37">
                  <c:v>57.201092899999999</c:v>
                </c:pt>
                <c:pt idx="38">
                  <c:v>2.3617759559999998</c:v>
                </c:pt>
                <c:pt idx="39">
                  <c:v>59.612021859999999</c:v>
                </c:pt>
                <c:pt idx="40">
                  <c:v>22.46065574</c:v>
                </c:pt>
                <c:pt idx="41">
                  <c:v>33.089344259999997</c:v>
                </c:pt>
              </c:numCache>
            </c:numRef>
          </c:xVal>
          <c:yVal>
            <c:numRef>
              <c:f>'Testing plot R2'!$V$2:$V$43</c:f>
              <c:numCache>
                <c:formatCode>_(* #,##0.00_);_(* \(#,##0.00\);_(* "-"??_);_(@_)</c:formatCode>
                <c:ptCount val="42"/>
                <c:pt idx="0">
                  <c:v>0</c:v>
                </c:pt>
                <c:pt idx="1">
                  <c:v>59659000</c:v>
                </c:pt>
                <c:pt idx="2">
                  <c:v>86030950</c:v>
                </c:pt>
                <c:pt idx="3">
                  <c:v>49347000</c:v>
                </c:pt>
                <c:pt idx="4">
                  <c:v>174134200</c:v>
                </c:pt>
                <c:pt idx="5">
                  <c:v>0</c:v>
                </c:pt>
                <c:pt idx="6">
                  <c:v>0</c:v>
                </c:pt>
                <c:pt idx="7">
                  <c:v>968752819.5</c:v>
                </c:pt>
                <c:pt idx="8">
                  <c:v>206329392</c:v>
                </c:pt>
                <c:pt idx="9">
                  <c:v>121391220</c:v>
                </c:pt>
                <c:pt idx="10">
                  <c:v>78667674</c:v>
                </c:pt>
                <c:pt idx="11">
                  <c:v>29680770</c:v>
                </c:pt>
                <c:pt idx="12">
                  <c:v>159260997.59999999</c:v>
                </c:pt>
                <c:pt idx="13">
                  <c:v>51331878</c:v>
                </c:pt>
                <c:pt idx="14">
                  <c:v>284977500</c:v>
                </c:pt>
                <c:pt idx="15">
                  <c:v>3709528</c:v>
                </c:pt>
                <c:pt idx="16">
                  <c:v>22284115</c:v>
                </c:pt>
                <c:pt idx="17">
                  <c:v>38351800</c:v>
                </c:pt>
                <c:pt idx="18">
                  <c:v>236718970</c:v>
                </c:pt>
                <c:pt idx="19">
                  <c:v>133967709.40000001</c:v>
                </c:pt>
                <c:pt idx="20">
                  <c:v>6468208.7000000002</c:v>
                </c:pt>
                <c:pt idx="21">
                  <c:v>415332388.10000002</c:v>
                </c:pt>
                <c:pt idx="22">
                  <c:v>331468584.19999999</c:v>
                </c:pt>
                <c:pt idx="23">
                  <c:v>331360000</c:v>
                </c:pt>
                <c:pt idx="24">
                  <c:v>338700000</c:v>
                </c:pt>
                <c:pt idx="25">
                  <c:v>0</c:v>
                </c:pt>
                <c:pt idx="26">
                  <c:v>132875000</c:v>
                </c:pt>
                <c:pt idx="27">
                  <c:v>100610000</c:v>
                </c:pt>
                <c:pt idx="28">
                  <c:v>47796306</c:v>
                </c:pt>
                <c:pt idx="29">
                  <c:v>260120703.40000001</c:v>
                </c:pt>
                <c:pt idx="30">
                  <c:v>1054080000</c:v>
                </c:pt>
                <c:pt idx="31">
                  <c:v>109251549</c:v>
                </c:pt>
                <c:pt idx="32">
                  <c:v>230512400</c:v>
                </c:pt>
                <c:pt idx="33">
                  <c:v>0</c:v>
                </c:pt>
                <c:pt idx="34">
                  <c:v>22684790</c:v>
                </c:pt>
                <c:pt idx="35">
                  <c:v>525983532</c:v>
                </c:pt>
                <c:pt idx="36">
                  <c:v>0</c:v>
                </c:pt>
                <c:pt idx="37">
                  <c:v>198866597</c:v>
                </c:pt>
                <c:pt idx="38">
                  <c:v>12270048</c:v>
                </c:pt>
                <c:pt idx="39">
                  <c:v>222437605</c:v>
                </c:pt>
                <c:pt idx="40">
                  <c:v>70692307.692307696</c:v>
                </c:pt>
                <c:pt idx="41">
                  <c:v>0</c:v>
                </c:pt>
              </c:numCache>
            </c:numRef>
          </c:yVal>
          <c:smooth val="0"/>
          <c:extLst>
            <c:ext xmlns:c16="http://schemas.microsoft.com/office/drawing/2014/chart" uri="{C3380CC4-5D6E-409C-BE32-E72D297353CC}">
              <c16:uniqueId val="{00000001-DEF7-8C4F-B3BE-D253E1435080}"/>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520700</xdr:colOff>
      <xdr:row>1</xdr:row>
      <xdr:rowOff>101600</xdr:rowOff>
    </xdr:from>
    <xdr:to>
      <xdr:col>14</xdr:col>
      <xdr:colOff>711200</xdr:colOff>
      <xdr:row>29</xdr:row>
      <xdr:rowOff>63500</xdr:rowOff>
    </xdr:to>
    <xdr:graphicFrame macro="">
      <xdr:nvGraphicFramePr>
        <xdr:cNvPr id="6" name="Chart 5">
          <a:extLst>
            <a:ext uri="{FF2B5EF4-FFF2-40B4-BE49-F238E27FC236}">
              <a16:creationId xmlns:a16="http://schemas.microsoft.com/office/drawing/2014/main" id="{D6ADF8CA-2291-45E0-3BDB-53E6B6351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31</xdr:row>
      <xdr:rowOff>38100</xdr:rowOff>
    </xdr:from>
    <xdr:to>
      <xdr:col>14</xdr:col>
      <xdr:colOff>787400</xdr:colOff>
      <xdr:row>59</xdr:row>
      <xdr:rowOff>88900</xdr:rowOff>
    </xdr:to>
    <xdr:graphicFrame macro="">
      <xdr:nvGraphicFramePr>
        <xdr:cNvPr id="7" name="Chart 6">
          <a:extLst>
            <a:ext uri="{FF2B5EF4-FFF2-40B4-BE49-F238E27FC236}">
              <a16:creationId xmlns:a16="http://schemas.microsoft.com/office/drawing/2014/main" id="{9EBA0B2B-69D9-3843-8AB7-B5510DC12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520700</xdr:colOff>
      <xdr:row>1</xdr:row>
      <xdr:rowOff>101600</xdr:rowOff>
    </xdr:from>
    <xdr:to>
      <xdr:col>14</xdr:col>
      <xdr:colOff>711200</xdr:colOff>
      <xdr:row>29</xdr:row>
      <xdr:rowOff>63500</xdr:rowOff>
    </xdr:to>
    <xdr:graphicFrame macro="">
      <xdr:nvGraphicFramePr>
        <xdr:cNvPr id="2" name="Chart 1">
          <a:extLst>
            <a:ext uri="{FF2B5EF4-FFF2-40B4-BE49-F238E27FC236}">
              <a16:creationId xmlns:a16="http://schemas.microsoft.com/office/drawing/2014/main" id="{53DE0CD8-814D-624D-B040-7347C5854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31</xdr:row>
      <xdr:rowOff>38100</xdr:rowOff>
    </xdr:from>
    <xdr:to>
      <xdr:col>14</xdr:col>
      <xdr:colOff>787400</xdr:colOff>
      <xdr:row>59</xdr:row>
      <xdr:rowOff>88900</xdr:rowOff>
    </xdr:to>
    <xdr:graphicFrame macro="">
      <xdr:nvGraphicFramePr>
        <xdr:cNvPr id="3" name="Chart 2">
          <a:extLst>
            <a:ext uri="{FF2B5EF4-FFF2-40B4-BE49-F238E27FC236}">
              <a16:creationId xmlns:a16="http://schemas.microsoft.com/office/drawing/2014/main" id="{2AE39691-CD4E-A349-A13F-C0C743723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47</xdr:row>
      <xdr:rowOff>0</xdr:rowOff>
    </xdr:from>
    <xdr:to>
      <xdr:col>20</xdr:col>
      <xdr:colOff>693209</xdr:colOff>
      <xdr:row>75</xdr:row>
      <xdr:rowOff>77258</xdr:rowOff>
    </xdr:to>
    <xdr:graphicFrame macro="">
      <xdr:nvGraphicFramePr>
        <xdr:cNvPr id="4" name="Chart 3">
          <a:extLst>
            <a:ext uri="{FF2B5EF4-FFF2-40B4-BE49-F238E27FC236}">
              <a16:creationId xmlns:a16="http://schemas.microsoft.com/office/drawing/2014/main" id="{CF3E0DDB-EA78-A24C-BF74-BA41192A7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7883D-F731-064B-A7AA-31A70F6608D8}">
  <dimension ref="A1:O151"/>
  <sheetViews>
    <sheetView topLeftCell="D70" workbookViewId="0">
      <selection activeCell="F140" sqref="F140"/>
    </sheetView>
  </sheetViews>
  <sheetFormatPr baseColWidth="10" defaultRowHeight="16" x14ac:dyDescent="0.2"/>
  <cols>
    <col min="2" max="2" width="16.6640625" bestFit="1" customWidth="1"/>
    <col min="7" max="7" width="24.1640625" bestFit="1" customWidth="1"/>
    <col min="8" max="8" width="22.5" bestFit="1" customWidth="1"/>
    <col min="11" max="11" width="11.1640625" bestFit="1" customWidth="1"/>
    <col min="13" max="13" width="30.1640625" customWidth="1"/>
    <col min="14" max="14" width="41.6640625" customWidth="1"/>
    <col min="15" max="15" width="67.6640625" customWidth="1"/>
  </cols>
  <sheetData>
    <row r="1" spans="1:15" s="16" customFormat="1" ht="29" x14ac:dyDescent="0.2">
      <c r="A1" s="12" t="s">
        <v>0</v>
      </c>
      <c r="B1" s="13" t="s">
        <v>1</v>
      </c>
      <c r="C1" s="14" t="s">
        <v>2</v>
      </c>
      <c r="D1" s="14" t="s">
        <v>3</v>
      </c>
      <c r="E1" s="14" t="s">
        <v>4</v>
      </c>
      <c r="F1" s="14" t="s">
        <v>5</v>
      </c>
      <c r="G1" s="12" t="s">
        <v>6</v>
      </c>
      <c r="H1" s="12" t="s">
        <v>7</v>
      </c>
      <c r="I1" s="12" t="s">
        <v>8</v>
      </c>
      <c r="J1" s="12" t="s">
        <v>9</v>
      </c>
      <c r="K1" s="12" t="s">
        <v>10</v>
      </c>
      <c r="L1" s="12" t="s">
        <v>11</v>
      </c>
      <c r="M1" s="12" t="s">
        <v>12</v>
      </c>
      <c r="N1" s="12" t="s">
        <v>13</v>
      </c>
      <c r="O1" s="15" t="s">
        <v>14</v>
      </c>
    </row>
    <row r="2" spans="1:15" ht="60" x14ac:dyDescent="0.2">
      <c r="B2" s="2" t="s">
        <v>15</v>
      </c>
      <c r="C2" s="3" t="s">
        <v>16</v>
      </c>
      <c r="D2" s="3" t="s">
        <v>17</v>
      </c>
      <c r="E2" s="4" t="s">
        <v>18</v>
      </c>
      <c r="F2" s="4" t="s">
        <v>19</v>
      </c>
      <c r="G2" s="3">
        <f>19.5*366</f>
        <v>7137</v>
      </c>
      <c r="H2" s="5">
        <v>563000</v>
      </c>
      <c r="I2" s="3">
        <v>0</v>
      </c>
      <c r="J2" s="3" t="s">
        <v>20</v>
      </c>
      <c r="K2" s="3">
        <v>0</v>
      </c>
      <c r="L2" s="3">
        <v>0</v>
      </c>
      <c r="M2" s="3" t="s">
        <v>20</v>
      </c>
      <c r="N2" s="3">
        <v>0</v>
      </c>
      <c r="O2" s="3" t="s">
        <v>21</v>
      </c>
    </row>
    <row r="3" spans="1:15" ht="60" x14ac:dyDescent="0.2">
      <c r="B3" s="2" t="s">
        <v>15</v>
      </c>
      <c r="C3" s="4" t="s">
        <v>16</v>
      </c>
      <c r="D3" s="4" t="s">
        <v>17</v>
      </c>
      <c r="E3" s="4" t="s">
        <v>22</v>
      </c>
      <c r="F3" s="4" t="s">
        <v>23</v>
      </c>
      <c r="G3" s="3">
        <f>20.5*366</f>
        <v>7503</v>
      </c>
      <c r="H3" s="5">
        <v>6684000</v>
      </c>
      <c r="I3" s="5">
        <v>286000</v>
      </c>
      <c r="J3" s="3" t="s">
        <v>24</v>
      </c>
      <c r="K3" s="3">
        <v>0</v>
      </c>
      <c r="L3" s="3">
        <v>0</v>
      </c>
      <c r="M3" s="3" t="s">
        <v>20</v>
      </c>
      <c r="N3" s="3">
        <v>0</v>
      </c>
    </row>
    <row r="4" spans="1:15" ht="90" x14ac:dyDescent="0.2">
      <c r="B4" s="6" t="s">
        <v>25</v>
      </c>
      <c r="C4" s="4" t="s">
        <v>16</v>
      </c>
      <c r="D4" s="4" t="s">
        <v>17</v>
      </c>
      <c r="E4" s="4" t="s">
        <v>26</v>
      </c>
      <c r="F4" s="4" t="s">
        <v>27</v>
      </c>
      <c r="G4" s="7">
        <v>14346.64</v>
      </c>
      <c r="H4" s="3" t="s">
        <v>28</v>
      </c>
      <c r="I4" s="3">
        <v>0</v>
      </c>
      <c r="J4" s="3" t="s">
        <v>20</v>
      </c>
      <c r="K4" s="3">
        <v>0</v>
      </c>
      <c r="L4" s="3">
        <v>0</v>
      </c>
      <c r="M4" s="3" t="s">
        <v>20</v>
      </c>
      <c r="N4" s="3">
        <v>0</v>
      </c>
    </row>
    <row r="5" spans="1:15" ht="75" x14ac:dyDescent="0.2">
      <c r="B5" s="6" t="s">
        <v>25</v>
      </c>
      <c r="C5" s="4" t="s">
        <v>16</v>
      </c>
      <c r="D5" s="4" t="s">
        <v>29</v>
      </c>
      <c r="E5" s="4" t="s">
        <v>26</v>
      </c>
      <c r="F5" s="4" t="s">
        <v>30</v>
      </c>
      <c r="G5" s="3">
        <v>20655.689999999999</v>
      </c>
      <c r="H5" s="5">
        <v>13181626</v>
      </c>
      <c r="I5" s="5">
        <v>254450</v>
      </c>
      <c r="J5" s="3" t="s">
        <v>31</v>
      </c>
      <c r="K5" s="3">
        <v>0</v>
      </c>
      <c r="L5" s="3" t="s">
        <v>20</v>
      </c>
      <c r="M5" s="3" t="s">
        <v>20</v>
      </c>
      <c r="N5" s="5">
        <v>7671726</v>
      </c>
    </row>
    <row r="6" spans="1:15" ht="30" x14ac:dyDescent="0.2">
      <c r="B6" s="2" t="s">
        <v>32</v>
      </c>
      <c r="C6" s="4" t="s">
        <v>16</v>
      </c>
      <c r="D6" s="4" t="s">
        <v>29</v>
      </c>
      <c r="E6" s="4" t="s">
        <v>33</v>
      </c>
      <c r="F6" s="4" t="s">
        <v>34</v>
      </c>
      <c r="G6" s="3">
        <v>12180.388000000001</v>
      </c>
      <c r="H6" s="3">
        <v>40000944</v>
      </c>
      <c r="I6" s="3">
        <v>51450.206689999999</v>
      </c>
      <c r="J6" s="3" t="s">
        <v>35</v>
      </c>
      <c r="K6" s="3">
        <v>0</v>
      </c>
      <c r="L6" s="3">
        <v>137991.37820000001</v>
      </c>
      <c r="M6" s="3" t="s">
        <v>35</v>
      </c>
    </row>
    <row r="7" spans="1:15" ht="30" x14ac:dyDescent="0.2">
      <c r="B7" s="2" t="s">
        <v>36</v>
      </c>
      <c r="C7" s="4" t="s">
        <v>16</v>
      </c>
      <c r="D7" s="4" t="s">
        <v>37</v>
      </c>
      <c r="E7" s="4" t="s">
        <v>38</v>
      </c>
      <c r="F7" s="4" t="s">
        <v>39</v>
      </c>
      <c r="G7" s="3">
        <v>3148.5030000000002</v>
      </c>
      <c r="H7" s="3">
        <v>11280000</v>
      </c>
      <c r="I7" s="3">
        <v>0</v>
      </c>
      <c r="J7" s="3" t="s">
        <v>20</v>
      </c>
      <c r="K7" s="3">
        <v>0</v>
      </c>
      <c r="L7" s="3">
        <v>0</v>
      </c>
      <c r="M7" s="3" t="s">
        <v>20</v>
      </c>
      <c r="N7" s="3">
        <v>0</v>
      </c>
      <c r="O7" s="3" t="s">
        <v>40</v>
      </c>
    </row>
    <row r="8" spans="1:15" x14ac:dyDescent="0.2">
      <c r="B8" s="2" t="s">
        <v>36</v>
      </c>
      <c r="C8" s="4"/>
      <c r="D8" s="4"/>
      <c r="E8" s="4"/>
      <c r="F8" s="4"/>
    </row>
    <row r="9" spans="1:15" ht="45" x14ac:dyDescent="0.2">
      <c r="B9" s="2" t="s">
        <v>41</v>
      </c>
      <c r="C9" s="4" t="s">
        <v>42</v>
      </c>
      <c r="D9" s="4" t="s">
        <v>37</v>
      </c>
      <c r="E9" s="4"/>
      <c r="F9" s="4"/>
    </row>
    <row r="10" spans="1:15" ht="30" x14ac:dyDescent="0.2">
      <c r="B10" s="2" t="s">
        <v>43</v>
      </c>
      <c r="C10" s="4" t="s">
        <v>44</v>
      </c>
      <c r="D10" s="4" t="s">
        <v>45</v>
      </c>
      <c r="E10" s="4"/>
      <c r="F10" s="4"/>
    </row>
    <row r="11" spans="1:15" ht="45" x14ac:dyDescent="0.2">
      <c r="B11" s="2" t="s">
        <v>46</v>
      </c>
      <c r="C11" s="4" t="s">
        <v>47</v>
      </c>
      <c r="D11" s="4" t="s">
        <v>17</v>
      </c>
      <c r="E11" s="4"/>
      <c r="F11" s="4"/>
    </row>
    <row r="12" spans="1:15" ht="45" x14ac:dyDescent="0.2">
      <c r="B12" s="2" t="s">
        <v>48</v>
      </c>
      <c r="C12" s="4" t="s">
        <v>49</v>
      </c>
      <c r="D12" s="4" t="s">
        <v>17</v>
      </c>
      <c r="E12" s="4"/>
      <c r="F12" s="4"/>
    </row>
    <row r="13" spans="1:15" ht="30" x14ac:dyDescent="0.2">
      <c r="B13" s="6" t="s">
        <v>48</v>
      </c>
      <c r="C13" s="4" t="s">
        <v>50</v>
      </c>
      <c r="D13" s="4" t="s">
        <v>17</v>
      </c>
      <c r="E13" s="4"/>
      <c r="F13" s="4"/>
    </row>
    <row r="14" spans="1:15" ht="30" x14ac:dyDescent="0.2">
      <c r="B14" s="2" t="s">
        <v>51</v>
      </c>
      <c r="C14" s="4" t="s">
        <v>52</v>
      </c>
      <c r="D14" s="4" t="s">
        <v>29</v>
      </c>
      <c r="E14" s="3" t="s">
        <v>34</v>
      </c>
      <c r="F14" s="4" t="s">
        <v>53</v>
      </c>
      <c r="G14" s="3">
        <v>4989.9480000000003</v>
      </c>
      <c r="L14" s="3">
        <v>59659000</v>
      </c>
      <c r="M14" s="3" t="s">
        <v>54</v>
      </c>
      <c r="N14" s="3">
        <v>2625292</v>
      </c>
    </row>
    <row r="15" spans="1:15" ht="45" x14ac:dyDescent="0.2">
      <c r="B15" s="2" t="s">
        <v>55</v>
      </c>
      <c r="C15" s="4" t="s">
        <v>52</v>
      </c>
      <c r="D15" s="4" t="s">
        <v>29</v>
      </c>
      <c r="E15" s="4" t="s">
        <v>56</v>
      </c>
      <c r="F15" s="4" t="s">
        <v>57</v>
      </c>
      <c r="G15" s="3">
        <f>131.9*366</f>
        <v>48275.4</v>
      </c>
      <c r="L15" s="3">
        <f>10987*366</f>
        <v>4021242</v>
      </c>
      <c r="M15" s="3" t="s">
        <v>35</v>
      </c>
    </row>
    <row r="16" spans="1:15" ht="45" x14ac:dyDescent="0.2">
      <c r="B16" s="2" t="s">
        <v>58</v>
      </c>
      <c r="C16" s="4" t="s">
        <v>49</v>
      </c>
      <c r="D16" s="4" t="s">
        <v>17</v>
      </c>
      <c r="E16" s="4"/>
      <c r="F16" s="4"/>
    </row>
    <row r="17" spans="2:14" ht="45" x14ac:dyDescent="0.2">
      <c r="B17" s="2" t="s">
        <v>59</v>
      </c>
      <c r="C17" s="4" t="s">
        <v>49</v>
      </c>
      <c r="D17" s="4" t="s">
        <v>60</v>
      </c>
      <c r="E17" s="4"/>
      <c r="F17" s="4"/>
    </row>
    <row r="18" spans="2:14" ht="45" x14ac:dyDescent="0.2">
      <c r="B18" s="6" t="s">
        <v>61</v>
      </c>
      <c r="C18" s="4" t="s">
        <v>62</v>
      </c>
      <c r="D18" s="4" t="s">
        <v>63</v>
      </c>
      <c r="E18" s="4" t="s">
        <v>64</v>
      </c>
      <c r="F18" s="4" t="s">
        <v>65</v>
      </c>
      <c r="G18" s="3">
        <v>4762.7250000000004</v>
      </c>
      <c r="H18" s="5">
        <v>8218947</v>
      </c>
      <c r="I18" s="3">
        <v>0</v>
      </c>
      <c r="J18" s="3">
        <v>0</v>
      </c>
      <c r="K18" s="3">
        <v>0</v>
      </c>
      <c r="L18" s="3">
        <v>0</v>
      </c>
      <c r="M18" s="3">
        <v>0</v>
      </c>
      <c r="N18" s="3">
        <v>0</v>
      </c>
    </row>
    <row r="19" spans="2:14" ht="45" x14ac:dyDescent="0.2">
      <c r="B19" s="6" t="s">
        <v>61</v>
      </c>
      <c r="C19" s="4" t="s">
        <v>62</v>
      </c>
      <c r="D19" s="4" t="s">
        <v>63</v>
      </c>
      <c r="E19" s="4" t="s">
        <v>64</v>
      </c>
      <c r="F19" s="4" t="s">
        <v>66</v>
      </c>
      <c r="G19" s="3">
        <v>5480.1009999999997</v>
      </c>
      <c r="H19" s="5">
        <v>7021256</v>
      </c>
      <c r="I19" s="3">
        <v>0</v>
      </c>
      <c r="J19" s="3">
        <v>0</v>
      </c>
      <c r="K19" s="3">
        <v>0</v>
      </c>
      <c r="L19" s="3">
        <v>0</v>
      </c>
      <c r="M19" s="3">
        <v>0</v>
      </c>
      <c r="N19" s="3">
        <v>0</v>
      </c>
    </row>
    <row r="20" spans="2:14" ht="45" x14ac:dyDescent="0.2">
      <c r="B20" s="6" t="s">
        <v>61</v>
      </c>
      <c r="C20" s="4" t="s">
        <v>62</v>
      </c>
      <c r="D20" s="4" t="s">
        <v>63</v>
      </c>
      <c r="E20" s="4" t="s">
        <v>64</v>
      </c>
      <c r="F20" s="4" t="s">
        <v>67</v>
      </c>
      <c r="G20" s="3">
        <v>16296.614</v>
      </c>
      <c r="H20" s="5">
        <v>12458925</v>
      </c>
      <c r="I20" s="3">
        <v>0</v>
      </c>
      <c r="J20" s="3">
        <v>0</v>
      </c>
      <c r="K20" s="3">
        <v>0</v>
      </c>
      <c r="L20" s="3">
        <v>0</v>
      </c>
      <c r="M20" s="3">
        <v>0</v>
      </c>
      <c r="N20" s="3">
        <v>0</v>
      </c>
    </row>
    <row r="21" spans="2:14" ht="45" x14ac:dyDescent="0.2">
      <c r="B21" s="6" t="s">
        <v>61</v>
      </c>
      <c r="C21" s="4" t="s">
        <v>62</v>
      </c>
      <c r="D21" s="4" t="s">
        <v>63</v>
      </c>
      <c r="E21" s="4" t="s">
        <v>64</v>
      </c>
      <c r="F21" s="4" t="s">
        <v>68</v>
      </c>
      <c r="G21" s="3">
        <v>9138.9449999999997</v>
      </c>
      <c r="H21" s="5">
        <v>10218271</v>
      </c>
      <c r="I21" s="3">
        <v>0</v>
      </c>
      <c r="J21" s="3">
        <v>0</v>
      </c>
      <c r="K21" s="3">
        <v>0</v>
      </c>
      <c r="L21" s="3">
        <v>0</v>
      </c>
      <c r="M21" s="3">
        <v>0</v>
      </c>
      <c r="N21" s="3">
        <v>0</v>
      </c>
    </row>
    <row r="22" spans="2:14" ht="17" x14ac:dyDescent="0.2">
      <c r="B22" s="6" t="s">
        <v>69</v>
      </c>
      <c r="C22" s="4" t="s">
        <v>16</v>
      </c>
      <c r="D22" s="4" t="s">
        <v>29</v>
      </c>
      <c r="E22" s="4" t="s">
        <v>70</v>
      </c>
      <c r="F22" s="4" t="s">
        <v>71</v>
      </c>
      <c r="G22" s="3">
        <v>5515.83</v>
      </c>
      <c r="H22" s="5">
        <v>11890154</v>
      </c>
      <c r="I22" s="5">
        <v>23831</v>
      </c>
      <c r="J22" s="3" t="s">
        <v>24</v>
      </c>
      <c r="K22" s="3">
        <v>0</v>
      </c>
      <c r="L22" s="5">
        <v>86030950</v>
      </c>
      <c r="M22" s="3" t="s">
        <v>72</v>
      </c>
    </row>
    <row r="23" spans="2:14" ht="17" x14ac:dyDescent="0.2">
      <c r="B23" s="6" t="s">
        <v>69</v>
      </c>
      <c r="C23" s="4" t="s">
        <v>16</v>
      </c>
      <c r="D23" s="4" t="s">
        <v>29</v>
      </c>
      <c r="E23" s="4" t="s">
        <v>70</v>
      </c>
      <c r="F23" s="4" t="s">
        <v>73</v>
      </c>
      <c r="G23" s="3">
        <v>4564.37</v>
      </c>
      <c r="H23" s="5">
        <v>5971692</v>
      </c>
      <c r="I23" s="5">
        <v>13158</v>
      </c>
      <c r="J23" s="3" t="s">
        <v>24</v>
      </c>
      <c r="K23" s="3">
        <v>0</v>
      </c>
      <c r="L23" s="5">
        <f>49347*1000</f>
        <v>49347000</v>
      </c>
      <c r="M23" s="3" t="s">
        <v>72</v>
      </c>
    </row>
    <row r="24" spans="2:14" ht="45" x14ac:dyDescent="0.2">
      <c r="B24" s="2" t="s">
        <v>74</v>
      </c>
      <c r="C24" s="4" t="s">
        <v>49</v>
      </c>
      <c r="D24" s="4" t="s">
        <v>17</v>
      </c>
      <c r="E24" s="4"/>
      <c r="F24" s="4"/>
    </row>
    <row r="25" spans="2:14" ht="45" x14ac:dyDescent="0.2">
      <c r="B25" s="2" t="s">
        <v>75</v>
      </c>
      <c r="C25" s="4" t="s">
        <v>49</v>
      </c>
      <c r="D25" s="4" t="s">
        <v>17</v>
      </c>
      <c r="E25" s="4"/>
      <c r="F25" s="4"/>
    </row>
    <row r="26" spans="2:14" ht="30" x14ac:dyDescent="0.2">
      <c r="B26" s="2" t="s">
        <v>76</v>
      </c>
      <c r="C26" s="4" t="s">
        <v>52</v>
      </c>
      <c r="D26" s="4" t="s">
        <v>29</v>
      </c>
      <c r="E26" s="4" t="s">
        <v>77</v>
      </c>
      <c r="F26" s="4" t="s">
        <v>34</v>
      </c>
      <c r="G26" s="3">
        <v>41314</v>
      </c>
      <c r="L26" s="3">
        <v>174134200</v>
      </c>
      <c r="M26" s="3" t="s">
        <v>78</v>
      </c>
    </row>
    <row r="27" spans="2:14" ht="45" x14ac:dyDescent="0.2">
      <c r="B27" s="2" t="s">
        <v>79</v>
      </c>
      <c r="C27" s="4" t="s">
        <v>49</v>
      </c>
      <c r="D27" s="4" t="s">
        <v>17</v>
      </c>
      <c r="E27" s="4"/>
      <c r="F27" s="4"/>
    </row>
    <row r="28" spans="2:14" ht="30" x14ac:dyDescent="0.2">
      <c r="B28" s="6" t="s">
        <v>80</v>
      </c>
      <c r="C28" s="4" t="s">
        <v>81</v>
      </c>
      <c r="D28" s="4" t="s">
        <v>17</v>
      </c>
      <c r="E28" s="4"/>
      <c r="F28" s="4"/>
    </row>
    <row r="29" spans="2:14" ht="45" x14ac:dyDescent="0.2">
      <c r="B29" s="6" t="s">
        <v>82</v>
      </c>
      <c r="C29" s="4" t="s">
        <v>83</v>
      </c>
      <c r="D29" s="4" t="s">
        <v>17</v>
      </c>
      <c r="E29" s="4"/>
      <c r="F29" s="4"/>
    </row>
    <row r="30" spans="2:14" ht="45" x14ac:dyDescent="0.2">
      <c r="B30" s="2" t="s">
        <v>84</v>
      </c>
      <c r="C30" s="4" t="s">
        <v>49</v>
      </c>
      <c r="D30" s="4" t="s">
        <v>17</v>
      </c>
      <c r="E30" s="4"/>
      <c r="F30" s="4"/>
    </row>
    <row r="31" spans="2:14" ht="45" x14ac:dyDescent="0.2">
      <c r="B31" s="6" t="s">
        <v>85</v>
      </c>
      <c r="C31" s="4" t="s">
        <v>81</v>
      </c>
      <c r="D31" s="4" t="s">
        <v>17</v>
      </c>
      <c r="E31" s="4" t="s">
        <v>86</v>
      </c>
      <c r="F31" s="4" t="s">
        <v>87</v>
      </c>
      <c r="G31" s="3">
        <v>3368.398283</v>
      </c>
      <c r="H31" s="3" t="s">
        <v>88</v>
      </c>
      <c r="I31" s="3" t="s">
        <v>88</v>
      </c>
      <c r="J31" s="3" t="s">
        <v>88</v>
      </c>
      <c r="K31" s="3" t="s">
        <v>88</v>
      </c>
      <c r="L31" s="3" t="s">
        <v>88</v>
      </c>
      <c r="M31" s="3" t="s">
        <v>88</v>
      </c>
      <c r="N31" s="3" t="s">
        <v>88</v>
      </c>
    </row>
    <row r="32" spans="2:14" ht="45" x14ac:dyDescent="0.2">
      <c r="B32" s="6" t="s">
        <v>85</v>
      </c>
      <c r="C32" s="4" t="s">
        <v>81</v>
      </c>
      <c r="D32" s="4" t="s">
        <v>17</v>
      </c>
      <c r="E32" s="4" t="s">
        <v>86</v>
      </c>
      <c r="F32" s="4" t="s">
        <v>89</v>
      </c>
      <c r="G32" s="3" t="s">
        <v>88</v>
      </c>
      <c r="H32" s="3" t="s">
        <v>88</v>
      </c>
      <c r="I32" s="3" t="s">
        <v>88</v>
      </c>
      <c r="J32" s="3" t="s">
        <v>88</v>
      </c>
      <c r="K32" s="3" t="s">
        <v>88</v>
      </c>
      <c r="L32" s="3" t="s">
        <v>88</v>
      </c>
      <c r="M32" s="3" t="s">
        <v>88</v>
      </c>
      <c r="N32" s="3" t="s">
        <v>88</v>
      </c>
    </row>
    <row r="33" spans="2:14" ht="90" x14ac:dyDescent="0.2">
      <c r="B33" s="2" t="s">
        <v>90</v>
      </c>
      <c r="C33" s="4" t="s">
        <v>91</v>
      </c>
      <c r="D33" s="4" t="s">
        <v>29</v>
      </c>
      <c r="E33" s="4" t="s">
        <v>92</v>
      </c>
      <c r="F33" s="4" t="s">
        <v>93</v>
      </c>
      <c r="G33" s="8">
        <v>2921.9</v>
      </c>
      <c r="L33" s="5">
        <v>111328</v>
      </c>
      <c r="M33" s="3" t="s">
        <v>24</v>
      </c>
    </row>
    <row r="34" spans="2:14" ht="90" x14ac:dyDescent="0.2">
      <c r="B34" s="2" t="s">
        <v>90</v>
      </c>
      <c r="C34" s="4" t="s">
        <v>91</v>
      </c>
      <c r="D34" s="4" t="s">
        <v>29</v>
      </c>
      <c r="E34" s="4" t="s">
        <v>92</v>
      </c>
      <c r="F34" s="4" t="s">
        <v>94</v>
      </c>
      <c r="G34" s="8">
        <v>8681.7999999999993</v>
      </c>
      <c r="L34" s="5">
        <v>457588</v>
      </c>
      <c r="M34" s="3" t="s">
        <v>24</v>
      </c>
    </row>
    <row r="35" spans="2:14" ht="90" x14ac:dyDescent="0.2">
      <c r="B35" s="2" t="s">
        <v>90</v>
      </c>
      <c r="C35" s="4" t="s">
        <v>91</v>
      </c>
      <c r="D35" s="4" t="s">
        <v>29</v>
      </c>
      <c r="E35" s="4" t="s">
        <v>92</v>
      </c>
      <c r="F35" s="4" t="s">
        <v>95</v>
      </c>
      <c r="G35" s="8">
        <v>224980</v>
      </c>
      <c r="L35" s="5">
        <v>1093162</v>
      </c>
      <c r="M35" s="3" t="s">
        <v>24</v>
      </c>
    </row>
    <row r="36" spans="2:14" ht="45" x14ac:dyDescent="0.2">
      <c r="B36" s="2" t="s">
        <v>96</v>
      </c>
      <c r="C36" s="4" t="s">
        <v>49</v>
      </c>
      <c r="D36" s="4" t="s">
        <v>17</v>
      </c>
      <c r="E36" s="4"/>
      <c r="F36" s="4"/>
    </row>
    <row r="37" spans="2:14" ht="45" x14ac:dyDescent="0.2">
      <c r="B37" s="2" t="s">
        <v>97</v>
      </c>
      <c r="C37" s="4" t="s">
        <v>49</v>
      </c>
      <c r="D37" s="4" t="s">
        <v>17</v>
      </c>
      <c r="E37" s="4"/>
      <c r="F37" s="4"/>
    </row>
    <row r="38" spans="2:14" ht="60" x14ac:dyDescent="0.2">
      <c r="B38" s="2" t="s">
        <v>98</v>
      </c>
      <c r="C38" s="4" t="s">
        <v>49</v>
      </c>
      <c r="D38" s="4" t="s">
        <v>99</v>
      </c>
      <c r="E38" s="4" t="s">
        <v>100</v>
      </c>
      <c r="F38" s="4" t="s">
        <v>101</v>
      </c>
      <c r="G38" s="3">
        <v>2744.45</v>
      </c>
    </row>
    <row r="39" spans="2:14" ht="60" x14ac:dyDescent="0.2">
      <c r="B39" s="2" t="s">
        <v>98</v>
      </c>
      <c r="C39" s="4" t="s">
        <v>49</v>
      </c>
      <c r="D39" s="4" t="s">
        <v>99</v>
      </c>
      <c r="E39" s="4" t="s">
        <v>100</v>
      </c>
      <c r="F39" s="4" t="s">
        <v>102</v>
      </c>
      <c r="G39" s="3">
        <v>9313.09</v>
      </c>
    </row>
    <row r="40" spans="2:14" ht="60" x14ac:dyDescent="0.2">
      <c r="B40" s="6" t="s">
        <v>103</v>
      </c>
      <c r="C40" s="4" t="s">
        <v>81</v>
      </c>
      <c r="D40" s="4" t="s">
        <v>17</v>
      </c>
      <c r="E40" s="4" t="s">
        <v>104</v>
      </c>
      <c r="F40" s="4" t="s">
        <v>105</v>
      </c>
      <c r="G40" s="3">
        <v>981.72</v>
      </c>
      <c r="H40" s="3" t="s">
        <v>88</v>
      </c>
      <c r="I40" s="3" t="s">
        <v>88</v>
      </c>
      <c r="J40" s="3" t="s">
        <v>88</v>
      </c>
      <c r="K40" s="3" t="s">
        <v>88</v>
      </c>
      <c r="L40" s="3" t="s">
        <v>88</v>
      </c>
      <c r="M40" s="3" t="s">
        <v>88</v>
      </c>
      <c r="N40" s="3" t="s">
        <v>88</v>
      </c>
    </row>
    <row r="41" spans="2:14" ht="45" x14ac:dyDescent="0.2">
      <c r="B41" s="6" t="s">
        <v>103</v>
      </c>
      <c r="C41" s="4" t="s">
        <v>81</v>
      </c>
      <c r="D41" s="4" t="s">
        <v>17</v>
      </c>
      <c r="E41" s="4" t="s">
        <v>104</v>
      </c>
      <c r="F41" s="4"/>
      <c r="G41" s="3">
        <v>981.72</v>
      </c>
      <c r="H41" s="3" t="s">
        <v>88</v>
      </c>
      <c r="I41" s="3" t="s">
        <v>88</v>
      </c>
      <c r="J41" s="3" t="s">
        <v>88</v>
      </c>
      <c r="K41" s="3" t="s">
        <v>88</v>
      </c>
      <c r="L41" s="3" t="s">
        <v>88</v>
      </c>
      <c r="M41" s="3" t="s">
        <v>88</v>
      </c>
      <c r="N41" s="3" t="s">
        <v>88</v>
      </c>
    </row>
    <row r="42" spans="2:14" ht="45" x14ac:dyDescent="0.2">
      <c r="B42" s="2" t="s">
        <v>106</v>
      </c>
      <c r="C42" s="4" t="s">
        <v>49</v>
      </c>
      <c r="D42" s="4" t="s">
        <v>17</v>
      </c>
      <c r="E42" s="4"/>
      <c r="F42" s="4"/>
    </row>
    <row r="43" spans="2:14" ht="30" x14ac:dyDescent="0.2">
      <c r="B43" s="6" t="s">
        <v>106</v>
      </c>
      <c r="C43" s="4" t="s">
        <v>81</v>
      </c>
      <c r="D43" s="4" t="s">
        <v>17</v>
      </c>
      <c r="E43" s="4"/>
      <c r="F43" s="4"/>
    </row>
    <row r="44" spans="2:14" ht="30" x14ac:dyDescent="0.2">
      <c r="B44" s="6" t="s">
        <v>107</v>
      </c>
      <c r="C44" s="4" t="s">
        <v>81</v>
      </c>
      <c r="D44" s="4" t="s">
        <v>17</v>
      </c>
      <c r="E44" s="4"/>
      <c r="F44" s="4"/>
    </row>
    <row r="45" spans="2:14" ht="45" x14ac:dyDescent="0.2">
      <c r="B45" s="2" t="s">
        <v>108</v>
      </c>
      <c r="C45" s="4" t="s">
        <v>49</v>
      </c>
      <c r="D45" s="4" t="s">
        <v>17</v>
      </c>
      <c r="E45" s="4"/>
      <c r="F45" s="4"/>
    </row>
    <row r="46" spans="2:14" ht="30" x14ac:dyDescent="0.2">
      <c r="B46" s="2" t="s">
        <v>109</v>
      </c>
      <c r="C46" s="4" t="s">
        <v>81</v>
      </c>
      <c r="D46" s="4" t="s">
        <v>110</v>
      </c>
      <c r="E46" s="4"/>
      <c r="F46" s="4"/>
      <c r="L46" s="3" t="s">
        <v>88</v>
      </c>
      <c r="M46" s="3" t="s">
        <v>88</v>
      </c>
    </row>
    <row r="47" spans="2:14" ht="60" x14ac:dyDescent="0.2">
      <c r="B47" s="2" t="s">
        <v>111</v>
      </c>
      <c r="C47" s="4" t="s">
        <v>81</v>
      </c>
      <c r="D47" s="4" t="s">
        <v>112</v>
      </c>
      <c r="E47" s="4" t="s">
        <v>113</v>
      </c>
      <c r="F47" s="4" t="s">
        <v>114</v>
      </c>
      <c r="G47" s="3">
        <v>45858.070865200003</v>
      </c>
      <c r="L47" s="3">
        <v>968752.81945900002</v>
      </c>
      <c r="M47" s="3" t="s">
        <v>115</v>
      </c>
    </row>
    <row r="48" spans="2:14" ht="30" x14ac:dyDescent="0.2">
      <c r="B48" s="6" t="s">
        <v>116</v>
      </c>
      <c r="C48" s="4" t="s">
        <v>81</v>
      </c>
      <c r="D48" s="4" t="s">
        <v>110</v>
      </c>
      <c r="E48" s="4"/>
      <c r="F48" s="4"/>
    </row>
    <row r="49" spans="2:15" ht="30" x14ac:dyDescent="0.2">
      <c r="B49" s="2" t="s">
        <v>117</v>
      </c>
      <c r="C49" s="4" t="s">
        <v>50</v>
      </c>
      <c r="D49" s="4" t="s">
        <v>17</v>
      </c>
      <c r="E49" s="4"/>
      <c r="F49" s="4"/>
    </row>
    <row r="50" spans="2:15" ht="105" x14ac:dyDescent="0.2">
      <c r="B50" s="2" t="s">
        <v>118</v>
      </c>
      <c r="C50" s="4" t="s">
        <v>81</v>
      </c>
      <c r="D50" s="4" t="s">
        <v>29</v>
      </c>
      <c r="E50" s="4" t="s">
        <v>119</v>
      </c>
      <c r="F50" s="4" t="s">
        <v>120</v>
      </c>
      <c r="G50" s="3">
        <v>13070.65</v>
      </c>
      <c r="L50" s="3">
        <v>206329392</v>
      </c>
      <c r="M50" s="3" t="s">
        <v>54</v>
      </c>
    </row>
    <row r="51" spans="2:15" ht="30" x14ac:dyDescent="0.2">
      <c r="B51" s="2" t="s">
        <v>121</v>
      </c>
      <c r="C51" s="4" t="s">
        <v>81</v>
      </c>
      <c r="D51" s="4" t="s">
        <v>29</v>
      </c>
      <c r="E51" s="4" t="s">
        <v>122</v>
      </c>
      <c r="F51" s="4" t="s">
        <v>123</v>
      </c>
      <c r="G51" s="3">
        <v>10486.9</v>
      </c>
      <c r="L51" s="3">
        <f>331670*366</f>
        <v>121391220</v>
      </c>
      <c r="M51" s="3" t="s">
        <v>124</v>
      </c>
    </row>
    <row r="52" spans="2:15" ht="30" x14ac:dyDescent="0.2">
      <c r="B52" s="2" t="s">
        <v>121</v>
      </c>
      <c r="C52" s="4" t="s">
        <v>81</v>
      </c>
      <c r="D52" s="4" t="s">
        <v>29</v>
      </c>
      <c r="E52" s="4" t="s">
        <v>122</v>
      </c>
      <c r="F52" s="4" t="s">
        <v>125</v>
      </c>
      <c r="G52" s="3">
        <v>6945.31</v>
      </c>
      <c r="L52" s="3">
        <f>214939*366</f>
        <v>78667674</v>
      </c>
      <c r="M52" s="3" t="s">
        <v>124</v>
      </c>
    </row>
    <row r="53" spans="2:15" ht="30" x14ac:dyDescent="0.2">
      <c r="B53" s="2" t="s">
        <v>121</v>
      </c>
      <c r="C53" s="4" t="s">
        <v>81</v>
      </c>
      <c r="D53" s="4" t="s">
        <v>29</v>
      </c>
      <c r="E53" s="4" t="s">
        <v>122</v>
      </c>
      <c r="F53" s="4" t="s">
        <v>126</v>
      </c>
      <c r="G53" s="3">
        <v>2321.3200000000002</v>
      </c>
      <c r="L53" s="3">
        <f>81095*366</f>
        <v>29680770</v>
      </c>
      <c r="M53" s="3" t="s">
        <v>124</v>
      </c>
    </row>
    <row r="54" spans="2:15" ht="45" x14ac:dyDescent="0.2">
      <c r="B54" s="2" t="s">
        <v>127</v>
      </c>
      <c r="C54" s="4" t="s">
        <v>81</v>
      </c>
      <c r="D54" s="4" t="s">
        <v>112</v>
      </c>
      <c r="E54" s="4" t="s">
        <v>128</v>
      </c>
      <c r="F54" s="4" t="s">
        <v>129</v>
      </c>
      <c r="G54" s="3">
        <v>15202.37097</v>
      </c>
      <c r="L54" s="3">
        <v>159260997.59999999</v>
      </c>
      <c r="M54" s="3" t="s">
        <v>78</v>
      </c>
    </row>
    <row r="55" spans="2:15" ht="75" x14ac:dyDescent="0.2">
      <c r="B55" s="6" t="s">
        <v>130</v>
      </c>
      <c r="C55" s="4" t="s">
        <v>81</v>
      </c>
      <c r="D55" s="4" t="s">
        <v>29</v>
      </c>
      <c r="E55" s="4" t="s">
        <v>131</v>
      </c>
      <c r="F55" s="4" t="s">
        <v>132</v>
      </c>
      <c r="G55" s="3">
        <v>4388.5749999999998</v>
      </c>
      <c r="L55" s="3">
        <v>51331878</v>
      </c>
      <c r="M55" s="3" t="s">
        <v>133</v>
      </c>
    </row>
    <row r="56" spans="2:15" ht="30" x14ac:dyDescent="0.2">
      <c r="B56" s="2" t="s">
        <v>134</v>
      </c>
      <c r="C56" s="4" t="s">
        <v>81</v>
      </c>
      <c r="D56" s="4" t="s">
        <v>17</v>
      </c>
      <c r="E56" s="4"/>
      <c r="F56" s="4"/>
    </row>
    <row r="57" spans="2:15" ht="30" x14ac:dyDescent="0.2">
      <c r="B57" s="2" t="s">
        <v>135</v>
      </c>
      <c r="C57" s="4" t="s">
        <v>81</v>
      </c>
      <c r="D57" s="4" t="s">
        <v>17</v>
      </c>
      <c r="E57" s="4"/>
      <c r="F57" s="4"/>
    </row>
    <row r="58" spans="2:15" ht="60" x14ac:dyDescent="0.2">
      <c r="B58" s="2" t="s">
        <v>136</v>
      </c>
      <c r="C58" s="4" t="s">
        <v>81</v>
      </c>
      <c r="D58" s="4" t="s">
        <v>29</v>
      </c>
      <c r="E58" s="4" t="s">
        <v>137</v>
      </c>
      <c r="F58" s="4" t="s">
        <v>138</v>
      </c>
      <c r="G58" s="7">
        <v>17185.400000000001</v>
      </c>
      <c r="L58" s="7">
        <v>284977.5</v>
      </c>
      <c r="M58" s="3" t="s">
        <v>139</v>
      </c>
    </row>
    <row r="59" spans="2:15" ht="30" x14ac:dyDescent="0.2">
      <c r="B59" s="6" t="s">
        <v>140</v>
      </c>
      <c r="C59" s="4" t="s">
        <v>81</v>
      </c>
      <c r="D59" s="4" t="s">
        <v>17</v>
      </c>
      <c r="E59" s="4"/>
      <c r="F59" s="4"/>
    </row>
    <row r="60" spans="2:15" ht="30" x14ac:dyDescent="0.2">
      <c r="B60" s="2" t="s">
        <v>141</v>
      </c>
      <c r="C60" s="4" t="s">
        <v>81</v>
      </c>
      <c r="D60" s="4" t="s">
        <v>17</v>
      </c>
      <c r="E60" s="4"/>
      <c r="F60" s="4"/>
    </row>
    <row r="61" spans="2:15" ht="30" x14ac:dyDescent="0.2">
      <c r="B61" s="6" t="s">
        <v>142</v>
      </c>
      <c r="C61" s="4" t="s">
        <v>143</v>
      </c>
      <c r="D61" s="3" t="s">
        <v>144</v>
      </c>
      <c r="E61" s="4" t="s">
        <v>145</v>
      </c>
      <c r="F61" s="4" t="s">
        <v>146</v>
      </c>
      <c r="G61" s="3">
        <v>549.65</v>
      </c>
      <c r="L61" s="3">
        <v>3709528</v>
      </c>
      <c r="M61" s="3" t="s">
        <v>78</v>
      </c>
      <c r="O61" s="3" t="s">
        <v>147</v>
      </c>
    </row>
    <row r="62" spans="2:15" ht="30" x14ac:dyDescent="0.2">
      <c r="B62" s="6" t="s">
        <v>142</v>
      </c>
      <c r="C62" s="4" t="s">
        <v>143</v>
      </c>
      <c r="D62" s="3" t="s">
        <v>144</v>
      </c>
      <c r="E62" s="4" t="s">
        <v>145</v>
      </c>
      <c r="F62" s="4" t="s">
        <v>148</v>
      </c>
      <c r="G62" s="3">
        <v>1374.44</v>
      </c>
      <c r="L62" s="3">
        <v>22284115</v>
      </c>
      <c r="M62" s="3" t="s">
        <v>78</v>
      </c>
      <c r="O62" s="3" t="s">
        <v>147</v>
      </c>
    </row>
    <row r="63" spans="2:15" ht="30" x14ac:dyDescent="0.2">
      <c r="B63" s="6" t="s">
        <v>142</v>
      </c>
      <c r="C63" s="4" t="s">
        <v>143</v>
      </c>
      <c r="D63" s="3" t="s">
        <v>144</v>
      </c>
      <c r="E63" s="4" t="s">
        <v>145</v>
      </c>
      <c r="F63" s="4" t="s">
        <v>149</v>
      </c>
      <c r="G63" s="3">
        <v>1932.74</v>
      </c>
      <c r="L63" s="3">
        <v>38351800</v>
      </c>
      <c r="M63" s="3" t="s">
        <v>78</v>
      </c>
      <c r="O63" s="3" t="s">
        <v>147</v>
      </c>
    </row>
    <row r="64" spans="2:15" ht="30" x14ac:dyDescent="0.2">
      <c r="B64" s="2" t="s">
        <v>150</v>
      </c>
      <c r="C64" s="4" t="s">
        <v>81</v>
      </c>
      <c r="D64" s="4" t="s">
        <v>17</v>
      </c>
      <c r="E64" s="4"/>
      <c r="F64" s="4"/>
    </row>
    <row r="65" spans="2:15" ht="60" x14ac:dyDescent="0.2">
      <c r="B65" s="2" t="s">
        <v>151</v>
      </c>
      <c r="C65" s="4" t="s">
        <v>81</v>
      </c>
      <c r="D65" s="4" t="s">
        <v>29</v>
      </c>
      <c r="E65" s="4" t="s">
        <v>152</v>
      </c>
      <c r="F65" s="4" t="s">
        <v>153</v>
      </c>
      <c r="L65" s="3">
        <v>12294363</v>
      </c>
      <c r="M65" s="3" t="s">
        <v>154</v>
      </c>
    </row>
    <row r="66" spans="2:15" ht="30" x14ac:dyDescent="0.2">
      <c r="B66" s="6" t="s">
        <v>155</v>
      </c>
      <c r="C66" s="4" t="s">
        <v>156</v>
      </c>
      <c r="D66" s="4" t="s">
        <v>17</v>
      </c>
      <c r="E66" s="4"/>
      <c r="F66" s="4"/>
    </row>
    <row r="67" spans="2:15" ht="30" x14ac:dyDescent="0.2">
      <c r="B67" s="2" t="s">
        <v>157</v>
      </c>
      <c r="C67" s="4" t="s">
        <v>81</v>
      </c>
      <c r="D67" s="4" t="s">
        <v>17</v>
      </c>
      <c r="E67" s="4"/>
      <c r="F67" s="4"/>
    </row>
    <row r="68" spans="2:15" ht="30" x14ac:dyDescent="0.2">
      <c r="B68" s="6" t="s">
        <v>158</v>
      </c>
      <c r="C68" s="4" t="s">
        <v>156</v>
      </c>
      <c r="D68" s="4" t="s">
        <v>17</v>
      </c>
      <c r="E68" s="4"/>
      <c r="F68" s="4"/>
    </row>
    <row r="69" spans="2:15" ht="30" x14ac:dyDescent="0.2">
      <c r="B69" s="2" t="s">
        <v>159</v>
      </c>
      <c r="C69" s="4" t="s">
        <v>81</v>
      </c>
      <c r="D69" s="4" t="s">
        <v>17</v>
      </c>
      <c r="E69" s="4"/>
      <c r="F69" s="4"/>
    </row>
    <row r="70" spans="2:15" ht="30" x14ac:dyDescent="0.2">
      <c r="B70" s="2" t="s">
        <v>160</v>
      </c>
      <c r="C70" s="4" t="s">
        <v>81</v>
      </c>
      <c r="D70" s="4" t="s">
        <v>17</v>
      </c>
      <c r="E70" s="4"/>
      <c r="F70" s="4"/>
    </row>
    <row r="71" spans="2:15" ht="30" x14ac:dyDescent="0.2">
      <c r="B71" s="6" t="s">
        <v>161</v>
      </c>
      <c r="C71" s="4" t="s">
        <v>156</v>
      </c>
      <c r="D71" s="4" t="s">
        <v>17</v>
      </c>
      <c r="E71" s="4"/>
      <c r="F71" s="4"/>
    </row>
    <row r="72" spans="2:15" ht="30" x14ac:dyDescent="0.2">
      <c r="B72" s="6" t="s">
        <v>162</v>
      </c>
      <c r="C72" s="4" t="s">
        <v>156</v>
      </c>
      <c r="D72" s="4" t="s">
        <v>17</v>
      </c>
      <c r="E72" s="4"/>
      <c r="F72" s="4"/>
    </row>
    <row r="73" spans="2:15" ht="30" x14ac:dyDescent="0.2">
      <c r="B73" s="6" t="s">
        <v>163</v>
      </c>
      <c r="C73" s="4" t="s">
        <v>156</v>
      </c>
      <c r="D73" s="4" t="s">
        <v>17</v>
      </c>
      <c r="E73" s="4"/>
      <c r="F73" s="4"/>
    </row>
    <row r="74" spans="2:15" ht="30" x14ac:dyDescent="0.2">
      <c r="B74" s="9" t="s">
        <v>164</v>
      </c>
      <c r="C74" s="4" t="s">
        <v>165</v>
      </c>
      <c r="D74" s="4"/>
      <c r="E74" s="4"/>
      <c r="F74" s="4"/>
    </row>
    <row r="75" spans="2:15" ht="30" x14ac:dyDescent="0.2">
      <c r="B75" s="9" t="s">
        <v>166</v>
      </c>
      <c r="C75" s="4" t="s">
        <v>50</v>
      </c>
      <c r="D75" s="4" t="s">
        <v>17</v>
      </c>
      <c r="E75" s="4"/>
      <c r="F75" s="4"/>
    </row>
    <row r="76" spans="2:15" ht="60" x14ac:dyDescent="0.2">
      <c r="B76" s="2" t="s">
        <v>167</v>
      </c>
      <c r="C76" s="4" t="s">
        <v>81</v>
      </c>
      <c r="D76" s="4" t="s">
        <v>29</v>
      </c>
      <c r="E76" s="4" t="s">
        <v>168</v>
      </c>
      <c r="F76" s="4" t="s">
        <v>169</v>
      </c>
      <c r="G76" s="3">
        <v>14426.1</v>
      </c>
      <c r="L76" s="3">
        <v>236718970</v>
      </c>
      <c r="M76" s="3" t="s">
        <v>54</v>
      </c>
    </row>
    <row r="77" spans="2:15" ht="45" x14ac:dyDescent="0.2">
      <c r="B77" s="2" t="s">
        <v>170</v>
      </c>
      <c r="C77" s="4" t="s">
        <v>171</v>
      </c>
      <c r="D77" s="4" t="s">
        <v>29</v>
      </c>
      <c r="E77" s="4" t="s">
        <v>172</v>
      </c>
      <c r="F77" s="4" t="s">
        <v>173</v>
      </c>
      <c r="G77" s="7">
        <v>8699.5897199999999</v>
      </c>
      <c r="H77" s="5">
        <v>4066094</v>
      </c>
      <c r="I77" s="3">
        <v>94312</v>
      </c>
      <c r="J77" s="3" t="s">
        <v>174</v>
      </c>
      <c r="L77" s="7">
        <v>133967709.40000001</v>
      </c>
      <c r="M77" s="5" t="s">
        <v>78</v>
      </c>
      <c r="N77" s="5">
        <v>5611341</v>
      </c>
      <c r="O77" s="3" t="s">
        <v>175</v>
      </c>
    </row>
    <row r="78" spans="2:15" ht="45" x14ac:dyDescent="0.2">
      <c r="B78" s="2" t="s">
        <v>170</v>
      </c>
      <c r="C78" s="4" t="s">
        <v>171</v>
      </c>
      <c r="D78" s="4" t="s">
        <v>29</v>
      </c>
      <c r="E78" s="4" t="s">
        <v>172</v>
      </c>
      <c r="F78" s="4" t="s">
        <v>176</v>
      </c>
      <c r="G78" s="7">
        <v>823.02873199999999</v>
      </c>
      <c r="H78" s="3">
        <v>5742311.3099999996</v>
      </c>
      <c r="I78" s="3">
        <v>34496</v>
      </c>
      <c r="J78" s="3" t="s">
        <v>174</v>
      </c>
      <c r="L78" s="7">
        <v>6468208.7000000002</v>
      </c>
      <c r="M78" s="3" t="s">
        <v>78</v>
      </c>
      <c r="N78" s="3" t="s">
        <v>177</v>
      </c>
      <c r="O78" s="3" t="s">
        <v>178</v>
      </c>
    </row>
    <row r="79" spans="2:15" ht="75" x14ac:dyDescent="0.2">
      <c r="B79" s="2" t="s">
        <v>179</v>
      </c>
      <c r="C79" s="4" t="s">
        <v>180</v>
      </c>
      <c r="D79" s="4" t="s">
        <v>29</v>
      </c>
      <c r="E79" s="4"/>
      <c r="F79" s="4"/>
    </row>
    <row r="80" spans="2:15" ht="30" x14ac:dyDescent="0.2">
      <c r="B80" s="2" t="s">
        <v>181</v>
      </c>
      <c r="C80" s="4" t="s">
        <v>81</v>
      </c>
      <c r="D80" s="4" t="s">
        <v>17</v>
      </c>
      <c r="E80" s="4"/>
      <c r="F80" s="4"/>
    </row>
    <row r="81" spans="2:15" ht="120" x14ac:dyDescent="0.2">
      <c r="B81" s="2" t="s">
        <v>182</v>
      </c>
      <c r="C81" s="4" t="s">
        <v>183</v>
      </c>
      <c r="D81" s="4" t="s">
        <v>112</v>
      </c>
      <c r="E81" s="4" t="s">
        <v>184</v>
      </c>
      <c r="F81" s="4" t="s">
        <v>185</v>
      </c>
      <c r="G81" s="3">
        <v>38173.980000000003</v>
      </c>
      <c r="L81" s="3">
        <v>415332388.10000002</v>
      </c>
      <c r="M81" s="3" t="s">
        <v>186</v>
      </c>
    </row>
    <row r="82" spans="2:15" ht="30" x14ac:dyDescent="0.2">
      <c r="B82" s="6" t="s">
        <v>187</v>
      </c>
      <c r="C82" s="4" t="s">
        <v>156</v>
      </c>
      <c r="D82" s="4" t="s">
        <v>17</v>
      </c>
      <c r="E82" s="4"/>
      <c r="F82" s="4"/>
    </row>
    <row r="83" spans="2:15" ht="60" x14ac:dyDescent="0.2">
      <c r="B83" s="2" t="s">
        <v>188</v>
      </c>
      <c r="C83" s="4" t="s">
        <v>189</v>
      </c>
      <c r="D83" s="4" t="s">
        <v>29</v>
      </c>
      <c r="E83" s="4" t="s">
        <v>190</v>
      </c>
      <c r="F83" s="4" t="s">
        <v>191</v>
      </c>
      <c r="G83" s="3">
        <v>13410.743</v>
      </c>
      <c r="L83" s="3">
        <v>331468584.19999999</v>
      </c>
      <c r="M83" s="3" t="s">
        <v>72</v>
      </c>
    </row>
    <row r="84" spans="2:15" ht="60" x14ac:dyDescent="0.2">
      <c r="B84" s="6" t="s">
        <v>188</v>
      </c>
      <c r="C84" s="4" t="s">
        <v>156</v>
      </c>
      <c r="D84" s="4" t="s">
        <v>29</v>
      </c>
      <c r="E84" s="4" t="s">
        <v>192</v>
      </c>
      <c r="F84" s="4" t="s">
        <v>193</v>
      </c>
      <c r="G84" s="5">
        <v>13420</v>
      </c>
      <c r="L84" s="3">
        <v>331.36</v>
      </c>
      <c r="M84" s="3" t="s">
        <v>194</v>
      </c>
    </row>
    <row r="85" spans="2:15" ht="30" x14ac:dyDescent="0.2">
      <c r="B85" s="6" t="s">
        <v>195</v>
      </c>
      <c r="C85" s="4" t="s">
        <v>156</v>
      </c>
      <c r="D85" s="4" t="s">
        <v>17</v>
      </c>
      <c r="E85" s="4"/>
      <c r="F85" s="4"/>
    </row>
    <row r="86" spans="2:15" ht="45" x14ac:dyDescent="0.2">
      <c r="B86" s="2" t="s">
        <v>196</v>
      </c>
      <c r="C86" s="4" t="s">
        <v>81</v>
      </c>
      <c r="D86" s="4" t="s">
        <v>29</v>
      </c>
      <c r="E86" s="4" t="s">
        <v>197</v>
      </c>
      <c r="F86" s="4" t="s">
        <v>198</v>
      </c>
      <c r="G86" s="3">
        <v>29126.9</v>
      </c>
      <c r="L86" s="5">
        <v>338700000</v>
      </c>
      <c r="M86" s="3" t="s">
        <v>72</v>
      </c>
    </row>
    <row r="87" spans="2:15" ht="45" x14ac:dyDescent="0.2">
      <c r="B87" s="2" t="s">
        <v>196</v>
      </c>
      <c r="C87" s="4" t="s">
        <v>81</v>
      </c>
      <c r="D87" s="4" t="s">
        <v>29</v>
      </c>
      <c r="E87" s="4" t="s">
        <v>197</v>
      </c>
      <c r="F87" s="4" t="s">
        <v>199</v>
      </c>
      <c r="G87" s="3">
        <v>24848.799999999999</v>
      </c>
      <c r="L87" s="5">
        <v>1085100000</v>
      </c>
      <c r="M87" s="3" t="s">
        <v>72</v>
      </c>
    </row>
    <row r="88" spans="2:15" ht="30" x14ac:dyDescent="0.2">
      <c r="B88" s="2" t="s">
        <v>200</v>
      </c>
      <c r="C88" s="4" t="s">
        <v>81</v>
      </c>
      <c r="D88" s="4" t="s">
        <v>17</v>
      </c>
      <c r="E88" s="4"/>
      <c r="F88" s="4"/>
    </row>
    <row r="89" spans="2:15" ht="60" x14ac:dyDescent="0.2">
      <c r="B89" s="2" t="s">
        <v>201</v>
      </c>
      <c r="C89" s="4" t="s">
        <v>81</v>
      </c>
      <c r="D89" s="4" t="s">
        <v>29</v>
      </c>
      <c r="E89" s="4" t="s">
        <v>202</v>
      </c>
      <c r="F89" s="4" t="s">
        <v>203</v>
      </c>
      <c r="G89" s="3">
        <v>57285</v>
      </c>
      <c r="L89" s="5">
        <v>128009</v>
      </c>
      <c r="M89" s="3" t="s">
        <v>204</v>
      </c>
      <c r="O89" s="4" t="s">
        <v>205</v>
      </c>
    </row>
    <row r="90" spans="2:15" ht="60" x14ac:dyDescent="0.2">
      <c r="B90" s="2" t="s">
        <v>206</v>
      </c>
      <c r="C90" s="4" t="s">
        <v>81</v>
      </c>
      <c r="D90" s="4" t="s">
        <v>207</v>
      </c>
      <c r="E90" s="4" t="s">
        <v>208</v>
      </c>
      <c r="F90" s="4"/>
    </row>
    <row r="91" spans="2:15" ht="90" x14ac:dyDescent="0.2">
      <c r="B91" s="2" t="s">
        <v>209</v>
      </c>
      <c r="C91" s="4" t="s">
        <v>210</v>
      </c>
      <c r="D91" s="4" t="s">
        <v>29</v>
      </c>
      <c r="E91" s="4" t="s">
        <v>211</v>
      </c>
      <c r="F91" s="4" t="s">
        <v>212</v>
      </c>
      <c r="L91" s="5">
        <v>125360687</v>
      </c>
      <c r="M91" s="3" t="s">
        <v>213</v>
      </c>
    </row>
    <row r="92" spans="2:15" ht="30" x14ac:dyDescent="0.2">
      <c r="B92" s="2" t="s">
        <v>214</v>
      </c>
      <c r="C92" s="4" t="s">
        <v>50</v>
      </c>
      <c r="D92" s="4" t="s">
        <v>17</v>
      </c>
      <c r="E92" s="4"/>
      <c r="F92" s="4"/>
    </row>
    <row r="93" spans="2:15" ht="17" x14ac:dyDescent="0.2">
      <c r="B93" s="6" t="s">
        <v>214</v>
      </c>
      <c r="C93" s="4"/>
      <c r="D93" s="4"/>
      <c r="E93" s="4"/>
      <c r="F93" s="4"/>
    </row>
    <row r="94" spans="2:15" ht="30" x14ac:dyDescent="0.2">
      <c r="B94" s="2" t="s">
        <v>215</v>
      </c>
      <c r="C94" s="4" t="s">
        <v>81</v>
      </c>
      <c r="D94" s="4" t="s">
        <v>357</v>
      </c>
      <c r="E94" s="4"/>
      <c r="F94" s="4"/>
    </row>
    <row r="95" spans="2:15" ht="30" x14ac:dyDescent="0.2">
      <c r="B95" s="2" t="s">
        <v>216</v>
      </c>
      <c r="C95" s="4" t="s">
        <v>81</v>
      </c>
      <c r="D95" s="4" t="s">
        <v>17</v>
      </c>
      <c r="E95" s="4"/>
      <c r="F95" s="4"/>
    </row>
    <row r="96" spans="2:15" ht="45" x14ac:dyDescent="0.2">
      <c r="B96" s="2" t="s">
        <v>217</v>
      </c>
      <c r="C96" s="4" t="s">
        <v>81</v>
      </c>
      <c r="D96" s="4" t="s">
        <v>218</v>
      </c>
      <c r="E96" s="4"/>
      <c r="F96" s="4"/>
    </row>
    <row r="97" spans="2:14" ht="30" x14ac:dyDescent="0.2">
      <c r="B97" s="2" t="s">
        <v>219</v>
      </c>
      <c r="C97" s="4" t="s">
        <v>81</v>
      </c>
      <c r="D97" s="4" t="s">
        <v>17</v>
      </c>
      <c r="E97" s="4"/>
      <c r="F97" s="4"/>
    </row>
    <row r="98" spans="2:14" ht="105" x14ac:dyDescent="0.2">
      <c r="B98" s="9" t="s">
        <v>220</v>
      </c>
      <c r="C98" s="4" t="s">
        <v>221</v>
      </c>
      <c r="D98" s="4"/>
      <c r="E98" s="4"/>
      <c r="F98" s="4"/>
    </row>
    <row r="99" spans="2:14" ht="45" x14ac:dyDescent="0.2">
      <c r="B99" s="2" t="s">
        <v>222</v>
      </c>
      <c r="C99" s="4" t="s">
        <v>81</v>
      </c>
      <c r="D99" s="4" t="s">
        <v>29</v>
      </c>
      <c r="E99" s="4" t="s">
        <v>223</v>
      </c>
      <c r="F99" s="4" t="s">
        <v>224</v>
      </c>
      <c r="G99" s="3">
        <v>25594</v>
      </c>
      <c r="L99" s="5">
        <v>1072223</v>
      </c>
      <c r="M99" s="3" t="s">
        <v>225</v>
      </c>
    </row>
    <row r="100" spans="2:14" ht="30" x14ac:dyDescent="0.2">
      <c r="B100" s="6" t="s">
        <v>226</v>
      </c>
      <c r="C100" s="4" t="s">
        <v>156</v>
      </c>
      <c r="D100" s="4" t="s">
        <v>17</v>
      </c>
      <c r="E100" s="4"/>
      <c r="F100" s="4"/>
    </row>
    <row r="101" spans="2:14" ht="30" x14ac:dyDescent="0.2">
      <c r="B101" s="6" t="s">
        <v>227</v>
      </c>
      <c r="C101" s="4" t="s">
        <v>156</v>
      </c>
      <c r="D101" s="4" t="s">
        <v>17</v>
      </c>
      <c r="E101" s="4"/>
      <c r="F101" s="4"/>
    </row>
    <row r="102" spans="2:14" ht="30" x14ac:dyDescent="0.2">
      <c r="B102" s="9" t="s">
        <v>228</v>
      </c>
      <c r="C102" s="4" t="s">
        <v>229</v>
      </c>
      <c r="D102" s="4"/>
      <c r="E102" s="4" t="s">
        <v>230</v>
      </c>
      <c r="F102" s="4" t="s">
        <v>231</v>
      </c>
      <c r="G102" s="3" t="s">
        <v>88</v>
      </c>
      <c r="H102" s="3" t="s">
        <v>88</v>
      </c>
      <c r="I102" s="3" t="s">
        <v>88</v>
      </c>
      <c r="J102" s="3" t="s">
        <v>88</v>
      </c>
      <c r="K102" s="3" t="s">
        <v>88</v>
      </c>
      <c r="L102" s="3" t="s">
        <v>88</v>
      </c>
      <c r="M102" s="3" t="s">
        <v>88</v>
      </c>
      <c r="N102" s="3" t="s">
        <v>88</v>
      </c>
    </row>
    <row r="103" spans="2:14" ht="30" x14ac:dyDescent="0.2">
      <c r="B103" s="9" t="s">
        <v>228</v>
      </c>
      <c r="C103" s="4" t="s">
        <v>232</v>
      </c>
      <c r="D103" s="4" t="s">
        <v>29</v>
      </c>
      <c r="E103" s="4" t="s">
        <v>230</v>
      </c>
      <c r="F103" s="4" t="s">
        <v>233</v>
      </c>
      <c r="G103" s="3">
        <v>29658.69</v>
      </c>
      <c r="H103" s="3">
        <v>10795889</v>
      </c>
      <c r="I103" s="3">
        <v>1.93</v>
      </c>
      <c r="J103" s="3" t="s">
        <v>194</v>
      </c>
      <c r="K103" s="3" t="s">
        <v>88</v>
      </c>
      <c r="L103" s="10">
        <v>132.875</v>
      </c>
      <c r="M103" s="3" t="s">
        <v>194</v>
      </c>
      <c r="N103" s="3" t="s">
        <v>234</v>
      </c>
    </row>
    <row r="104" spans="2:14" ht="75" x14ac:dyDescent="0.2">
      <c r="B104" s="2" t="s">
        <v>235</v>
      </c>
      <c r="C104" s="4" t="s">
        <v>81</v>
      </c>
      <c r="D104" s="4" t="s">
        <v>29</v>
      </c>
      <c r="E104" s="4" t="s">
        <v>236</v>
      </c>
      <c r="F104" s="4" t="s">
        <v>237</v>
      </c>
      <c r="G104" s="3">
        <v>25594</v>
      </c>
      <c r="L104" s="3">
        <v>100610</v>
      </c>
      <c r="M104" s="3" t="s">
        <v>238</v>
      </c>
    </row>
    <row r="105" spans="2:14" ht="45" x14ac:dyDescent="0.2">
      <c r="B105" s="2" t="s">
        <v>239</v>
      </c>
      <c r="C105" s="4" t="s">
        <v>81</v>
      </c>
      <c r="D105" s="4" t="s">
        <v>17</v>
      </c>
      <c r="E105" s="4" t="s">
        <v>240</v>
      </c>
      <c r="F105" s="4" t="s">
        <v>241</v>
      </c>
      <c r="G105" s="3">
        <v>2020</v>
      </c>
      <c r="L105" s="5">
        <v>171</v>
      </c>
      <c r="M105" s="3" t="s">
        <v>242</v>
      </c>
    </row>
    <row r="106" spans="2:14" ht="45" x14ac:dyDescent="0.2">
      <c r="B106" s="2" t="s">
        <v>239</v>
      </c>
      <c r="C106" s="4" t="s">
        <v>81</v>
      </c>
      <c r="D106" s="4" t="s">
        <v>17</v>
      </c>
      <c r="E106" s="4" t="s">
        <v>240</v>
      </c>
      <c r="F106" s="4" t="s">
        <v>243</v>
      </c>
      <c r="G106" s="3">
        <v>1986</v>
      </c>
      <c r="L106" s="5">
        <v>355</v>
      </c>
      <c r="M106" s="3" t="s">
        <v>242</v>
      </c>
    </row>
    <row r="107" spans="2:14" ht="45" x14ac:dyDescent="0.2">
      <c r="B107" s="2" t="s">
        <v>244</v>
      </c>
      <c r="C107" s="4" t="s">
        <v>49</v>
      </c>
      <c r="D107" s="4" t="s">
        <v>17</v>
      </c>
      <c r="E107" s="4"/>
      <c r="F107" s="4"/>
    </row>
    <row r="108" spans="2:14" ht="45" x14ac:dyDescent="0.2">
      <c r="B108" s="2" t="s">
        <v>245</v>
      </c>
      <c r="C108" s="4" t="s">
        <v>49</v>
      </c>
      <c r="D108" s="4" t="s">
        <v>17</v>
      </c>
      <c r="E108" s="4"/>
      <c r="F108" s="4"/>
    </row>
    <row r="109" spans="2:14" ht="45" x14ac:dyDescent="0.2">
      <c r="B109" s="2" t="s">
        <v>246</v>
      </c>
      <c r="C109" s="4" t="s">
        <v>49</v>
      </c>
      <c r="D109" s="4" t="s">
        <v>17</v>
      </c>
      <c r="E109" s="4"/>
      <c r="F109" s="4"/>
    </row>
    <row r="110" spans="2:14" ht="75" x14ac:dyDescent="0.2">
      <c r="B110" s="2" t="s">
        <v>247</v>
      </c>
      <c r="C110" s="4" t="s">
        <v>248</v>
      </c>
      <c r="D110" s="4" t="s">
        <v>17</v>
      </c>
      <c r="E110" s="4" t="s">
        <v>249</v>
      </c>
      <c r="F110" s="4" t="s">
        <v>250</v>
      </c>
      <c r="G110" s="3">
        <v>36002.699999999997</v>
      </c>
      <c r="H110" s="3">
        <v>17696397</v>
      </c>
      <c r="I110" s="3" t="s">
        <v>88</v>
      </c>
      <c r="J110" s="3" t="s">
        <v>88</v>
      </c>
      <c r="K110" s="3" t="s">
        <v>88</v>
      </c>
      <c r="L110" s="3" t="s">
        <v>88</v>
      </c>
      <c r="M110" s="3" t="s">
        <v>88</v>
      </c>
      <c r="N110" s="3" t="s">
        <v>88</v>
      </c>
    </row>
    <row r="111" spans="2:14" ht="45" x14ac:dyDescent="0.2">
      <c r="B111" s="2" t="s">
        <v>251</v>
      </c>
      <c r="C111" s="4" t="s">
        <v>49</v>
      </c>
      <c r="D111" s="4" t="s">
        <v>17</v>
      </c>
      <c r="E111" s="4"/>
      <c r="F111" s="4"/>
    </row>
    <row r="112" spans="2:14" ht="30" x14ac:dyDescent="0.2">
      <c r="B112" s="2" t="s">
        <v>252</v>
      </c>
      <c r="C112" s="4" t="s">
        <v>52</v>
      </c>
      <c r="D112" s="4" t="s">
        <v>29</v>
      </c>
      <c r="E112" s="4"/>
      <c r="F112" s="4"/>
      <c r="G112" s="3">
        <f>12825000*366/1000000</f>
        <v>4693.95</v>
      </c>
      <c r="L112" s="5">
        <f>130591*366</f>
        <v>47796306</v>
      </c>
      <c r="M112" s="3" t="s">
        <v>78</v>
      </c>
    </row>
    <row r="113" spans="2:15" ht="30" x14ac:dyDescent="0.2">
      <c r="B113" s="6" t="s">
        <v>253</v>
      </c>
      <c r="C113" s="4" t="s">
        <v>254</v>
      </c>
      <c r="D113" s="4"/>
      <c r="E113" s="4"/>
      <c r="F113" s="4"/>
      <c r="G113" s="3" t="s">
        <v>88</v>
      </c>
      <c r="H113" s="3" t="s">
        <v>88</v>
      </c>
      <c r="I113" s="3" t="s">
        <v>88</v>
      </c>
      <c r="J113" s="3" t="s">
        <v>88</v>
      </c>
      <c r="K113" s="3" t="s">
        <v>88</v>
      </c>
      <c r="L113" s="3" t="s">
        <v>88</v>
      </c>
      <c r="M113" s="3" t="s">
        <v>88</v>
      </c>
      <c r="N113" s="3" t="s">
        <v>88</v>
      </c>
    </row>
    <row r="114" spans="2:15" ht="30" x14ac:dyDescent="0.2">
      <c r="B114" s="2" t="s">
        <v>255</v>
      </c>
      <c r="C114" s="4" t="s">
        <v>256</v>
      </c>
      <c r="D114" s="4" t="s">
        <v>29</v>
      </c>
      <c r="E114" s="4" t="s">
        <v>257</v>
      </c>
      <c r="F114" s="4" t="s">
        <v>258</v>
      </c>
      <c r="G114" s="3">
        <v>9780.0400000000009</v>
      </c>
      <c r="L114" s="3">
        <v>260120703.40000001</v>
      </c>
      <c r="M114" s="3" t="s">
        <v>186</v>
      </c>
    </row>
    <row r="115" spans="2:15" ht="75" x14ac:dyDescent="0.2">
      <c r="B115" s="2" t="s">
        <v>259</v>
      </c>
      <c r="C115" s="4" t="s">
        <v>260</v>
      </c>
      <c r="D115" s="4" t="s">
        <v>29</v>
      </c>
      <c r="E115" s="4"/>
      <c r="F115" s="4" t="s">
        <v>261</v>
      </c>
      <c r="G115" s="3">
        <v>52532.4</v>
      </c>
      <c r="L115" s="3">
        <v>2000</v>
      </c>
      <c r="M115" s="3" t="s">
        <v>262</v>
      </c>
      <c r="N115" s="3" t="s">
        <v>263</v>
      </c>
    </row>
    <row r="116" spans="2:15" ht="30" x14ac:dyDescent="0.2">
      <c r="B116" s="2" t="s">
        <v>264</v>
      </c>
      <c r="C116" s="4" t="s">
        <v>50</v>
      </c>
      <c r="D116" s="4" t="s">
        <v>17</v>
      </c>
      <c r="E116" s="4"/>
      <c r="F116" s="4"/>
    </row>
    <row r="117" spans="2:15" ht="60" x14ac:dyDescent="0.2">
      <c r="B117" s="2" t="s">
        <v>265</v>
      </c>
      <c r="C117" s="4" t="s">
        <v>266</v>
      </c>
      <c r="D117" s="4" t="s">
        <v>29</v>
      </c>
      <c r="E117" s="4" t="s">
        <v>267</v>
      </c>
      <c r="F117" s="4" t="s">
        <v>268</v>
      </c>
      <c r="G117" s="3">
        <v>11125.17</v>
      </c>
      <c r="L117" s="3">
        <v>109251549</v>
      </c>
      <c r="M117" s="3" t="s">
        <v>72</v>
      </c>
    </row>
    <row r="118" spans="2:15" ht="75" x14ac:dyDescent="0.2">
      <c r="B118" s="2" t="s">
        <v>269</v>
      </c>
      <c r="C118" s="4" t="s">
        <v>270</v>
      </c>
      <c r="D118" s="4" t="s">
        <v>29</v>
      </c>
      <c r="E118" s="4"/>
      <c r="F118" s="4"/>
    </row>
    <row r="119" spans="2:15" ht="60" x14ac:dyDescent="0.2">
      <c r="B119" s="2" t="s">
        <v>271</v>
      </c>
      <c r="C119" s="4" t="s">
        <v>272</v>
      </c>
      <c r="D119" s="4" t="s">
        <v>29</v>
      </c>
      <c r="E119" s="4" t="s">
        <v>273</v>
      </c>
      <c r="F119" s="4" t="s">
        <v>274</v>
      </c>
      <c r="G119" s="3">
        <v>53795.15</v>
      </c>
      <c r="H119" s="3" t="s">
        <v>88</v>
      </c>
      <c r="I119" s="3" t="s">
        <v>88</v>
      </c>
      <c r="J119" s="3" t="s">
        <v>88</v>
      </c>
      <c r="K119" s="3" t="s">
        <v>88</v>
      </c>
      <c r="L119" s="3">
        <v>230512.4</v>
      </c>
      <c r="M119" s="3" t="s">
        <v>275</v>
      </c>
      <c r="N119" s="3" t="s">
        <v>88</v>
      </c>
    </row>
    <row r="120" spans="2:15" ht="60" x14ac:dyDescent="0.2">
      <c r="B120" s="2" t="s">
        <v>276</v>
      </c>
      <c r="C120" s="4"/>
      <c r="D120" s="4" t="s">
        <v>17</v>
      </c>
      <c r="E120" s="4" t="s">
        <v>273</v>
      </c>
      <c r="F120" s="4" t="s">
        <v>277</v>
      </c>
      <c r="G120" s="3">
        <v>6013.5375999999997</v>
      </c>
      <c r="H120" s="3" t="s">
        <v>88</v>
      </c>
      <c r="I120" s="3" t="s">
        <v>88</v>
      </c>
      <c r="J120" s="3" t="s">
        <v>88</v>
      </c>
      <c r="K120" s="3" t="s">
        <v>88</v>
      </c>
      <c r="L120" s="3" t="s">
        <v>88</v>
      </c>
      <c r="M120" s="3" t="s">
        <v>88</v>
      </c>
      <c r="N120" s="3" t="s">
        <v>88</v>
      </c>
    </row>
    <row r="121" spans="2:15" ht="60" x14ac:dyDescent="0.2">
      <c r="B121" s="2" t="s">
        <v>276</v>
      </c>
      <c r="C121" s="4"/>
      <c r="D121" s="4" t="s">
        <v>37</v>
      </c>
      <c r="E121" s="4" t="s">
        <v>273</v>
      </c>
      <c r="F121" s="4" t="s">
        <v>278</v>
      </c>
      <c r="G121" s="3">
        <v>2933.12</v>
      </c>
      <c r="H121" s="3" t="s">
        <v>88</v>
      </c>
      <c r="I121" s="3" t="s">
        <v>88</v>
      </c>
      <c r="J121" s="3" t="s">
        <v>88</v>
      </c>
      <c r="K121" s="3" t="s">
        <v>88</v>
      </c>
      <c r="L121" s="3" t="s">
        <v>88</v>
      </c>
      <c r="M121" s="3" t="s">
        <v>88</v>
      </c>
      <c r="N121" s="3" t="s">
        <v>88</v>
      </c>
    </row>
    <row r="122" spans="2:15" ht="30" x14ac:dyDescent="0.2">
      <c r="B122" s="2" t="s">
        <v>279</v>
      </c>
      <c r="C122" s="4" t="s">
        <v>81</v>
      </c>
      <c r="D122" s="4" t="s">
        <v>110</v>
      </c>
      <c r="E122" s="4" t="s">
        <v>280</v>
      </c>
      <c r="F122" s="4"/>
    </row>
    <row r="123" spans="2:15" ht="30" x14ac:dyDescent="0.2">
      <c r="B123" s="2" t="s">
        <v>281</v>
      </c>
      <c r="C123" s="4" t="s">
        <v>81</v>
      </c>
      <c r="D123" s="4" t="s">
        <v>112</v>
      </c>
      <c r="E123" s="4" t="s">
        <v>282</v>
      </c>
      <c r="F123" s="4" t="s">
        <v>283</v>
      </c>
      <c r="G123" s="3">
        <v>39234.039989999997</v>
      </c>
      <c r="L123" s="3">
        <v>39234.039989999997</v>
      </c>
      <c r="M123" s="3" t="s">
        <v>174</v>
      </c>
      <c r="N123" s="3">
        <v>37014310</v>
      </c>
    </row>
    <row r="124" spans="2:15" ht="60" x14ac:dyDescent="0.2">
      <c r="B124" s="6" t="s">
        <v>284</v>
      </c>
      <c r="C124" s="4" t="s">
        <v>156</v>
      </c>
      <c r="D124" s="4" t="s">
        <v>29</v>
      </c>
      <c r="E124" s="4" t="s">
        <v>285</v>
      </c>
      <c r="F124" s="4" t="s">
        <v>286</v>
      </c>
      <c r="G124" s="3">
        <v>2114.1046000000001</v>
      </c>
      <c r="L124" s="3">
        <v>22684790</v>
      </c>
      <c r="M124" s="3" t="s">
        <v>186</v>
      </c>
    </row>
    <row r="125" spans="2:15" ht="30" x14ac:dyDescent="0.2">
      <c r="B125" s="6" t="s">
        <v>287</v>
      </c>
      <c r="C125" s="4" t="s">
        <v>156</v>
      </c>
      <c r="D125" s="4" t="s">
        <v>17</v>
      </c>
      <c r="E125" s="4"/>
      <c r="F125" s="4"/>
    </row>
    <row r="126" spans="2:15" ht="45" x14ac:dyDescent="0.2">
      <c r="B126" s="2" t="s">
        <v>288</v>
      </c>
      <c r="C126" s="4" t="s">
        <v>81</v>
      </c>
      <c r="D126" s="4" t="s">
        <v>112</v>
      </c>
      <c r="E126" s="4" t="s">
        <v>289</v>
      </c>
      <c r="F126" s="4" t="s">
        <v>290</v>
      </c>
      <c r="G126" s="3">
        <f>37403.85</f>
        <v>37403.85</v>
      </c>
      <c r="H126" s="3" t="s">
        <v>88</v>
      </c>
      <c r="I126" s="3" t="s">
        <v>88</v>
      </c>
      <c r="J126" s="3" t="s">
        <v>88</v>
      </c>
      <c r="K126" s="3" t="s">
        <v>88</v>
      </c>
      <c r="L126" s="5">
        <v>525983532</v>
      </c>
      <c r="M126" s="3" t="s">
        <v>291</v>
      </c>
    </row>
    <row r="127" spans="2:15" ht="45" x14ac:dyDescent="0.2">
      <c r="B127" s="6" t="s">
        <v>292</v>
      </c>
      <c r="C127" s="4" t="s">
        <v>81</v>
      </c>
      <c r="D127" s="4"/>
      <c r="E127" s="4" t="s">
        <v>293</v>
      </c>
      <c r="F127" s="4" t="s">
        <v>294</v>
      </c>
      <c r="G127" s="7">
        <v>7189.4</v>
      </c>
      <c r="H127" s="5">
        <v>8800000</v>
      </c>
      <c r="I127" s="3" t="s">
        <v>88</v>
      </c>
      <c r="J127" s="3" t="s">
        <v>88</v>
      </c>
      <c r="K127" s="3" t="s">
        <v>88</v>
      </c>
      <c r="L127" s="3" t="s">
        <v>88</v>
      </c>
      <c r="M127" s="3" t="s">
        <v>88</v>
      </c>
      <c r="N127" s="3" t="s">
        <v>88</v>
      </c>
      <c r="O127" s="4" t="s">
        <v>295</v>
      </c>
    </row>
    <row r="128" spans="2:15" ht="60" x14ac:dyDescent="0.2">
      <c r="B128" s="2" t="s">
        <v>296</v>
      </c>
      <c r="C128" s="4" t="s">
        <v>81</v>
      </c>
      <c r="D128" s="4"/>
      <c r="E128" s="4" t="s">
        <v>297</v>
      </c>
      <c r="F128" s="4" t="s">
        <v>298</v>
      </c>
      <c r="G128" s="3">
        <v>12352.05</v>
      </c>
      <c r="H128" s="3">
        <v>16688342.82</v>
      </c>
      <c r="I128" s="3">
        <v>93343</v>
      </c>
      <c r="J128" s="3" t="s">
        <v>174</v>
      </c>
      <c r="L128" s="5">
        <v>1377065.72</v>
      </c>
      <c r="M128" s="3" t="s">
        <v>174</v>
      </c>
    </row>
    <row r="129" spans="2:15" ht="30" x14ac:dyDescent="0.2">
      <c r="B129" s="2" t="s">
        <v>299</v>
      </c>
      <c r="C129" s="4" t="s">
        <v>50</v>
      </c>
      <c r="D129" s="4" t="s">
        <v>17</v>
      </c>
      <c r="E129" s="4"/>
      <c r="F129" s="4"/>
    </row>
    <row r="130" spans="2:15" ht="17" x14ac:dyDescent="0.2">
      <c r="B130" s="6" t="s">
        <v>299</v>
      </c>
      <c r="C130" s="4"/>
      <c r="D130" s="4"/>
      <c r="E130" s="4"/>
      <c r="F130" s="4"/>
    </row>
    <row r="131" spans="2:15" ht="30" x14ac:dyDescent="0.2">
      <c r="B131" s="9" t="s">
        <v>300</v>
      </c>
      <c r="C131" s="4" t="s">
        <v>232</v>
      </c>
      <c r="D131" s="4"/>
      <c r="E131" s="4"/>
      <c r="F131" s="4"/>
      <c r="G131" s="3" t="s">
        <v>88</v>
      </c>
      <c r="H131" s="3" t="s">
        <v>88</v>
      </c>
      <c r="I131" s="3" t="s">
        <v>88</v>
      </c>
      <c r="J131" s="3" t="s">
        <v>88</v>
      </c>
      <c r="K131" s="3" t="s">
        <v>88</v>
      </c>
      <c r="L131" s="3" t="s">
        <v>88</v>
      </c>
      <c r="M131" s="3" t="s">
        <v>88</v>
      </c>
      <c r="N131" s="3" t="s">
        <v>88</v>
      </c>
    </row>
    <row r="132" spans="2:15" ht="30" x14ac:dyDescent="0.2">
      <c r="B132" s="2" t="s">
        <v>301</v>
      </c>
      <c r="C132" s="4" t="s">
        <v>81</v>
      </c>
      <c r="D132" s="4" t="s">
        <v>17</v>
      </c>
      <c r="E132" s="4"/>
      <c r="F132" s="4"/>
    </row>
    <row r="133" spans="2:15" ht="60" x14ac:dyDescent="0.2">
      <c r="B133" s="2" t="s">
        <v>302</v>
      </c>
      <c r="C133" s="4" t="s">
        <v>81</v>
      </c>
      <c r="D133" s="4" t="s">
        <v>29</v>
      </c>
      <c r="E133" s="4" t="s">
        <v>303</v>
      </c>
      <c r="F133" s="4" t="s">
        <v>304</v>
      </c>
      <c r="G133" s="3">
        <v>20935.599999999999</v>
      </c>
      <c r="L133" s="3">
        <v>198866597</v>
      </c>
      <c r="M133" s="3" t="s">
        <v>305</v>
      </c>
    </row>
    <row r="134" spans="2:15" ht="60" x14ac:dyDescent="0.2">
      <c r="B134" s="2" t="s">
        <v>302</v>
      </c>
      <c r="C134" s="4" t="s">
        <v>81</v>
      </c>
      <c r="D134" s="4" t="s">
        <v>29</v>
      </c>
      <c r="E134" s="4" t="s">
        <v>303</v>
      </c>
      <c r="F134" s="4" t="s">
        <v>306</v>
      </c>
      <c r="G134" s="3">
        <v>864.41</v>
      </c>
      <c r="L134" s="3">
        <f>1022504*12</f>
        <v>12270048</v>
      </c>
      <c r="M134" s="3" t="s">
        <v>72</v>
      </c>
      <c r="O134" s="4" t="s">
        <v>307</v>
      </c>
    </row>
    <row r="135" spans="2:15" ht="90" x14ac:dyDescent="0.2">
      <c r="B135" s="2" t="s">
        <v>308</v>
      </c>
      <c r="C135" s="4" t="s">
        <v>81</v>
      </c>
      <c r="D135" s="4" t="s">
        <v>309</v>
      </c>
      <c r="E135" s="4"/>
      <c r="F135" s="4"/>
    </row>
    <row r="136" spans="2:15" ht="45" x14ac:dyDescent="0.2">
      <c r="B136" s="2" t="s">
        <v>310</v>
      </c>
      <c r="C136" s="4" t="s">
        <v>171</v>
      </c>
      <c r="D136" s="11"/>
      <c r="E136" s="4" t="s">
        <v>311</v>
      </c>
      <c r="F136" s="4" t="s">
        <v>312</v>
      </c>
      <c r="G136" s="3">
        <v>5903.5950000000003</v>
      </c>
      <c r="H136" s="3">
        <v>20505600</v>
      </c>
      <c r="I136" s="3">
        <v>29339600</v>
      </c>
      <c r="J136" s="3" t="s">
        <v>78</v>
      </c>
      <c r="K136" s="3" t="s">
        <v>88</v>
      </c>
      <c r="L136" s="3" t="s">
        <v>88</v>
      </c>
      <c r="M136" s="3" t="s">
        <v>88</v>
      </c>
      <c r="O136" s="3" t="s">
        <v>313</v>
      </c>
    </row>
    <row r="137" spans="2:15" ht="30" x14ac:dyDescent="0.2">
      <c r="B137" s="2" t="s">
        <v>310</v>
      </c>
      <c r="C137" s="4" t="s">
        <v>171</v>
      </c>
      <c r="D137" s="11"/>
      <c r="E137" s="4" t="s">
        <v>314</v>
      </c>
      <c r="F137" s="4" t="s">
        <v>315</v>
      </c>
      <c r="G137" s="3">
        <v>9942.33</v>
      </c>
      <c r="H137" s="3"/>
      <c r="I137" s="3"/>
      <c r="J137" s="3"/>
      <c r="K137" s="3" t="s">
        <v>88</v>
      </c>
      <c r="L137" s="3" t="s">
        <v>88</v>
      </c>
      <c r="M137" s="3" t="s">
        <v>88</v>
      </c>
      <c r="O137" s="3" t="s">
        <v>316</v>
      </c>
    </row>
    <row r="138" spans="2:15" ht="120" x14ac:dyDescent="0.2">
      <c r="B138" s="2" t="s">
        <v>317</v>
      </c>
      <c r="C138" s="4" t="s">
        <v>318</v>
      </c>
      <c r="D138" s="4"/>
      <c r="E138" s="4" t="s">
        <v>319</v>
      </c>
      <c r="F138" s="4" t="s">
        <v>320</v>
      </c>
      <c r="G138" s="3">
        <v>21818</v>
      </c>
      <c r="H138" s="5">
        <v>55471081</v>
      </c>
      <c r="I138" s="3" t="s">
        <v>88</v>
      </c>
      <c r="J138" s="3" t="s">
        <v>88</v>
      </c>
      <c r="K138" s="3" t="s">
        <v>88</v>
      </c>
      <c r="L138" s="5">
        <v>222437605</v>
      </c>
      <c r="M138" s="3" t="s">
        <v>54</v>
      </c>
      <c r="O138" s="3" t="s">
        <v>321</v>
      </c>
    </row>
    <row r="139" spans="2:15" ht="30" x14ac:dyDescent="0.2">
      <c r="B139" s="2" t="s">
        <v>317</v>
      </c>
      <c r="C139" s="4" t="s">
        <v>171</v>
      </c>
      <c r="D139" s="4"/>
      <c r="E139" s="4" t="s">
        <v>314</v>
      </c>
      <c r="F139" s="4" t="s">
        <v>322</v>
      </c>
      <c r="G139" s="3">
        <v>27267.734</v>
      </c>
      <c r="H139" s="3">
        <v>33449426</v>
      </c>
      <c r="I139" s="3" t="s">
        <v>88</v>
      </c>
      <c r="J139" s="3" t="s">
        <v>88</v>
      </c>
      <c r="K139" s="3" t="s">
        <v>88</v>
      </c>
      <c r="L139" s="3" t="s">
        <v>88</v>
      </c>
      <c r="M139" s="3" t="s">
        <v>88</v>
      </c>
      <c r="N139" s="3" t="s">
        <v>88</v>
      </c>
    </row>
    <row r="140" spans="2:15" ht="30" x14ac:dyDescent="0.2">
      <c r="B140" s="2" t="s">
        <v>323</v>
      </c>
      <c r="C140" s="4" t="s">
        <v>171</v>
      </c>
      <c r="D140" s="4" t="s">
        <v>358</v>
      </c>
      <c r="E140" s="4" t="s">
        <v>324</v>
      </c>
      <c r="F140" s="4" t="s">
        <v>325</v>
      </c>
      <c r="G140" s="3">
        <v>1247.2</v>
      </c>
      <c r="H140" s="5">
        <v>33163913</v>
      </c>
      <c r="I140" s="3" t="s">
        <v>326</v>
      </c>
      <c r="J140" s="3" t="s">
        <v>88</v>
      </c>
      <c r="K140" s="3" t="s">
        <v>88</v>
      </c>
      <c r="L140" s="3">
        <f>200000*366</f>
        <v>73200000</v>
      </c>
      <c r="M140" s="3" t="s">
        <v>54</v>
      </c>
      <c r="N140" s="7">
        <v>1013708.59</v>
      </c>
      <c r="O140" s="3" t="s">
        <v>327</v>
      </c>
    </row>
    <row r="141" spans="2:15" ht="75" x14ac:dyDescent="0.2">
      <c r="B141" s="2" t="s">
        <v>328</v>
      </c>
      <c r="C141" s="4" t="s">
        <v>329</v>
      </c>
      <c r="D141" s="4"/>
      <c r="E141" s="4" t="s">
        <v>330</v>
      </c>
      <c r="F141" s="4" t="s">
        <v>331</v>
      </c>
      <c r="G141" s="7">
        <v>8220.6</v>
      </c>
      <c r="H141" s="5">
        <v>14105711</v>
      </c>
      <c r="I141" s="5">
        <v>1493892</v>
      </c>
      <c r="J141" s="3" t="s">
        <v>332</v>
      </c>
      <c r="K141" s="3"/>
      <c r="L141" s="5">
        <v>45950</v>
      </c>
      <c r="M141" s="3" t="s">
        <v>31</v>
      </c>
      <c r="N141" s="3"/>
      <c r="O141" s="3" t="s">
        <v>333</v>
      </c>
    </row>
    <row r="142" spans="2:15" ht="75" x14ac:dyDescent="0.2">
      <c r="B142" s="2" t="s">
        <v>328</v>
      </c>
      <c r="C142" s="4" t="s">
        <v>329</v>
      </c>
      <c r="D142" s="4"/>
      <c r="E142" s="4" t="s">
        <v>330</v>
      </c>
      <c r="F142" s="4" t="s">
        <v>334</v>
      </c>
      <c r="G142" s="7">
        <v>12110.7</v>
      </c>
      <c r="H142" s="5">
        <v>7612267</v>
      </c>
      <c r="I142" s="5">
        <v>722283</v>
      </c>
      <c r="J142" s="3" t="s">
        <v>332</v>
      </c>
      <c r="K142" s="3"/>
      <c r="L142" s="1">
        <f>SUM(A142:K142)</f>
        <v>8346660.7000000002</v>
      </c>
      <c r="M142" s="3" t="s">
        <v>31</v>
      </c>
      <c r="N142" s="3"/>
      <c r="O142" s="3" t="s">
        <v>333</v>
      </c>
    </row>
    <row r="143" spans="2:15" ht="75" x14ac:dyDescent="0.2">
      <c r="B143" s="2" t="s">
        <v>328</v>
      </c>
      <c r="C143" s="4" t="s">
        <v>329</v>
      </c>
      <c r="D143" s="4"/>
      <c r="E143" s="4" t="s">
        <v>330</v>
      </c>
      <c r="F143" s="4" t="s">
        <v>335</v>
      </c>
      <c r="G143" s="3" t="s">
        <v>88</v>
      </c>
      <c r="H143" s="5"/>
      <c r="I143" s="5"/>
      <c r="J143" s="3"/>
      <c r="K143" s="3"/>
      <c r="L143" s="3"/>
      <c r="M143" s="3"/>
      <c r="N143" s="3"/>
      <c r="O143" s="3" t="s">
        <v>336</v>
      </c>
    </row>
    <row r="144" spans="2:15" ht="30" x14ac:dyDescent="0.2">
      <c r="B144" s="2" t="s">
        <v>328</v>
      </c>
      <c r="C144" s="4" t="s">
        <v>171</v>
      </c>
      <c r="D144" s="4"/>
      <c r="E144" s="4" t="s">
        <v>337</v>
      </c>
      <c r="F144" s="4" t="s">
        <v>338</v>
      </c>
      <c r="G144" s="3">
        <v>35086.620000000003</v>
      </c>
      <c r="H144" s="5">
        <v>106392428</v>
      </c>
      <c r="I144" s="5">
        <v>4635443</v>
      </c>
      <c r="J144" s="3" t="s">
        <v>339</v>
      </c>
      <c r="K144" s="3" t="s">
        <v>88</v>
      </c>
      <c r="L144" s="3" t="s">
        <v>88</v>
      </c>
      <c r="M144" s="3" t="s">
        <v>88</v>
      </c>
      <c r="N144" s="3" t="s">
        <v>88</v>
      </c>
      <c r="O144" s="3" t="s">
        <v>340</v>
      </c>
    </row>
    <row r="145" spans="2:15" ht="60" x14ac:dyDescent="0.2">
      <c r="B145" s="6" t="s">
        <v>341</v>
      </c>
      <c r="C145" s="4" t="s">
        <v>342</v>
      </c>
      <c r="D145" s="4"/>
      <c r="E145" s="4" t="s">
        <v>343</v>
      </c>
      <c r="F145" s="4" t="s">
        <v>344</v>
      </c>
      <c r="G145" s="3">
        <v>7774.01</v>
      </c>
      <c r="H145" s="3" t="s">
        <v>88</v>
      </c>
      <c r="I145" s="3" t="s">
        <v>88</v>
      </c>
      <c r="J145" s="3" t="s">
        <v>88</v>
      </c>
      <c r="K145" s="3" t="s">
        <v>88</v>
      </c>
      <c r="L145" s="3" t="s">
        <v>88</v>
      </c>
      <c r="M145" s="3" t="s">
        <v>88</v>
      </c>
      <c r="N145" s="3" t="s">
        <v>88</v>
      </c>
      <c r="O145" s="3" t="s">
        <v>345</v>
      </c>
    </row>
    <row r="146" spans="2:15" ht="60" x14ac:dyDescent="0.2">
      <c r="B146" s="6" t="s">
        <v>341</v>
      </c>
      <c r="C146" s="4" t="s">
        <v>342</v>
      </c>
      <c r="D146" s="4"/>
      <c r="E146" s="4" t="s">
        <v>343</v>
      </c>
      <c r="F146" s="4" t="s">
        <v>346</v>
      </c>
      <c r="G146" s="3">
        <v>3550.067</v>
      </c>
      <c r="H146" s="3" t="s">
        <v>88</v>
      </c>
      <c r="I146" s="3" t="s">
        <v>88</v>
      </c>
      <c r="J146" s="3" t="s">
        <v>88</v>
      </c>
      <c r="K146" s="3" t="s">
        <v>88</v>
      </c>
      <c r="L146" s="3" t="s">
        <v>88</v>
      </c>
      <c r="M146" s="3" t="s">
        <v>88</v>
      </c>
      <c r="N146" s="3" t="s">
        <v>88</v>
      </c>
      <c r="O146" s="3" t="s">
        <v>345</v>
      </c>
    </row>
    <row r="147" spans="2:15" ht="60" x14ac:dyDescent="0.2">
      <c r="B147" s="6" t="s">
        <v>341</v>
      </c>
      <c r="C147" s="4" t="s">
        <v>342</v>
      </c>
      <c r="D147" s="4"/>
      <c r="E147" s="4" t="s">
        <v>343</v>
      </c>
      <c r="F147" s="4" t="s">
        <v>347</v>
      </c>
      <c r="G147" s="3">
        <v>7772.39</v>
      </c>
      <c r="H147" s="3" t="s">
        <v>88</v>
      </c>
      <c r="I147" s="3" t="s">
        <v>88</v>
      </c>
      <c r="J147" s="3" t="s">
        <v>88</v>
      </c>
      <c r="K147" s="3" t="s">
        <v>88</v>
      </c>
      <c r="L147" s="3" t="s">
        <v>88</v>
      </c>
      <c r="M147" s="3" t="s">
        <v>88</v>
      </c>
      <c r="N147" s="3" t="s">
        <v>88</v>
      </c>
      <c r="O147" s="3" t="s">
        <v>345</v>
      </c>
    </row>
    <row r="148" spans="2:15" ht="60" x14ac:dyDescent="0.2">
      <c r="B148" s="6" t="s">
        <v>341</v>
      </c>
      <c r="C148" s="4" t="s">
        <v>342</v>
      </c>
      <c r="D148" s="4"/>
      <c r="E148" s="4" t="s">
        <v>343</v>
      </c>
      <c r="F148" s="4" t="s">
        <v>348</v>
      </c>
      <c r="G148" s="3">
        <v>297.89909999999998</v>
      </c>
      <c r="H148" s="3" t="s">
        <v>88</v>
      </c>
      <c r="I148" s="3" t="s">
        <v>88</v>
      </c>
      <c r="J148" s="3" t="s">
        <v>88</v>
      </c>
      <c r="K148" s="3" t="s">
        <v>88</v>
      </c>
      <c r="L148" s="3" t="s">
        <v>88</v>
      </c>
      <c r="M148" s="3" t="s">
        <v>88</v>
      </c>
      <c r="N148" s="3" t="s">
        <v>88</v>
      </c>
      <c r="O148" s="3" t="s">
        <v>345</v>
      </c>
    </row>
    <row r="149" spans="2:15" ht="45" x14ac:dyDescent="0.2">
      <c r="B149" s="2" t="s">
        <v>349</v>
      </c>
      <c r="C149" s="4" t="s">
        <v>171</v>
      </c>
      <c r="D149" s="4"/>
      <c r="E149" s="4" t="s">
        <v>350</v>
      </c>
      <c r="F149" s="4" t="s">
        <v>88</v>
      </c>
      <c r="G149" s="3" t="s">
        <v>88</v>
      </c>
      <c r="H149" s="3" t="s">
        <v>88</v>
      </c>
      <c r="I149" s="3" t="s">
        <v>88</v>
      </c>
      <c r="J149" s="3" t="s">
        <v>88</v>
      </c>
      <c r="K149" s="3" t="s">
        <v>88</v>
      </c>
      <c r="L149" s="3" t="s">
        <v>88</v>
      </c>
      <c r="M149" s="3" t="s">
        <v>88</v>
      </c>
      <c r="N149" s="3" t="s">
        <v>88</v>
      </c>
      <c r="O149" s="3" t="s">
        <v>351</v>
      </c>
    </row>
    <row r="150" spans="2:15" ht="60" x14ac:dyDescent="0.2">
      <c r="B150" s="2" t="s">
        <v>352</v>
      </c>
      <c r="C150" s="4" t="s">
        <v>353</v>
      </c>
      <c r="D150" s="4" t="s">
        <v>358</v>
      </c>
      <c r="E150" s="4"/>
      <c r="F150" s="4"/>
    </row>
    <row r="151" spans="2:15" ht="60" x14ac:dyDescent="0.2">
      <c r="B151" s="6" t="s">
        <v>354</v>
      </c>
      <c r="C151" s="4" t="s">
        <v>342</v>
      </c>
      <c r="D151" s="4"/>
      <c r="E151" s="4" t="s">
        <v>355</v>
      </c>
      <c r="F151" s="4" t="s">
        <v>356</v>
      </c>
      <c r="G151" s="3">
        <v>8384.1759999999995</v>
      </c>
      <c r="H151" s="3">
        <v>2608421</v>
      </c>
      <c r="I151" s="3" t="s">
        <v>88</v>
      </c>
      <c r="J151" s="3" t="s">
        <v>88</v>
      </c>
      <c r="K151" s="3" t="s">
        <v>88</v>
      </c>
      <c r="L151" s="3" t="s">
        <v>88</v>
      </c>
      <c r="M151" s="3" t="s">
        <v>88</v>
      </c>
      <c r="N151" s="3" t="s">
        <v>88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CC32-FE8E-0247-8B6B-8C48D3D455D8}">
  <dimension ref="A1:L51"/>
  <sheetViews>
    <sheetView zoomScale="86" zoomScaleNormal="86" workbookViewId="0">
      <selection activeCell="C31" sqref="C31"/>
    </sheetView>
  </sheetViews>
  <sheetFormatPr baseColWidth="10" defaultRowHeight="16" x14ac:dyDescent="0.2"/>
  <cols>
    <col min="1" max="1" width="16.1640625" customWidth="1"/>
    <col min="2" max="2" width="16.6640625" customWidth="1"/>
    <col min="3" max="3" width="13.33203125" customWidth="1"/>
    <col min="4" max="4" width="24.1640625" style="35" bestFit="1" customWidth="1"/>
    <col min="5" max="5" width="24.1640625" style="35" customWidth="1"/>
    <col min="6" max="6" width="23.5" style="35" bestFit="1" customWidth="1"/>
    <col min="7" max="7" width="21.83203125" style="35" bestFit="1" customWidth="1"/>
    <col min="8" max="9" width="21.83203125" style="35" customWidth="1"/>
    <col min="10" max="10" width="15.83203125" style="35" customWidth="1"/>
    <col min="11" max="11" width="21.6640625" customWidth="1"/>
    <col min="12" max="12" width="91.33203125" bestFit="1" customWidth="1"/>
  </cols>
  <sheetData>
    <row r="1" spans="1:12" s="16" customFormat="1" x14ac:dyDescent="0.2">
      <c r="A1" s="13" t="s">
        <v>359</v>
      </c>
      <c r="B1" s="14" t="s">
        <v>360</v>
      </c>
      <c r="C1" s="14" t="s">
        <v>361</v>
      </c>
      <c r="D1" s="32" t="s">
        <v>362</v>
      </c>
      <c r="E1" s="32" t="s">
        <v>391</v>
      </c>
      <c r="F1" s="32" t="s">
        <v>363</v>
      </c>
      <c r="G1" s="32" t="s">
        <v>364</v>
      </c>
      <c r="H1" s="32" t="s">
        <v>366</v>
      </c>
      <c r="I1" s="32" t="s">
        <v>380</v>
      </c>
      <c r="J1" s="32" t="s">
        <v>365</v>
      </c>
      <c r="K1" s="12" t="s">
        <v>376</v>
      </c>
      <c r="L1" s="16" t="s">
        <v>377</v>
      </c>
    </row>
    <row r="2" spans="1:12" ht="45" x14ac:dyDescent="0.2">
      <c r="A2" s="18" t="s">
        <v>25</v>
      </c>
      <c r="B2" s="19" t="s">
        <v>26</v>
      </c>
      <c r="C2" s="19" t="s">
        <v>30</v>
      </c>
      <c r="D2" s="29">
        <v>20655.689999999999</v>
      </c>
      <c r="E2" s="29">
        <f>D2/366</f>
        <v>56.436311475409831</v>
      </c>
      <c r="F2" s="29" t="s">
        <v>20</v>
      </c>
      <c r="G2" s="29" t="s">
        <v>20</v>
      </c>
      <c r="H2" s="29"/>
      <c r="I2" s="29"/>
      <c r="J2" s="29">
        <v>7671726</v>
      </c>
      <c r="K2" s="17"/>
      <c r="L2" t="s">
        <v>379</v>
      </c>
    </row>
    <row r="3" spans="1:12" x14ac:dyDescent="0.2">
      <c r="A3" s="20" t="s">
        <v>32</v>
      </c>
      <c r="B3" s="19" t="s">
        <v>33</v>
      </c>
      <c r="C3" s="19" t="s">
        <v>34</v>
      </c>
      <c r="D3" s="29">
        <v>12180.388000000001</v>
      </c>
      <c r="E3" s="29">
        <f t="shared" ref="E3:E51" si="0">D3/366</f>
        <v>33.279748633879784</v>
      </c>
      <c r="F3" s="29">
        <v>137991.37820000001</v>
      </c>
      <c r="G3" s="29" t="s">
        <v>139</v>
      </c>
      <c r="H3" s="29">
        <f>F3*1000</f>
        <v>137991378.20000002</v>
      </c>
      <c r="I3" s="29">
        <f t="shared" ref="I3:I22" si="1">H3/D3</f>
        <v>11328.980505382917</v>
      </c>
      <c r="J3" s="33"/>
      <c r="K3" s="17"/>
    </row>
    <row r="4" spans="1:12" ht="30" x14ac:dyDescent="0.2">
      <c r="A4" s="2" t="s">
        <v>51</v>
      </c>
      <c r="B4" s="3" t="s">
        <v>34</v>
      </c>
      <c r="C4" s="4" t="s">
        <v>53</v>
      </c>
      <c r="D4" s="28">
        <v>4989.9480000000003</v>
      </c>
      <c r="E4" s="29">
        <f t="shared" si="0"/>
        <v>13.633737704918033</v>
      </c>
      <c r="F4" s="28">
        <v>59659000</v>
      </c>
      <c r="G4" s="28" t="s">
        <v>72</v>
      </c>
      <c r="H4" s="28">
        <f>F4</f>
        <v>59659000</v>
      </c>
      <c r="I4" s="29">
        <f t="shared" si="1"/>
        <v>11955.836012719972</v>
      </c>
      <c r="J4" s="28">
        <v>2625292</v>
      </c>
    </row>
    <row r="5" spans="1:12" s="26" customFormat="1" ht="45" x14ac:dyDescent="0.2">
      <c r="A5" s="23" t="s">
        <v>55</v>
      </c>
      <c r="B5" s="24" t="s">
        <v>56</v>
      </c>
      <c r="C5" s="24" t="s">
        <v>57</v>
      </c>
      <c r="D5" s="27">
        <f>131.9*366</f>
        <v>48275.4</v>
      </c>
      <c r="E5" s="30">
        <f t="shared" si="0"/>
        <v>131.9</v>
      </c>
      <c r="F5" s="27">
        <f>10987*366</f>
        <v>4021242</v>
      </c>
      <c r="G5" s="27" t="s">
        <v>139</v>
      </c>
      <c r="H5" s="27">
        <f>F5*1000</f>
        <v>4021242000</v>
      </c>
      <c r="I5" s="30">
        <f t="shared" si="1"/>
        <v>83297.95299469294</v>
      </c>
      <c r="J5" s="34"/>
    </row>
    <row r="6" spans="1:12" ht="17" x14ac:dyDescent="0.2">
      <c r="A6" s="6" t="s">
        <v>69</v>
      </c>
      <c r="B6" s="4" t="s">
        <v>70</v>
      </c>
      <c r="C6" s="4" t="s">
        <v>71</v>
      </c>
      <c r="D6" s="28">
        <v>5515.83</v>
      </c>
      <c r="E6" s="29">
        <f t="shared" si="0"/>
        <v>15.070573770491803</v>
      </c>
      <c r="F6" s="28">
        <v>86030950</v>
      </c>
      <c r="G6" s="28" t="s">
        <v>72</v>
      </c>
      <c r="H6" s="28">
        <f>F6</f>
        <v>86030950</v>
      </c>
      <c r="I6" s="29">
        <f t="shared" si="1"/>
        <v>15597.099620546682</v>
      </c>
    </row>
    <row r="7" spans="1:12" ht="17" x14ac:dyDescent="0.2">
      <c r="A7" s="6" t="s">
        <v>69</v>
      </c>
      <c r="B7" s="4" t="s">
        <v>70</v>
      </c>
      <c r="C7" s="4" t="s">
        <v>73</v>
      </c>
      <c r="D7" s="28">
        <v>4564.37</v>
      </c>
      <c r="E7" s="29">
        <f t="shared" si="0"/>
        <v>12.470956284153004</v>
      </c>
      <c r="F7" s="28">
        <f>49347*1000</f>
        <v>49347000</v>
      </c>
      <c r="G7" s="28" t="s">
        <v>72</v>
      </c>
      <c r="H7" s="28">
        <f>F7</f>
        <v>49347000</v>
      </c>
      <c r="I7" s="29">
        <f t="shared" si="1"/>
        <v>10811.349649568287</v>
      </c>
    </row>
    <row r="8" spans="1:12" ht="30" x14ac:dyDescent="0.2">
      <c r="A8" s="2" t="s">
        <v>76</v>
      </c>
      <c r="B8" s="4" t="s">
        <v>77</v>
      </c>
      <c r="C8" s="4" t="s">
        <v>34</v>
      </c>
      <c r="D8" s="28">
        <v>41314</v>
      </c>
      <c r="E8" s="29">
        <f t="shared" si="0"/>
        <v>112.87978142076503</v>
      </c>
      <c r="F8" s="28">
        <v>174134200</v>
      </c>
      <c r="G8" s="28" t="s">
        <v>72</v>
      </c>
      <c r="H8" s="28">
        <f>F8</f>
        <v>174134200</v>
      </c>
      <c r="I8" s="29">
        <f t="shared" si="1"/>
        <v>4214.8956770102141</v>
      </c>
    </row>
    <row r="9" spans="1:12" ht="45" x14ac:dyDescent="0.2">
      <c r="A9" s="2" t="s">
        <v>90</v>
      </c>
      <c r="B9" s="4" t="s">
        <v>92</v>
      </c>
      <c r="C9" s="4" t="s">
        <v>93</v>
      </c>
      <c r="D9" s="36">
        <v>2921.9</v>
      </c>
      <c r="E9" s="29">
        <f t="shared" si="0"/>
        <v>7.9833333333333334</v>
      </c>
      <c r="F9" s="28">
        <v>111328</v>
      </c>
      <c r="G9" s="28" t="s">
        <v>24</v>
      </c>
      <c r="H9" s="28">
        <f>F9*'Unit conversions'!$E$2</f>
        <v>18554666.666666668</v>
      </c>
      <c r="I9" s="28">
        <f t="shared" si="1"/>
        <v>6350.2059162417154</v>
      </c>
    </row>
    <row r="10" spans="1:12" ht="45" x14ac:dyDescent="0.2">
      <c r="A10" s="2" t="s">
        <v>90</v>
      </c>
      <c r="B10" s="4" t="s">
        <v>92</v>
      </c>
      <c r="C10" s="4" t="s">
        <v>94</v>
      </c>
      <c r="D10" s="36">
        <v>8681.7999999999993</v>
      </c>
      <c r="E10" s="29">
        <f t="shared" si="0"/>
        <v>23.720765027322404</v>
      </c>
      <c r="F10" s="28">
        <v>457588</v>
      </c>
      <c r="G10" s="28" t="s">
        <v>24</v>
      </c>
      <c r="H10" s="28">
        <f>F10*'Unit conversions'!$E$2</f>
        <v>76264666.666666672</v>
      </c>
      <c r="I10" s="28">
        <f t="shared" si="1"/>
        <v>8784.430264077344</v>
      </c>
    </row>
    <row r="11" spans="1:12" ht="45" x14ac:dyDescent="0.2">
      <c r="A11" s="2" t="s">
        <v>90</v>
      </c>
      <c r="B11" s="4" t="s">
        <v>92</v>
      </c>
      <c r="C11" s="4" t="s">
        <v>95</v>
      </c>
      <c r="D11" s="37">
        <v>224980</v>
      </c>
      <c r="E11" s="38">
        <f t="shared" si="0"/>
        <v>614.6994535519126</v>
      </c>
      <c r="F11" s="31">
        <v>1093162</v>
      </c>
      <c r="G11" s="31" t="s">
        <v>24</v>
      </c>
      <c r="H11" s="31">
        <f>F11*'Unit conversions'!$E$2</f>
        <v>182193666.66666669</v>
      </c>
      <c r="I11" s="31">
        <f t="shared" si="1"/>
        <v>809.82161377307625</v>
      </c>
      <c r="J11" s="39"/>
    </row>
    <row r="12" spans="1:12" s="26" customFormat="1" ht="30" x14ac:dyDescent="0.2">
      <c r="A12" s="23" t="s">
        <v>111</v>
      </c>
      <c r="B12" s="24" t="s">
        <v>113</v>
      </c>
      <c r="C12" s="24" t="s">
        <v>114</v>
      </c>
      <c r="D12" s="27">
        <v>45980.601474900002</v>
      </c>
      <c r="E12" s="30">
        <f t="shared" si="0"/>
        <v>125.63005867459017</v>
      </c>
      <c r="F12" s="27">
        <v>968752.81945900002</v>
      </c>
      <c r="G12" s="27" t="s">
        <v>139</v>
      </c>
      <c r="H12" s="27">
        <f>F12*1000</f>
        <v>968752819.45899999</v>
      </c>
      <c r="I12" s="27">
        <f t="shared" si="1"/>
        <v>21068.728733090302</v>
      </c>
      <c r="J12" s="34"/>
      <c r="L12" s="26" t="s">
        <v>392</v>
      </c>
    </row>
    <row r="13" spans="1:12" ht="75" x14ac:dyDescent="0.2">
      <c r="A13" s="2" t="s">
        <v>118</v>
      </c>
      <c r="B13" s="4" t="s">
        <v>119</v>
      </c>
      <c r="C13" s="4" t="s">
        <v>120</v>
      </c>
      <c r="D13" s="28">
        <v>13070.65</v>
      </c>
      <c r="E13" s="29">
        <f t="shared" si="0"/>
        <v>35.712158469945351</v>
      </c>
      <c r="F13" s="28">
        <v>206329392</v>
      </c>
      <c r="G13" s="28" t="s">
        <v>72</v>
      </c>
      <c r="H13" s="28">
        <f t="shared" ref="H13:H18" si="2">F13</f>
        <v>206329392</v>
      </c>
      <c r="I13" s="28">
        <f t="shared" si="1"/>
        <v>15785.702470802906</v>
      </c>
    </row>
    <row r="14" spans="1:12" x14ac:dyDescent="0.2">
      <c r="A14" s="2" t="s">
        <v>121</v>
      </c>
      <c r="B14" s="4" t="s">
        <v>122</v>
      </c>
      <c r="C14" s="4" t="s">
        <v>123</v>
      </c>
      <c r="D14" s="28">
        <v>10486.9</v>
      </c>
      <c r="E14" s="29">
        <f t="shared" si="0"/>
        <v>28.652732240437157</v>
      </c>
      <c r="F14" s="28">
        <f>331670*366</f>
        <v>121391220</v>
      </c>
      <c r="G14" s="28" t="s">
        <v>72</v>
      </c>
      <c r="H14" s="28">
        <f t="shared" si="2"/>
        <v>121391220</v>
      </c>
      <c r="I14" s="28">
        <f t="shared" si="1"/>
        <v>11575.510398687888</v>
      </c>
    </row>
    <row r="15" spans="1:12" x14ac:dyDescent="0.2">
      <c r="A15" s="2" t="s">
        <v>121</v>
      </c>
      <c r="B15" s="4" t="s">
        <v>122</v>
      </c>
      <c r="C15" s="4" t="s">
        <v>125</v>
      </c>
      <c r="D15" s="28">
        <v>6945.31</v>
      </c>
      <c r="E15" s="29">
        <f t="shared" si="0"/>
        <v>18.976256830601095</v>
      </c>
      <c r="F15" s="28">
        <f>214939*366</f>
        <v>78667674</v>
      </c>
      <c r="G15" s="28" t="s">
        <v>72</v>
      </c>
      <c r="H15" s="28">
        <f t="shared" si="2"/>
        <v>78667674</v>
      </c>
      <c r="I15" s="28">
        <f t="shared" si="1"/>
        <v>11326.73329196249</v>
      </c>
    </row>
    <row r="16" spans="1:12" x14ac:dyDescent="0.2">
      <c r="A16" s="2" t="s">
        <v>121</v>
      </c>
      <c r="B16" s="4" t="s">
        <v>122</v>
      </c>
      <c r="C16" s="4" t="s">
        <v>126</v>
      </c>
      <c r="D16" s="28">
        <v>2321.3200000000002</v>
      </c>
      <c r="E16" s="29">
        <f t="shared" si="0"/>
        <v>6.3424043715847001</v>
      </c>
      <c r="F16" s="28">
        <f>81095*366</f>
        <v>29680770</v>
      </c>
      <c r="G16" s="28" t="s">
        <v>72</v>
      </c>
      <c r="H16" s="28">
        <f t="shared" si="2"/>
        <v>29680770</v>
      </c>
      <c r="I16" s="28">
        <f t="shared" si="1"/>
        <v>12786.160460427687</v>
      </c>
    </row>
    <row r="17" spans="1:11" ht="30" x14ac:dyDescent="0.2">
      <c r="A17" s="2" t="s">
        <v>127</v>
      </c>
      <c r="B17" s="4" t="s">
        <v>128</v>
      </c>
      <c r="C17" s="4" t="s">
        <v>129</v>
      </c>
      <c r="D17" s="28">
        <v>15202.37097</v>
      </c>
      <c r="E17" s="29">
        <f t="shared" si="0"/>
        <v>41.536532704918031</v>
      </c>
      <c r="F17" s="28">
        <v>159260997.59999999</v>
      </c>
      <c r="G17" s="28" t="s">
        <v>72</v>
      </c>
      <c r="H17" s="28">
        <f t="shared" si="2"/>
        <v>159260997.59999999</v>
      </c>
      <c r="I17" s="28">
        <f t="shared" si="1"/>
        <v>10476.063103201592</v>
      </c>
    </row>
    <row r="18" spans="1:11" ht="60" x14ac:dyDescent="0.2">
      <c r="A18" s="6" t="s">
        <v>130</v>
      </c>
      <c r="B18" s="4" t="s">
        <v>131</v>
      </c>
      <c r="C18" s="4" t="s">
        <v>132</v>
      </c>
      <c r="D18" s="28">
        <v>4388.5749999999998</v>
      </c>
      <c r="E18" s="29">
        <f t="shared" si="0"/>
        <v>11.990642076502732</v>
      </c>
      <c r="F18" s="28">
        <v>51331878</v>
      </c>
      <c r="G18" s="28" t="s">
        <v>72</v>
      </c>
      <c r="H18" s="28">
        <f t="shared" si="2"/>
        <v>51331878</v>
      </c>
      <c r="I18" s="28">
        <f t="shared" si="1"/>
        <v>11696.70747338259</v>
      </c>
    </row>
    <row r="19" spans="1:11" ht="60" x14ac:dyDescent="0.2">
      <c r="A19" s="2" t="s">
        <v>136</v>
      </c>
      <c r="B19" s="4" t="s">
        <v>137</v>
      </c>
      <c r="C19" s="4" t="s">
        <v>138</v>
      </c>
      <c r="D19" s="28">
        <v>17185.400000000001</v>
      </c>
      <c r="E19" s="29">
        <f t="shared" si="0"/>
        <v>46.954644808743176</v>
      </c>
      <c r="F19" s="28">
        <v>284977.5</v>
      </c>
      <c r="G19" s="28" t="s">
        <v>139</v>
      </c>
      <c r="H19" s="28">
        <f>F19*1000</f>
        <v>284977500</v>
      </c>
      <c r="I19" s="28">
        <f t="shared" si="1"/>
        <v>16582.53517520686</v>
      </c>
    </row>
    <row r="20" spans="1:11" ht="17" x14ac:dyDescent="0.2">
      <c r="A20" s="6" t="s">
        <v>142</v>
      </c>
      <c r="B20" s="4" t="s">
        <v>145</v>
      </c>
      <c r="C20" s="4" t="s">
        <v>146</v>
      </c>
      <c r="D20" s="28">
        <v>549.65</v>
      </c>
      <c r="E20" s="29">
        <f t="shared" si="0"/>
        <v>1.5017759562841528</v>
      </c>
      <c r="F20" s="28">
        <v>3709528</v>
      </c>
      <c r="G20" s="28" t="s">
        <v>72</v>
      </c>
      <c r="H20" s="28">
        <f>F20</f>
        <v>3709528</v>
      </c>
      <c r="I20" s="28">
        <f t="shared" si="1"/>
        <v>6748.8911125261529</v>
      </c>
      <c r="K20" s="3" t="s">
        <v>147</v>
      </c>
    </row>
    <row r="21" spans="1:11" ht="17" x14ac:dyDescent="0.2">
      <c r="A21" s="6" t="s">
        <v>142</v>
      </c>
      <c r="B21" s="4" t="s">
        <v>145</v>
      </c>
      <c r="C21" s="4" t="s">
        <v>148</v>
      </c>
      <c r="D21" s="28">
        <v>1374.44</v>
      </c>
      <c r="E21" s="29">
        <f t="shared" si="0"/>
        <v>3.7553005464480878</v>
      </c>
      <c r="F21" s="28">
        <v>22284115</v>
      </c>
      <c r="G21" s="28" t="s">
        <v>72</v>
      </c>
      <c r="H21" s="28">
        <f>F21</f>
        <v>22284115</v>
      </c>
      <c r="I21" s="28">
        <f t="shared" si="1"/>
        <v>16213.232298245102</v>
      </c>
      <c r="K21" s="3" t="s">
        <v>147</v>
      </c>
    </row>
    <row r="22" spans="1:11" ht="30" x14ac:dyDescent="0.2">
      <c r="A22" s="6" t="s">
        <v>142</v>
      </c>
      <c r="B22" s="4" t="s">
        <v>145</v>
      </c>
      <c r="C22" s="4" t="s">
        <v>149</v>
      </c>
      <c r="D22" s="28">
        <v>1932.74</v>
      </c>
      <c r="E22" s="29">
        <f t="shared" si="0"/>
        <v>5.2807103825136616</v>
      </c>
      <c r="F22" s="28">
        <v>38351800</v>
      </c>
      <c r="G22" s="28" t="s">
        <v>72</v>
      </c>
      <c r="H22" s="28">
        <f>F22</f>
        <v>38351800</v>
      </c>
      <c r="I22" s="28">
        <f t="shared" si="1"/>
        <v>19843.227749205791</v>
      </c>
      <c r="K22" s="3" t="s">
        <v>147</v>
      </c>
    </row>
    <row r="23" spans="1:11" ht="30" x14ac:dyDescent="0.2">
      <c r="A23" s="2" t="s">
        <v>151</v>
      </c>
      <c r="B23" s="4" t="s">
        <v>152</v>
      </c>
      <c r="C23" s="4" t="s">
        <v>153</v>
      </c>
      <c r="E23" s="29">
        <f t="shared" si="0"/>
        <v>0</v>
      </c>
      <c r="F23" s="28">
        <v>12294363</v>
      </c>
      <c r="G23" s="28" t="s">
        <v>72</v>
      </c>
      <c r="H23" s="28" t="s">
        <v>88</v>
      </c>
      <c r="I23" s="28"/>
      <c r="K23" s="3" t="s">
        <v>393</v>
      </c>
    </row>
    <row r="24" spans="1:11" ht="45" x14ac:dyDescent="0.2">
      <c r="A24" s="2" t="s">
        <v>167</v>
      </c>
      <c r="B24" s="4" t="s">
        <v>168</v>
      </c>
      <c r="C24" s="4" t="s">
        <v>169</v>
      </c>
      <c r="D24" s="28">
        <v>14426.1</v>
      </c>
      <c r="E24" s="29">
        <f t="shared" si="0"/>
        <v>39.415573770491804</v>
      </c>
      <c r="F24" s="28">
        <v>236718970</v>
      </c>
      <c r="G24" s="28" t="s">
        <v>72</v>
      </c>
      <c r="H24" s="28">
        <f>F24</f>
        <v>236718970</v>
      </c>
      <c r="I24" s="28">
        <f t="shared" ref="I24:I32" si="3">H24/D24</f>
        <v>16409.075911022384</v>
      </c>
    </row>
    <row r="25" spans="1:11" ht="30" x14ac:dyDescent="0.2">
      <c r="A25" s="2" t="s">
        <v>170</v>
      </c>
      <c r="B25" s="4" t="s">
        <v>172</v>
      </c>
      <c r="C25" s="4" t="s">
        <v>173</v>
      </c>
      <c r="D25" s="28">
        <v>8699.5897199999999</v>
      </c>
      <c r="E25" s="29">
        <f t="shared" si="0"/>
        <v>23.76937081967213</v>
      </c>
      <c r="F25" s="28">
        <v>133967709.40000001</v>
      </c>
      <c r="G25" s="28" t="s">
        <v>72</v>
      </c>
      <c r="H25" s="28">
        <f>F25</f>
        <v>133967709.40000001</v>
      </c>
      <c r="I25" s="28">
        <f t="shared" si="3"/>
        <v>15399.313497740444</v>
      </c>
      <c r="J25" s="28">
        <v>5611341</v>
      </c>
      <c r="K25" s="3" t="s">
        <v>175</v>
      </c>
    </row>
    <row r="26" spans="1:11" ht="30" x14ac:dyDescent="0.2">
      <c r="A26" s="2" t="s">
        <v>170</v>
      </c>
      <c r="B26" s="4" t="s">
        <v>172</v>
      </c>
      <c r="C26" s="4" t="s">
        <v>176</v>
      </c>
      <c r="D26" s="28">
        <v>823.02873199999999</v>
      </c>
      <c r="E26" s="29">
        <f t="shared" si="0"/>
        <v>2.248712382513661</v>
      </c>
      <c r="F26" s="28">
        <v>6468208.7000000002</v>
      </c>
      <c r="G26" s="28" t="s">
        <v>72</v>
      </c>
      <c r="H26" s="28">
        <f>F26</f>
        <v>6468208.7000000002</v>
      </c>
      <c r="I26" s="28">
        <f t="shared" si="3"/>
        <v>7859.0314633146982</v>
      </c>
      <c r="J26" s="28" t="s">
        <v>177</v>
      </c>
      <c r="K26" s="3" t="s">
        <v>178</v>
      </c>
    </row>
    <row r="27" spans="1:11" ht="30" x14ac:dyDescent="0.2">
      <c r="A27" s="2" t="s">
        <v>182</v>
      </c>
      <c r="B27" s="4" t="s">
        <v>184</v>
      </c>
      <c r="C27" s="4" t="s">
        <v>185</v>
      </c>
      <c r="D27" s="28">
        <v>38173.980000000003</v>
      </c>
      <c r="E27" s="29">
        <f t="shared" si="0"/>
        <v>104.3004918032787</v>
      </c>
      <c r="F27" s="28">
        <v>415332388.10000002</v>
      </c>
      <c r="G27" s="28" t="s">
        <v>72</v>
      </c>
      <c r="H27" s="28">
        <f>F27</f>
        <v>415332388.10000002</v>
      </c>
      <c r="I27" s="28">
        <f t="shared" si="3"/>
        <v>10879.986527472378</v>
      </c>
    </row>
    <row r="28" spans="1:11" ht="45" x14ac:dyDescent="0.2">
      <c r="A28" s="2" t="s">
        <v>188</v>
      </c>
      <c r="B28" s="4" t="s">
        <v>190</v>
      </c>
      <c r="C28" s="4" t="s">
        <v>191</v>
      </c>
      <c r="D28" s="28">
        <v>13410.743</v>
      </c>
      <c r="E28" s="29">
        <f t="shared" si="0"/>
        <v>36.641374316939888</v>
      </c>
      <c r="F28" s="28">
        <v>331468584.19999999</v>
      </c>
      <c r="G28" s="28" t="s">
        <v>72</v>
      </c>
      <c r="H28" s="28">
        <f>F28</f>
        <v>331468584.19999999</v>
      </c>
      <c r="I28" s="28">
        <f t="shared" si="3"/>
        <v>24716.645766755799</v>
      </c>
    </row>
    <row r="29" spans="1:11" ht="45" x14ac:dyDescent="0.2">
      <c r="A29" s="6" t="s">
        <v>188</v>
      </c>
      <c r="B29" s="4" t="s">
        <v>192</v>
      </c>
      <c r="C29" s="4" t="s">
        <v>193</v>
      </c>
      <c r="D29" s="28">
        <v>13420</v>
      </c>
      <c r="E29" s="29">
        <f t="shared" si="0"/>
        <v>36.666666666666664</v>
      </c>
      <c r="F29" s="28">
        <v>331.36</v>
      </c>
      <c r="G29" s="28" t="s">
        <v>394</v>
      </c>
      <c r="H29" s="28">
        <f>F29*1000000</f>
        <v>331360000</v>
      </c>
      <c r="I29" s="28">
        <f t="shared" si="3"/>
        <v>24691.505216095378</v>
      </c>
    </row>
    <row r="30" spans="1:11" ht="30" x14ac:dyDescent="0.2">
      <c r="A30" s="2" t="s">
        <v>196</v>
      </c>
      <c r="B30" s="4" t="s">
        <v>197</v>
      </c>
      <c r="C30" s="4" t="s">
        <v>198</v>
      </c>
      <c r="D30" s="28">
        <v>29126.9</v>
      </c>
      <c r="E30" s="29">
        <f t="shared" si="0"/>
        <v>79.581693989071042</v>
      </c>
      <c r="F30" s="28">
        <v>338700000</v>
      </c>
      <c r="G30" s="28" t="s">
        <v>72</v>
      </c>
      <c r="H30" s="28">
        <f>F30</f>
        <v>338700000</v>
      </c>
      <c r="I30" s="28">
        <f t="shared" si="3"/>
        <v>11628.425956761619</v>
      </c>
    </row>
    <row r="31" spans="1:11" s="26" customFormat="1" ht="30" x14ac:dyDescent="0.2">
      <c r="A31" s="23" t="s">
        <v>196</v>
      </c>
      <c r="B31" s="24" t="s">
        <v>197</v>
      </c>
      <c r="C31" s="24" t="s">
        <v>199</v>
      </c>
      <c r="D31" s="27">
        <v>24848.799999999999</v>
      </c>
      <c r="E31" s="30">
        <f t="shared" si="0"/>
        <v>67.892896174863381</v>
      </c>
      <c r="F31" s="27">
        <v>1085100000</v>
      </c>
      <c r="G31" s="27" t="s">
        <v>72</v>
      </c>
      <c r="H31" s="27">
        <f>F31</f>
        <v>1085100000</v>
      </c>
      <c r="I31" s="27">
        <f t="shared" si="3"/>
        <v>43668.104697208721</v>
      </c>
      <c r="J31" s="34"/>
    </row>
    <row r="32" spans="1:11" s="26" customFormat="1" ht="105" x14ac:dyDescent="0.2">
      <c r="A32" s="23" t="s">
        <v>201</v>
      </c>
      <c r="B32" s="24" t="s">
        <v>202</v>
      </c>
      <c r="C32" s="24" t="s">
        <v>203</v>
      </c>
      <c r="D32" s="27">
        <v>57285</v>
      </c>
      <c r="E32" s="30">
        <f t="shared" si="0"/>
        <v>156.51639344262296</v>
      </c>
      <c r="F32" s="27">
        <v>128009</v>
      </c>
      <c r="G32" s="27" t="s">
        <v>204</v>
      </c>
      <c r="H32" s="27">
        <f>F32*'Unit conversions'!E2*10</f>
        <v>213348333.33333337</v>
      </c>
      <c r="I32" s="27">
        <f t="shared" si="3"/>
        <v>3724.331558581363</v>
      </c>
      <c r="J32" s="34"/>
      <c r="K32" s="24" t="s">
        <v>205</v>
      </c>
    </row>
    <row r="33" spans="1:11" ht="45" x14ac:dyDescent="0.2">
      <c r="A33" s="2" t="s">
        <v>209</v>
      </c>
      <c r="B33" s="4" t="s">
        <v>211</v>
      </c>
      <c r="C33" s="4" t="s">
        <v>212</v>
      </c>
      <c r="E33" s="29">
        <f t="shared" si="0"/>
        <v>0</v>
      </c>
      <c r="F33" s="28">
        <v>125360687</v>
      </c>
      <c r="G33" s="28" t="s">
        <v>72</v>
      </c>
      <c r="H33" s="28" t="s">
        <v>88</v>
      </c>
      <c r="I33" s="28"/>
      <c r="K33" t="s">
        <v>393</v>
      </c>
    </row>
    <row r="34" spans="1:11" ht="30" x14ac:dyDescent="0.2">
      <c r="A34" s="2" t="s">
        <v>222</v>
      </c>
      <c r="B34" s="4" t="s">
        <v>223</v>
      </c>
      <c r="C34" s="4" t="s">
        <v>224</v>
      </c>
      <c r="D34" s="28">
        <v>25594</v>
      </c>
      <c r="E34" s="29">
        <f t="shared" si="0"/>
        <v>69.928961748633881</v>
      </c>
      <c r="F34" s="28">
        <v>1072223</v>
      </c>
      <c r="G34" s="28" t="s">
        <v>139</v>
      </c>
      <c r="H34" s="28">
        <f>F34*1000</f>
        <v>1072223000</v>
      </c>
      <c r="I34" s="28">
        <f t="shared" ref="I34:I51" si="4">H34/D34</f>
        <v>41893.529733531293</v>
      </c>
      <c r="K34" t="s">
        <v>395</v>
      </c>
    </row>
    <row r="35" spans="1:11" ht="30" x14ac:dyDescent="0.2">
      <c r="A35" s="9" t="s">
        <v>228</v>
      </c>
      <c r="B35" s="4" t="s">
        <v>230</v>
      </c>
      <c r="C35" s="4" t="s">
        <v>233</v>
      </c>
      <c r="D35" s="28">
        <v>29658.69</v>
      </c>
      <c r="E35" s="29">
        <f t="shared" si="0"/>
        <v>81.034672131147531</v>
      </c>
      <c r="F35" s="40">
        <v>132.875</v>
      </c>
      <c r="G35" s="28" t="s">
        <v>394</v>
      </c>
      <c r="H35" s="28">
        <f>F35*1000000</f>
        <v>132875000</v>
      </c>
      <c r="I35" s="28">
        <f t="shared" si="4"/>
        <v>4480.1371874482656</v>
      </c>
      <c r="J35" s="28" t="s">
        <v>234</v>
      </c>
    </row>
    <row r="36" spans="1:11" ht="45" x14ac:dyDescent="0.2">
      <c r="A36" s="2" t="s">
        <v>235</v>
      </c>
      <c r="B36" s="4" t="s">
        <v>236</v>
      </c>
      <c r="C36" s="4" t="s">
        <v>237</v>
      </c>
      <c r="D36" s="28">
        <v>25594</v>
      </c>
      <c r="E36" s="29">
        <f t="shared" si="0"/>
        <v>69.928961748633881</v>
      </c>
      <c r="F36" s="28">
        <v>100610</v>
      </c>
      <c r="G36" s="28" t="s">
        <v>139</v>
      </c>
      <c r="H36" s="28">
        <f>F36*1000</f>
        <v>100610000</v>
      </c>
      <c r="I36" s="28">
        <f t="shared" si="4"/>
        <v>3930.9994529967962</v>
      </c>
    </row>
    <row r="37" spans="1:11" x14ac:dyDescent="0.2">
      <c r="A37" s="2" t="s">
        <v>252</v>
      </c>
      <c r="B37" s="4"/>
      <c r="C37" s="4"/>
      <c r="D37" s="28">
        <f>12825000*366/1000000</f>
        <v>4693.95</v>
      </c>
      <c r="E37" s="29">
        <f t="shared" si="0"/>
        <v>12.824999999999999</v>
      </c>
      <c r="F37" s="28">
        <f>130591*366</f>
        <v>47796306</v>
      </c>
      <c r="G37" s="28" t="s">
        <v>72</v>
      </c>
      <c r="H37" s="28">
        <f>F37</f>
        <v>47796306</v>
      </c>
      <c r="I37" s="28">
        <f t="shared" si="4"/>
        <v>10182.534113060428</v>
      </c>
    </row>
    <row r="38" spans="1:11" ht="30" x14ac:dyDescent="0.2">
      <c r="A38" s="2" t="s">
        <v>255</v>
      </c>
      <c r="B38" s="4" t="s">
        <v>257</v>
      </c>
      <c r="C38" s="4" t="s">
        <v>258</v>
      </c>
      <c r="D38" s="28">
        <v>9780.0400000000009</v>
      </c>
      <c r="E38" s="29">
        <f t="shared" si="0"/>
        <v>26.721420765027325</v>
      </c>
      <c r="F38" s="28">
        <v>260120703.40000001</v>
      </c>
      <c r="G38" s="28" t="s">
        <v>72</v>
      </c>
      <c r="H38" s="28">
        <f>F38</f>
        <v>260120703.40000001</v>
      </c>
      <c r="I38" s="28">
        <f t="shared" si="4"/>
        <v>26597.10015500959</v>
      </c>
    </row>
    <row r="39" spans="1:11" ht="60" x14ac:dyDescent="0.2">
      <c r="A39" s="2" t="s">
        <v>259</v>
      </c>
      <c r="B39" s="4"/>
      <c r="C39" s="4" t="s">
        <v>261</v>
      </c>
      <c r="D39" s="28">
        <v>52532.4</v>
      </c>
      <c r="E39" s="29">
        <f t="shared" si="0"/>
        <v>143.5311475409836</v>
      </c>
      <c r="F39" s="28">
        <v>2000</v>
      </c>
      <c r="G39" s="28" t="s">
        <v>262</v>
      </c>
      <c r="H39" s="28">
        <f>F39*'Unit conversions'!E3</f>
        <v>1054080000</v>
      </c>
      <c r="I39" s="28">
        <f t="shared" si="4"/>
        <v>20065.331109943578</v>
      </c>
      <c r="J39" s="28" t="s">
        <v>263</v>
      </c>
    </row>
    <row r="40" spans="1:11" ht="45" x14ac:dyDescent="0.2">
      <c r="A40" s="2" t="s">
        <v>265</v>
      </c>
      <c r="B40" s="4" t="s">
        <v>267</v>
      </c>
      <c r="C40" s="4" t="s">
        <v>268</v>
      </c>
      <c r="D40" s="28">
        <v>11125.17</v>
      </c>
      <c r="E40" s="29">
        <f t="shared" si="0"/>
        <v>30.396639344262294</v>
      </c>
      <c r="F40" s="28">
        <v>109251549</v>
      </c>
      <c r="G40" s="28" t="s">
        <v>72</v>
      </c>
      <c r="H40" s="28">
        <f>F40</f>
        <v>109251549</v>
      </c>
      <c r="I40" s="28">
        <f t="shared" si="4"/>
        <v>9820.2138933607312</v>
      </c>
    </row>
    <row r="41" spans="1:11" ht="45" x14ac:dyDescent="0.2">
      <c r="A41" s="2" t="s">
        <v>271</v>
      </c>
      <c r="B41" s="4" t="s">
        <v>273</v>
      </c>
      <c r="C41" s="4" t="s">
        <v>274</v>
      </c>
      <c r="D41" s="28">
        <v>53795.15</v>
      </c>
      <c r="E41" s="29">
        <f t="shared" si="0"/>
        <v>146.98128415300548</v>
      </c>
      <c r="F41" s="28">
        <v>230512.4</v>
      </c>
      <c r="G41" s="28" t="s">
        <v>139</v>
      </c>
      <c r="H41" s="28">
        <f>F41*1000</f>
        <v>230512400</v>
      </c>
      <c r="I41" s="28">
        <f t="shared" si="4"/>
        <v>4285.0033878518789</v>
      </c>
      <c r="J41" s="28" t="s">
        <v>88</v>
      </c>
    </row>
    <row r="42" spans="1:11" x14ac:dyDescent="0.2">
      <c r="A42" s="2" t="s">
        <v>281</v>
      </c>
      <c r="B42" s="4" t="s">
        <v>282</v>
      </c>
      <c r="C42" s="4" t="s">
        <v>283</v>
      </c>
      <c r="D42" s="28">
        <v>39234.039989999997</v>
      </c>
      <c r="E42" s="29">
        <f t="shared" si="0"/>
        <v>107.19683057377048</v>
      </c>
      <c r="F42" s="28">
        <v>3091256</v>
      </c>
      <c r="G42" s="28" t="s">
        <v>174</v>
      </c>
      <c r="H42" s="28">
        <f>F42*'Unit conversions'!E2</f>
        <v>515209333.33333337</v>
      </c>
      <c r="I42" s="28">
        <f t="shared" si="4"/>
        <v>13131.69210880782</v>
      </c>
      <c r="J42" s="28">
        <v>37014310</v>
      </c>
    </row>
    <row r="43" spans="1:11" ht="45" x14ac:dyDescent="0.2">
      <c r="A43" s="6" t="s">
        <v>284</v>
      </c>
      <c r="B43" s="4" t="s">
        <v>285</v>
      </c>
      <c r="C43" s="4" t="s">
        <v>286</v>
      </c>
      <c r="D43" s="28">
        <v>2114.1046000000001</v>
      </c>
      <c r="E43" s="29">
        <f t="shared" si="0"/>
        <v>5.7762420765027329</v>
      </c>
      <c r="F43" s="28">
        <v>22684790</v>
      </c>
      <c r="G43" s="28" t="s">
        <v>72</v>
      </c>
      <c r="H43" s="28">
        <f>F43</f>
        <v>22684790</v>
      </c>
      <c r="I43" s="28">
        <f t="shared" si="4"/>
        <v>10730.211740705734</v>
      </c>
    </row>
    <row r="44" spans="1:11" ht="30" x14ac:dyDescent="0.2">
      <c r="A44" s="2" t="s">
        <v>288</v>
      </c>
      <c r="B44" s="4" t="s">
        <v>289</v>
      </c>
      <c r="C44" s="4" t="s">
        <v>290</v>
      </c>
      <c r="D44" s="28">
        <f>37403.85</f>
        <v>37403.85</v>
      </c>
      <c r="E44" s="29">
        <f t="shared" si="0"/>
        <v>102.19631147540983</v>
      </c>
      <c r="F44" s="28">
        <v>525983532</v>
      </c>
      <c r="G44" s="28" t="s">
        <v>72</v>
      </c>
      <c r="H44" s="28">
        <f>F44</f>
        <v>525983532</v>
      </c>
      <c r="I44" s="28">
        <f t="shared" si="4"/>
        <v>14062.283214161109</v>
      </c>
    </row>
    <row r="45" spans="1:11" ht="60" x14ac:dyDescent="0.2">
      <c r="A45" s="2" t="s">
        <v>296</v>
      </c>
      <c r="B45" s="4" t="s">
        <v>297</v>
      </c>
      <c r="C45" s="4" t="s">
        <v>298</v>
      </c>
      <c r="D45" s="28">
        <v>12352.05</v>
      </c>
      <c r="E45" s="29">
        <f t="shared" si="0"/>
        <v>33.748770491803278</v>
      </c>
      <c r="F45" s="28">
        <v>1377065.72</v>
      </c>
      <c r="G45" s="28" t="s">
        <v>174</v>
      </c>
      <c r="H45" s="28">
        <f>F45*'Unit conversions'!E2</f>
        <v>229510953.33333334</v>
      </c>
      <c r="I45" s="28">
        <f t="shared" si="4"/>
        <v>18580.798598883048</v>
      </c>
    </row>
    <row r="46" spans="1:11" ht="45" x14ac:dyDescent="0.2">
      <c r="A46" s="2" t="s">
        <v>302</v>
      </c>
      <c r="B46" s="4" t="s">
        <v>303</v>
      </c>
      <c r="C46" s="4" t="s">
        <v>304</v>
      </c>
      <c r="D46" s="28">
        <v>20935.599999999999</v>
      </c>
      <c r="E46" s="29">
        <f t="shared" si="0"/>
        <v>57.201092896174856</v>
      </c>
      <c r="F46" s="28">
        <v>198866597</v>
      </c>
      <c r="G46" s="28" t="s">
        <v>72</v>
      </c>
      <c r="H46" s="28">
        <f>F46</f>
        <v>198866597</v>
      </c>
      <c r="I46" s="28">
        <f t="shared" si="4"/>
        <v>9498.9681212862306</v>
      </c>
    </row>
    <row r="47" spans="1:11" ht="180" x14ac:dyDescent="0.2">
      <c r="A47" s="2" t="s">
        <v>302</v>
      </c>
      <c r="B47" s="4" t="s">
        <v>303</v>
      </c>
      <c r="C47" s="4" t="s">
        <v>306</v>
      </c>
      <c r="D47" s="28">
        <v>864.41</v>
      </c>
      <c r="E47" s="29">
        <f t="shared" si="0"/>
        <v>2.3617759562841529</v>
      </c>
      <c r="F47" s="28">
        <f>1022504*12</f>
        <v>12270048</v>
      </c>
      <c r="G47" s="28" t="s">
        <v>72</v>
      </c>
      <c r="H47" s="28">
        <f>F47</f>
        <v>12270048</v>
      </c>
      <c r="I47" s="28">
        <f t="shared" si="4"/>
        <v>14194.708529517244</v>
      </c>
      <c r="K47" s="4" t="s">
        <v>307</v>
      </c>
    </row>
    <row r="48" spans="1:11" ht="105" x14ac:dyDescent="0.2">
      <c r="A48" s="2" t="s">
        <v>317</v>
      </c>
      <c r="B48" s="4" t="s">
        <v>319</v>
      </c>
      <c r="C48" s="4" t="s">
        <v>320</v>
      </c>
      <c r="D48" s="28">
        <v>21818</v>
      </c>
      <c r="E48" s="29">
        <f t="shared" si="0"/>
        <v>59.612021857923494</v>
      </c>
      <c r="F48" s="28">
        <v>222437605</v>
      </c>
      <c r="G48" s="28" t="s">
        <v>72</v>
      </c>
      <c r="H48" s="28">
        <f>F48</f>
        <v>222437605</v>
      </c>
      <c r="I48" s="28">
        <f t="shared" si="4"/>
        <v>10195.141855348795</v>
      </c>
      <c r="K48" s="3" t="s">
        <v>321</v>
      </c>
    </row>
    <row r="49" spans="1:11" s="26" customFormat="1" x14ac:dyDescent="0.2">
      <c r="A49" s="23" t="s">
        <v>323</v>
      </c>
      <c r="B49" s="24" t="s">
        <v>324</v>
      </c>
      <c r="C49" s="24" t="s">
        <v>325</v>
      </c>
      <c r="D49" s="27">
        <v>1247.2</v>
      </c>
      <c r="E49" s="30">
        <f t="shared" si="0"/>
        <v>3.4076502732240437</v>
      </c>
      <c r="F49" s="27">
        <f>200000*366</f>
        <v>73200000</v>
      </c>
      <c r="G49" s="27" t="s">
        <v>72</v>
      </c>
      <c r="H49" s="27">
        <f>F49</f>
        <v>73200000</v>
      </c>
      <c r="I49" s="27">
        <f t="shared" si="4"/>
        <v>58691.468890314303</v>
      </c>
      <c r="J49" s="27">
        <v>1013708.59</v>
      </c>
      <c r="K49" s="25" t="s">
        <v>327</v>
      </c>
    </row>
    <row r="50" spans="1:11" ht="60" x14ac:dyDescent="0.2">
      <c r="A50" s="2" t="s">
        <v>328</v>
      </c>
      <c r="B50" s="4" t="s">
        <v>330</v>
      </c>
      <c r="C50" s="4" t="s">
        <v>331</v>
      </c>
      <c r="D50" s="28">
        <v>8220.6</v>
      </c>
      <c r="E50" s="29">
        <f t="shared" si="0"/>
        <v>22.460655737704919</v>
      </c>
      <c r="F50" s="28">
        <v>45950</v>
      </c>
      <c r="G50" s="28" t="s">
        <v>31</v>
      </c>
      <c r="H50" s="28">
        <f>F50*'Unit conversions'!E4</f>
        <v>76583333.333333343</v>
      </c>
      <c r="I50" s="28">
        <f t="shared" si="4"/>
        <v>9316.0272161804896</v>
      </c>
      <c r="J50" s="28"/>
      <c r="K50" s="3" t="s">
        <v>333</v>
      </c>
    </row>
    <row r="51" spans="1:11" ht="60" x14ac:dyDescent="0.2">
      <c r="A51" s="2" t="s">
        <v>328</v>
      </c>
      <c r="B51" s="4" t="s">
        <v>330</v>
      </c>
      <c r="C51" s="4" t="s">
        <v>334</v>
      </c>
      <c r="D51" s="28">
        <v>12110.7</v>
      </c>
      <c r="E51" s="29">
        <f t="shared" si="0"/>
        <v>33.089344262295086</v>
      </c>
      <c r="F51" s="40">
        <f>SUM(A51:D51)</f>
        <v>12110.7</v>
      </c>
      <c r="G51" s="28" t="s">
        <v>31</v>
      </c>
      <c r="H51" s="28">
        <f>F51*'Unit conversions'!E4</f>
        <v>20184500.000000004</v>
      </c>
      <c r="I51" s="28">
        <f t="shared" si="4"/>
        <v>1666.666666666667</v>
      </c>
      <c r="J51" s="28"/>
      <c r="K51" s="3" t="s">
        <v>333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0971E-30C9-3346-9F59-C7F18C75FF5F}">
  <dimension ref="A1:F48"/>
  <sheetViews>
    <sheetView topLeftCell="A21" workbookViewId="0">
      <selection activeCell="A31" sqref="A31:XFD31"/>
    </sheetView>
  </sheetViews>
  <sheetFormatPr baseColWidth="10" defaultRowHeight="16" x14ac:dyDescent="0.2"/>
  <cols>
    <col min="6" max="6" width="18.33203125" bestFit="1" customWidth="1"/>
  </cols>
  <sheetData>
    <row r="1" spans="1:6" ht="29" x14ac:dyDescent="0.2">
      <c r="A1" s="41" t="s">
        <v>359</v>
      </c>
      <c r="B1" s="42" t="s">
        <v>360</v>
      </c>
      <c r="C1" s="42" t="s">
        <v>361</v>
      </c>
      <c r="D1" s="43" t="s">
        <v>399</v>
      </c>
      <c r="E1" s="43" t="s">
        <v>400</v>
      </c>
      <c r="F1" s="43" t="s">
        <v>401</v>
      </c>
    </row>
    <row r="2" spans="1:6" ht="30" x14ac:dyDescent="0.2">
      <c r="A2" s="20" t="s">
        <v>32</v>
      </c>
      <c r="B2" s="19" t="s">
        <v>33</v>
      </c>
      <c r="C2" s="19" t="s">
        <v>34</v>
      </c>
      <c r="D2" s="44">
        <v>12180.39</v>
      </c>
      <c r="E2" s="44">
        <v>33.28</v>
      </c>
      <c r="F2" s="44">
        <v>137991.38</v>
      </c>
    </row>
    <row r="3" spans="1:6" ht="30" x14ac:dyDescent="0.2">
      <c r="A3" s="20" t="s">
        <v>51</v>
      </c>
      <c r="B3" s="45" t="s">
        <v>34</v>
      </c>
      <c r="C3" s="19" t="s">
        <v>53</v>
      </c>
      <c r="D3" s="44">
        <v>4989.95</v>
      </c>
      <c r="E3" s="44">
        <v>13.63</v>
      </c>
      <c r="F3" s="44">
        <v>59659000</v>
      </c>
    </row>
    <row r="4" spans="1:6" ht="45" x14ac:dyDescent="0.2">
      <c r="A4" s="46" t="s">
        <v>55</v>
      </c>
      <c r="B4" s="47" t="s">
        <v>56</v>
      </c>
      <c r="C4" s="47" t="s">
        <v>57</v>
      </c>
      <c r="D4" s="48">
        <v>48275.4</v>
      </c>
      <c r="E4" s="48">
        <v>131.9</v>
      </c>
      <c r="F4" s="48">
        <v>4021242</v>
      </c>
    </row>
    <row r="5" spans="1:6" ht="17" x14ac:dyDescent="0.2">
      <c r="A5" s="18" t="s">
        <v>69</v>
      </c>
      <c r="B5" s="19" t="s">
        <v>70</v>
      </c>
      <c r="C5" s="19" t="s">
        <v>71</v>
      </c>
      <c r="D5" s="44">
        <v>5515.83</v>
      </c>
      <c r="E5" s="44">
        <v>15.07</v>
      </c>
      <c r="F5" s="44">
        <v>86030950</v>
      </c>
    </row>
    <row r="6" spans="1:6" ht="17" x14ac:dyDescent="0.2">
      <c r="A6" s="18" t="s">
        <v>69</v>
      </c>
      <c r="B6" s="19" t="s">
        <v>70</v>
      </c>
      <c r="C6" s="19" t="s">
        <v>73</v>
      </c>
      <c r="D6" s="44">
        <v>4564.37</v>
      </c>
      <c r="E6" s="44">
        <v>12.47</v>
      </c>
      <c r="F6" s="44">
        <v>49347000</v>
      </c>
    </row>
    <row r="7" spans="1:6" ht="30" x14ac:dyDescent="0.2">
      <c r="A7" s="20" t="s">
        <v>76</v>
      </c>
      <c r="B7" s="19" t="s">
        <v>77</v>
      </c>
      <c r="C7" s="19" t="s">
        <v>34</v>
      </c>
      <c r="D7" s="44">
        <v>41314</v>
      </c>
      <c r="E7" s="44">
        <v>112.88</v>
      </c>
      <c r="F7" s="44">
        <v>174134200</v>
      </c>
    </row>
    <row r="8" spans="1:6" ht="90" x14ac:dyDescent="0.2">
      <c r="A8" s="20" t="s">
        <v>90</v>
      </c>
      <c r="B8" s="19" t="s">
        <v>92</v>
      </c>
      <c r="C8" s="19" t="s">
        <v>93</v>
      </c>
      <c r="D8" s="49">
        <v>2921.9</v>
      </c>
      <c r="E8" s="44">
        <v>7.98</v>
      </c>
      <c r="F8" s="44">
        <v>111328</v>
      </c>
    </row>
    <row r="9" spans="1:6" ht="90" x14ac:dyDescent="0.2">
      <c r="A9" s="20" t="s">
        <v>90</v>
      </c>
      <c r="B9" s="19" t="s">
        <v>92</v>
      </c>
      <c r="C9" s="19" t="s">
        <v>94</v>
      </c>
      <c r="D9" s="49">
        <v>8681.7999999999993</v>
      </c>
      <c r="E9" s="44">
        <v>23.72</v>
      </c>
      <c r="F9" s="44">
        <v>457588</v>
      </c>
    </row>
    <row r="10" spans="1:6" ht="90" x14ac:dyDescent="0.2">
      <c r="A10" s="20" t="s">
        <v>90</v>
      </c>
      <c r="B10" s="19" t="s">
        <v>92</v>
      </c>
      <c r="C10" s="19" t="s">
        <v>95</v>
      </c>
      <c r="D10" s="49">
        <v>224980</v>
      </c>
      <c r="E10" s="44">
        <v>614.70000000000005</v>
      </c>
      <c r="F10" s="44">
        <v>1093162</v>
      </c>
    </row>
    <row r="11" spans="1:6" ht="60" x14ac:dyDescent="0.2">
      <c r="A11" s="46" t="s">
        <v>111</v>
      </c>
      <c r="B11" s="47" t="s">
        <v>113</v>
      </c>
      <c r="C11" s="47" t="s">
        <v>114</v>
      </c>
      <c r="D11" s="48">
        <v>45980.6</v>
      </c>
      <c r="E11" s="48">
        <v>125.63</v>
      </c>
      <c r="F11" s="48">
        <v>968752.82</v>
      </c>
    </row>
    <row r="12" spans="1:6" ht="105" x14ac:dyDescent="0.2">
      <c r="A12" s="20" t="s">
        <v>118</v>
      </c>
      <c r="B12" s="19" t="s">
        <v>119</v>
      </c>
      <c r="C12" s="19" t="s">
        <v>120</v>
      </c>
      <c r="D12" s="44">
        <v>13070.65</v>
      </c>
      <c r="E12" s="44">
        <v>35.71</v>
      </c>
      <c r="F12" s="44">
        <v>206329392</v>
      </c>
    </row>
    <row r="13" spans="1:6" ht="30" x14ac:dyDescent="0.2">
      <c r="A13" s="20" t="s">
        <v>121</v>
      </c>
      <c r="B13" s="19" t="s">
        <v>122</v>
      </c>
      <c r="C13" s="19" t="s">
        <v>123</v>
      </c>
      <c r="D13" s="44">
        <v>10486.9</v>
      </c>
      <c r="E13" s="44">
        <v>28.65</v>
      </c>
      <c r="F13" s="44">
        <v>121391220</v>
      </c>
    </row>
    <row r="14" spans="1:6" ht="30" x14ac:dyDescent="0.2">
      <c r="A14" s="20" t="s">
        <v>121</v>
      </c>
      <c r="B14" s="19" t="s">
        <v>122</v>
      </c>
      <c r="C14" s="19" t="s">
        <v>125</v>
      </c>
      <c r="D14" s="44">
        <v>6945.31</v>
      </c>
      <c r="E14" s="44">
        <v>18.98</v>
      </c>
      <c r="F14" s="44">
        <v>78667674</v>
      </c>
    </row>
    <row r="15" spans="1:6" ht="30" x14ac:dyDescent="0.2">
      <c r="A15" s="20" t="s">
        <v>121</v>
      </c>
      <c r="B15" s="19" t="s">
        <v>122</v>
      </c>
      <c r="C15" s="19" t="s">
        <v>126</v>
      </c>
      <c r="D15" s="44">
        <v>2321.3200000000002</v>
      </c>
      <c r="E15" s="44">
        <v>6.34</v>
      </c>
      <c r="F15" s="44">
        <v>29680770</v>
      </c>
    </row>
    <row r="16" spans="1:6" ht="45" x14ac:dyDescent="0.2">
      <c r="A16" s="20" t="s">
        <v>127</v>
      </c>
      <c r="B16" s="19" t="s">
        <v>128</v>
      </c>
      <c r="C16" s="19" t="s">
        <v>129</v>
      </c>
      <c r="D16" s="44">
        <v>15202.37</v>
      </c>
      <c r="E16" s="44">
        <v>41.54</v>
      </c>
      <c r="F16" s="44">
        <v>159260997.59999999</v>
      </c>
    </row>
    <row r="17" spans="1:6" ht="75" x14ac:dyDescent="0.2">
      <c r="A17" s="18" t="s">
        <v>130</v>
      </c>
      <c r="B17" s="19" t="s">
        <v>131</v>
      </c>
      <c r="C17" s="19" t="s">
        <v>132</v>
      </c>
      <c r="D17" s="44">
        <v>4388.58</v>
      </c>
      <c r="E17" s="44">
        <v>11.99</v>
      </c>
      <c r="F17" s="44">
        <v>51331878</v>
      </c>
    </row>
    <row r="18" spans="1:6" ht="60" x14ac:dyDescent="0.2">
      <c r="A18" s="20" t="s">
        <v>136</v>
      </c>
      <c r="B18" s="19" t="s">
        <v>137</v>
      </c>
      <c r="C18" s="19" t="s">
        <v>138</v>
      </c>
      <c r="D18" s="44">
        <v>17185.400000000001</v>
      </c>
      <c r="E18" s="44">
        <v>46.95</v>
      </c>
      <c r="F18" s="44">
        <v>284977.5</v>
      </c>
    </row>
    <row r="19" spans="1:6" ht="34" x14ac:dyDescent="0.2">
      <c r="A19" s="18" t="s">
        <v>142</v>
      </c>
      <c r="B19" s="19" t="s">
        <v>145</v>
      </c>
      <c r="C19" s="19" t="s">
        <v>146</v>
      </c>
      <c r="D19" s="44">
        <v>549.65</v>
      </c>
      <c r="E19" s="44">
        <v>1.5</v>
      </c>
      <c r="F19" s="44">
        <v>3709528</v>
      </c>
    </row>
    <row r="20" spans="1:6" ht="34" x14ac:dyDescent="0.2">
      <c r="A20" s="18" t="s">
        <v>142</v>
      </c>
      <c r="B20" s="19" t="s">
        <v>145</v>
      </c>
      <c r="C20" s="19" t="s">
        <v>148</v>
      </c>
      <c r="D20" s="44">
        <v>1374.44</v>
      </c>
      <c r="E20" s="44">
        <v>3.76</v>
      </c>
      <c r="F20" s="44">
        <v>22284115</v>
      </c>
    </row>
    <row r="21" spans="1:6" ht="34" x14ac:dyDescent="0.2">
      <c r="A21" s="18" t="s">
        <v>142</v>
      </c>
      <c r="B21" s="19" t="s">
        <v>145</v>
      </c>
      <c r="C21" s="19" t="s">
        <v>149</v>
      </c>
      <c r="D21" s="44">
        <v>1932.74</v>
      </c>
      <c r="E21" s="44">
        <v>5.28</v>
      </c>
      <c r="F21" s="44">
        <v>38351800</v>
      </c>
    </row>
    <row r="22" spans="1:6" ht="60" x14ac:dyDescent="0.2">
      <c r="A22" s="20" t="s">
        <v>167</v>
      </c>
      <c r="B22" s="19" t="s">
        <v>168</v>
      </c>
      <c r="C22" s="19" t="s">
        <v>169</v>
      </c>
      <c r="D22" s="44">
        <v>14426.1</v>
      </c>
      <c r="E22" s="44">
        <v>39.42</v>
      </c>
      <c r="F22" s="44">
        <v>236718970</v>
      </c>
    </row>
    <row r="23" spans="1:6" ht="45" x14ac:dyDescent="0.2">
      <c r="A23" s="20" t="s">
        <v>170</v>
      </c>
      <c r="B23" s="19" t="s">
        <v>172</v>
      </c>
      <c r="C23" s="19" t="s">
        <v>173</v>
      </c>
      <c r="D23" s="44">
        <v>8699.59</v>
      </c>
      <c r="E23" s="44">
        <v>23.77</v>
      </c>
      <c r="F23" s="44">
        <v>133967709.40000001</v>
      </c>
    </row>
    <row r="24" spans="1:6" ht="45" x14ac:dyDescent="0.2">
      <c r="A24" s="20" t="s">
        <v>170</v>
      </c>
      <c r="B24" s="19" t="s">
        <v>172</v>
      </c>
      <c r="C24" s="19" t="s">
        <v>176</v>
      </c>
      <c r="D24" s="44">
        <v>823.03</v>
      </c>
      <c r="E24" s="44">
        <v>2.25</v>
      </c>
      <c r="F24" s="44">
        <v>6468208.7000000002</v>
      </c>
    </row>
    <row r="25" spans="1:6" ht="45" x14ac:dyDescent="0.2">
      <c r="A25" s="20" t="s">
        <v>182</v>
      </c>
      <c r="B25" s="19" t="s">
        <v>184</v>
      </c>
      <c r="C25" s="19" t="s">
        <v>185</v>
      </c>
      <c r="D25" s="44">
        <v>38173.980000000003</v>
      </c>
      <c r="E25" s="44">
        <v>104.3</v>
      </c>
      <c r="F25" s="44">
        <v>415332388.10000002</v>
      </c>
    </row>
    <row r="26" spans="1:6" ht="60" x14ac:dyDescent="0.2">
      <c r="A26" s="20" t="s">
        <v>188</v>
      </c>
      <c r="B26" s="19" t="s">
        <v>190</v>
      </c>
      <c r="C26" s="19" t="s">
        <v>191</v>
      </c>
      <c r="D26" s="44">
        <v>13410.74</v>
      </c>
      <c r="E26" s="44">
        <v>36.64</v>
      </c>
      <c r="F26" s="44">
        <v>331468584.19999999</v>
      </c>
    </row>
    <row r="27" spans="1:6" ht="60" x14ac:dyDescent="0.2">
      <c r="A27" s="18" t="s">
        <v>188</v>
      </c>
      <c r="B27" s="19" t="s">
        <v>192</v>
      </c>
      <c r="C27" s="19" t="s">
        <v>193</v>
      </c>
      <c r="D27" s="44">
        <v>13420</v>
      </c>
      <c r="E27" s="44">
        <v>36.67</v>
      </c>
      <c r="F27" s="44">
        <v>331.36</v>
      </c>
    </row>
    <row r="28" spans="1:6" ht="45" x14ac:dyDescent="0.2">
      <c r="A28" s="20" t="s">
        <v>196</v>
      </c>
      <c r="B28" s="19" t="s">
        <v>197</v>
      </c>
      <c r="C28" s="19" t="s">
        <v>198</v>
      </c>
      <c r="D28" s="44">
        <v>29126.9</v>
      </c>
      <c r="E28" s="44">
        <v>79.58</v>
      </c>
      <c r="F28" s="44">
        <v>338700000</v>
      </c>
    </row>
    <row r="29" spans="1:6" ht="45" x14ac:dyDescent="0.2">
      <c r="A29" s="46" t="s">
        <v>196</v>
      </c>
      <c r="B29" s="47" t="s">
        <v>197</v>
      </c>
      <c r="C29" s="47" t="s">
        <v>199</v>
      </c>
      <c r="D29" s="48">
        <v>24848.799999999999</v>
      </c>
      <c r="E29" s="48">
        <v>67.89</v>
      </c>
      <c r="F29" s="48">
        <v>1085100000</v>
      </c>
    </row>
    <row r="30" spans="1:6" ht="60" x14ac:dyDescent="0.2">
      <c r="A30" s="46" t="s">
        <v>201</v>
      </c>
      <c r="B30" s="47" t="s">
        <v>202</v>
      </c>
      <c r="C30" s="47" t="s">
        <v>203</v>
      </c>
      <c r="D30" s="48">
        <v>57285</v>
      </c>
      <c r="E30" s="48">
        <v>156.52000000000001</v>
      </c>
      <c r="F30" s="48">
        <v>128009</v>
      </c>
    </row>
    <row r="31" spans="1:6" ht="45" x14ac:dyDescent="0.2">
      <c r="A31" s="20" t="s">
        <v>222</v>
      </c>
      <c r="B31" s="19" t="s">
        <v>223</v>
      </c>
      <c r="C31" s="19" t="s">
        <v>224</v>
      </c>
      <c r="D31" s="44">
        <v>25594</v>
      </c>
      <c r="E31" s="44">
        <v>69.930000000000007</v>
      </c>
      <c r="F31" s="44">
        <v>1072223</v>
      </c>
    </row>
    <row r="32" spans="1:6" ht="30" x14ac:dyDescent="0.2">
      <c r="A32" s="50" t="s">
        <v>228</v>
      </c>
      <c r="B32" s="19" t="s">
        <v>230</v>
      </c>
      <c r="C32" s="19" t="s">
        <v>233</v>
      </c>
      <c r="D32" s="44">
        <v>29658.69</v>
      </c>
      <c r="E32" s="44">
        <v>81.03</v>
      </c>
      <c r="F32" s="51">
        <v>132.88</v>
      </c>
    </row>
    <row r="33" spans="1:6" ht="75" x14ac:dyDescent="0.2">
      <c r="A33" s="20" t="s">
        <v>235</v>
      </c>
      <c r="B33" s="19" t="s">
        <v>236</v>
      </c>
      <c r="C33" s="19" t="s">
        <v>237</v>
      </c>
      <c r="D33" s="44">
        <v>25594</v>
      </c>
      <c r="E33" s="44">
        <v>69.930000000000007</v>
      </c>
      <c r="F33" s="44">
        <v>100610</v>
      </c>
    </row>
    <row r="34" spans="1:6" x14ac:dyDescent="0.2">
      <c r="A34" s="20" t="s">
        <v>252</v>
      </c>
      <c r="B34" s="19"/>
      <c r="C34" s="19"/>
      <c r="D34" s="44">
        <v>4693.95</v>
      </c>
      <c r="E34" s="44">
        <v>12.83</v>
      </c>
      <c r="F34" s="44">
        <v>47796306</v>
      </c>
    </row>
    <row r="35" spans="1:6" ht="30" x14ac:dyDescent="0.2">
      <c r="A35" s="20" t="s">
        <v>255</v>
      </c>
      <c r="B35" s="19" t="s">
        <v>257</v>
      </c>
      <c r="C35" s="19" t="s">
        <v>258</v>
      </c>
      <c r="D35" s="44">
        <v>9780.0400000000009</v>
      </c>
      <c r="E35" s="44">
        <v>26.72</v>
      </c>
      <c r="F35" s="44">
        <v>260120703.40000001</v>
      </c>
    </row>
    <row r="36" spans="1:6" ht="75" x14ac:dyDescent="0.2">
      <c r="A36" s="20" t="s">
        <v>259</v>
      </c>
      <c r="B36" s="19"/>
      <c r="C36" s="19" t="s">
        <v>261</v>
      </c>
      <c r="D36" s="44">
        <v>52532.4</v>
      </c>
      <c r="E36" s="44">
        <v>143.53</v>
      </c>
      <c r="F36" s="44">
        <v>2000</v>
      </c>
    </row>
    <row r="37" spans="1:6" ht="60" x14ac:dyDescent="0.2">
      <c r="A37" s="20" t="s">
        <v>265</v>
      </c>
      <c r="B37" s="19" t="s">
        <v>267</v>
      </c>
      <c r="C37" s="19" t="s">
        <v>268</v>
      </c>
      <c r="D37" s="44">
        <v>11125.17</v>
      </c>
      <c r="E37" s="44">
        <v>30.4</v>
      </c>
      <c r="F37" s="44">
        <v>109251549</v>
      </c>
    </row>
    <row r="38" spans="1:6" ht="60" x14ac:dyDescent="0.2">
      <c r="A38" s="20" t="s">
        <v>271</v>
      </c>
      <c r="B38" s="19" t="s">
        <v>273</v>
      </c>
      <c r="C38" s="19" t="s">
        <v>274</v>
      </c>
      <c r="D38" s="44">
        <v>53795.15</v>
      </c>
      <c r="E38" s="44">
        <v>146.97999999999999</v>
      </c>
      <c r="F38" s="44">
        <v>230512.4</v>
      </c>
    </row>
    <row r="39" spans="1:6" ht="30" x14ac:dyDescent="0.2">
      <c r="A39" s="20" t="s">
        <v>281</v>
      </c>
      <c r="B39" s="19" t="s">
        <v>282</v>
      </c>
      <c r="C39" s="19" t="s">
        <v>283</v>
      </c>
      <c r="D39" s="44">
        <v>39234.04</v>
      </c>
      <c r="E39" s="44">
        <v>107.2</v>
      </c>
      <c r="F39" s="44">
        <v>3091256</v>
      </c>
    </row>
    <row r="40" spans="1:6" ht="60" x14ac:dyDescent="0.2">
      <c r="A40" s="18" t="s">
        <v>284</v>
      </c>
      <c r="B40" s="19" t="s">
        <v>285</v>
      </c>
      <c r="C40" s="19" t="s">
        <v>286</v>
      </c>
      <c r="D40" s="44">
        <v>2114.1</v>
      </c>
      <c r="E40" s="44">
        <v>5.78</v>
      </c>
      <c r="F40" s="44">
        <v>22684790</v>
      </c>
    </row>
    <row r="41" spans="1:6" ht="45" x14ac:dyDescent="0.2">
      <c r="A41" s="20" t="s">
        <v>288</v>
      </c>
      <c r="B41" s="19" t="s">
        <v>289</v>
      </c>
      <c r="C41" s="19" t="s">
        <v>290</v>
      </c>
      <c r="D41" s="44">
        <v>37403.85</v>
      </c>
      <c r="E41" s="44">
        <v>102.2</v>
      </c>
      <c r="F41" s="44">
        <v>525983532</v>
      </c>
    </row>
    <row r="42" spans="1:6" ht="60" x14ac:dyDescent="0.2">
      <c r="A42" s="20" t="s">
        <v>296</v>
      </c>
      <c r="B42" s="19" t="s">
        <v>297</v>
      </c>
      <c r="C42" s="19" t="s">
        <v>298</v>
      </c>
      <c r="D42" s="44">
        <v>12352.05</v>
      </c>
      <c r="E42" s="44">
        <v>33.75</v>
      </c>
      <c r="F42" s="44">
        <v>1377065.72</v>
      </c>
    </row>
    <row r="43" spans="1:6" ht="60" x14ac:dyDescent="0.2">
      <c r="A43" s="20" t="s">
        <v>302</v>
      </c>
      <c r="B43" s="19" t="s">
        <v>303</v>
      </c>
      <c r="C43" s="19" t="s">
        <v>304</v>
      </c>
      <c r="D43" s="44">
        <v>20935.599999999999</v>
      </c>
      <c r="E43" s="44">
        <v>57.2</v>
      </c>
      <c r="F43" s="44">
        <v>198866597</v>
      </c>
    </row>
    <row r="44" spans="1:6" ht="60" x14ac:dyDescent="0.2">
      <c r="A44" s="20" t="s">
        <v>302</v>
      </c>
      <c r="B44" s="19" t="s">
        <v>303</v>
      </c>
      <c r="C44" s="19" t="s">
        <v>306</v>
      </c>
      <c r="D44" s="44">
        <v>864.41</v>
      </c>
      <c r="E44" s="44">
        <v>2.36</v>
      </c>
      <c r="F44" s="44">
        <v>12270048</v>
      </c>
    </row>
    <row r="45" spans="1:6" ht="120" x14ac:dyDescent="0.2">
      <c r="A45" s="20" t="s">
        <v>317</v>
      </c>
      <c r="B45" s="19" t="s">
        <v>319</v>
      </c>
      <c r="C45" s="19" t="s">
        <v>320</v>
      </c>
      <c r="D45" s="44">
        <v>21818</v>
      </c>
      <c r="E45" s="44">
        <v>59.61</v>
      </c>
      <c r="F45" s="44">
        <v>222437605</v>
      </c>
    </row>
    <row r="46" spans="1:6" ht="30" x14ac:dyDescent="0.2">
      <c r="A46" s="46" t="s">
        <v>323</v>
      </c>
      <c r="B46" s="47" t="s">
        <v>324</v>
      </c>
      <c r="C46" s="47" t="s">
        <v>325</v>
      </c>
      <c r="D46" s="48">
        <v>1247.2</v>
      </c>
      <c r="E46" s="48">
        <v>3.41</v>
      </c>
      <c r="F46" s="48">
        <v>73200000</v>
      </c>
    </row>
    <row r="47" spans="1:6" ht="75" x14ac:dyDescent="0.2">
      <c r="A47" s="20" t="s">
        <v>328</v>
      </c>
      <c r="B47" s="19" t="s">
        <v>330</v>
      </c>
      <c r="C47" s="19" t="s">
        <v>331</v>
      </c>
      <c r="D47" s="44">
        <v>8220.6</v>
      </c>
      <c r="E47" s="44">
        <v>22.46</v>
      </c>
      <c r="F47" s="44">
        <v>45950</v>
      </c>
    </row>
    <row r="48" spans="1:6" ht="75" x14ac:dyDescent="0.2">
      <c r="A48" s="20" t="s">
        <v>328</v>
      </c>
      <c r="B48" s="19" t="s">
        <v>330</v>
      </c>
      <c r="C48" s="19" t="s">
        <v>334</v>
      </c>
      <c r="D48" s="44">
        <v>12110.7</v>
      </c>
      <c r="E48" s="44">
        <v>33.090000000000003</v>
      </c>
      <c r="F48" s="51">
        <v>12110.7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7E812-EA3F-DD4E-B968-0754A5398D5F}">
  <dimension ref="A1:B10"/>
  <sheetViews>
    <sheetView workbookViewId="0">
      <selection activeCell="A11" sqref="A11"/>
    </sheetView>
  </sheetViews>
  <sheetFormatPr baseColWidth="10" defaultRowHeight="16" x14ac:dyDescent="0.2"/>
  <cols>
    <col min="1" max="1" width="16.33203125" bestFit="1" customWidth="1"/>
  </cols>
  <sheetData>
    <row r="1" spans="1:2" x14ac:dyDescent="0.2">
      <c r="A1" s="21" t="s">
        <v>359</v>
      </c>
      <c r="B1" t="s">
        <v>367</v>
      </c>
    </row>
    <row r="2" spans="1:2" ht="17" x14ac:dyDescent="0.2">
      <c r="A2" s="22" t="s">
        <v>360</v>
      </c>
      <c r="B2" t="s">
        <v>368</v>
      </c>
    </row>
    <row r="3" spans="1:2" ht="17" x14ac:dyDescent="0.2">
      <c r="A3" s="22" t="s">
        <v>361</v>
      </c>
      <c r="B3" t="s">
        <v>369</v>
      </c>
    </row>
    <row r="4" spans="1:2" x14ac:dyDescent="0.2">
      <c r="A4" s="21" t="s">
        <v>362</v>
      </c>
      <c r="B4" t="s">
        <v>370</v>
      </c>
    </row>
    <row r="5" spans="1:2" x14ac:dyDescent="0.2">
      <c r="A5" s="21" t="s">
        <v>363</v>
      </c>
      <c r="B5" t="s">
        <v>371</v>
      </c>
    </row>
    <row r="6" spans="1:2" x14ac:dyDescent="0.2">
      <c r="A6" s="21" t="s">
        <v>364</v>
      </c>
      <c r="B6" t="s">
        <v>372</v>
      </c>
    </row>
    <row r="7" spans="1:2" x14ac:dyDescent="0.2">
      <c r="A7" s="21" t="s">
        <v>366</v>
      </c>
      <c r="B7" t="s">
        <v>373</v>
      </c>
    </row>
    <row r="8" spans="1:2" x14ac:dyDescent="0.2">
      <c r="A8" s="21" t="s">
        <v>365</v>
      </c>
      <c r="B8" t="s">
        <v>374</v>
      </c>
    </row>
    <row r="9" spans="1:2" x14ac:dyDescent="0.2">
      <c r="A9" s="21" t="s">
        <v>376</v>
      </c>
      <c r="B9" t="s">
        <v>375</v>
      </c>
    </row>
    <row r="10" spans="1:2" x14ac:dyDescent="0.2">
      <c r="A10" s="21" t="s">
        <v>377</v>
      </c>
      <c r="B10" t="s">
        <v>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2C50-DC4E-5D46-A39D-190792E41EE6}">
  <dimension ref="A1:L4"/>
  <sheetViews>
    <sheetView tabSelected="1" workbookViewId="0">
      <selection activeCell="G6" sqref="G6"/>
    </sheetView>
  </sheetViews>
  <sheetFormatPr baseColWidth="10" defaultRowHeight="16" x14ac:dyDescent="0.2"/>
  <cols>
    <col min="2" max="2" width="12.5" bestFit="1" customWidth="1"/>
    <col min="3" max="3" width="12.5" customWidth="1"/>
    <col min="10" max="10" width="19.6640625" bestFit="1" customWidth="1"/>
  </cols>
  <sheetData>
    <row r="1" spans="1:12" x14ac:dyDescent="0.2">
      <c r="A1" t="s">
        <v>381</v>
      </c>
      <c r="B1" t="s">
        <v>382</v>
      </c>
      <c r="C1" t="s">
        <v>387</v>
      </c>
      <c r="D1" t="s">
        <v>383</v>
      </c>
      <c r="E1" t="s">
        <v>390</v>
      </c>
      <c r="F1" t="s">
        <v>384</v>
      </c>
      <c r="J1" t="s">
        <v>385</v>
      </c>
    </row>
    <row r="2" spans="1:12" x14ac:dyDescent="0.2">
      <c r="A2">
        <v>1</v>
      </c>
      <c r="B2" t="s">
        <v>174</v>
      </c>
      <c r="C2">
        <f>A2*K3*(1/K2)</f>
        <v>166.66666666666669</v>
      </c>
      <c r="D2" t="s">
        <v>72</v>
      </c>
      <c r="E2">
        <f>C2/A2</f>
        <v>166.66666666666669</v>
      </c>
      <c r="J2" t="s">
        <v>386</v>
      </c>
      <c r="K2">
        <v>0.6</v>
      </c>
    </row>
    <row r="3" spans="1:12" x14ac:dyDescent="0.2">
      <c r="A3">
        <v>1</v>
      </c>
      <c r="B3" t="s">
        <v>262</v>
      </c>
      <c r="C3">
        <f>A3*60*24*366</f>
        <v>527040</v>
      </c>
      <c r="D3" t="s">
        <v>396</v>
      </c>
      <c r="E3">
        <f>C3/A3</f>
        <v>527040</v>
      </c>
      <c r="J3" t="s">
        <v>388</v>
      </c>
      <c r="K3">
        <v>100</v>
      </c>
      <c r="L3" t="s">
        <v>389</v>
      </c>
    </row>
    <row r="4" spans="1:12" x14ac:dyDescent="0.2">
      <c r="A4">
        <v>1</v>
      </c>
      <c r="B4" t="s">
        <v>397</v>
      </c>
      <c r="C4">
        <f>A4*K3*(1/K2)*(1/K4)</f>
        <v>1666.666666666667</v>
      </c>
      <c r="D4" t="s">
        <v>72</v>
      </c>
      <c r="E4">
        <f>C4/A4</f>
        <v>1666.666666666667</v>
      </c>
      <c r="J4" t="s">
        <v>398</v>
      </c>
      <c r="K4">
        <v>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BE7CE-B762-A34D-B973-D222CD1757B8}">
  <dimension ref="A1:T51"/>
  <sheetViews>
    <sheetView zoomScale="96" zoomScaleNormal="96" workbookViewId="0">
      <selection activeCell="Q6" sqref="Q6"/>
    </sheetView>
  </sheetViews>
  <sheetFormatPr baseColWidth="10" defaultRowHeight="16" x14ac:dyDescent="0.2"/>
  <cols>
    <col min="1" max="1" width="16.1640625" customWidth="1"/>
    <col min="2" max="2" width="24.1640625" style="35" customWidth="1"/>
    <col min="3" max="3" width="17.33203125" bestFit="1" customWidth="1"/>
    <col min="4" max="4" width="21.83203125" style="35" customWidth="1"/>
    <col min="17" max="17" width="16.1640625" customWidth="1"/>
    <col min="18" max="18" width="24.1640625" style="35" customWidth="1"/>
    <col min="19" max="19" width="17.33203125" bestFit="1" customWidth="1"/>
    <col min="20" max="20" width="21.83203125" style="35" customWidth="1"/>
  </cols>
  <sheetData>
    <row r="1" spans="1:20" x14ac:dyDescent="0.2">
      <c r="A1" s="13" t="s">
        <v>359</v>
      </c>
      <c r="B1" s="32" t="s">
        <v>391</v>
      </c>
      <c r="C1" t="s">
        <v>366</v>
      </c>
      <c r="D1" s="32" t="s">
        <v>380</v>
      </c>
      <c r="Q1" s="13" t="s">
        <v>359</v>
      </c>
      <c r="R1" s="32" t="s">
        <v>391</v>
      </c>
      <c r="S1" t="s">
        <v>366</v>
      </c>
      <c r="T1" s="32" t="s">
        <v>380</v>
      </c>
    </row>
    <row r="2" spans="1:20" ht="17" x14ac:dyDescent="0.2">
      <c r="A2" s="18" t="s">
        <v>25</v>
      </c>
      <c r="B2" s="29">
        <v>56.436311475409831</v>
      </c>
      <c r="C2" s="35"/>
      <c r="D2" s="29"/>
      <c r="Q2" s="18" t="s">
        <v>25</v>
      </c>
      <c r="R2" s="29">
        <v>56.436311475409831</v>
      </c>
      <c r="S2" s="35"/>
      <c r="T2" s="29"/>
    </row>
    <row r="3" spans="1:20" x14ac:dyDescent="0.2">
      <c r="A3" s="20" t="s">
        <v>32</v>
      </c>
      <c r="B3" s="29">
        <v>33.279748633879784</v>
      </c>
      <c r="C3" s="35">
        <v>137991378.20000002</v>
      </c>
      <c r="D3" s="29">
        <v>11328.980505382917</v>
      </c>
      <c r="Q3" s="20" t="s">
        <v>32</v>
      </c>
      <c r="R3" s="29">
        <v>33.279748633879784</v>
      </c>
      <c r="S3" s="35">
        <v>137991378.20000002</v>
      </c>
      <c r="T3" s="29">
        <v>11328.980505382917</v>
      </c>
    </row>
    <row r="4" spans="1:20" x14ac:dyDescent="0.2">
      <c r="A4" s="2" t="s">
        <v>51</v>
      </c>
      <c r="B4" s="29">
        <v>13.633737704918033</v>
      </c>
      <c r="C4" s="35">
        <v>59659000</v>
      </c>
      <c r="D4" s="29">
        <v>11955.836012719972</v>
      </c>
      <c r="Q4" s="2" t="s">
        <v>51</v>
      </c>
      <c r="R4" s="29">
        <v>13.633737704918033</v>
      </c>
      <c r="S4" s="35">
        <v>59659000</v>
      </c>
      <c r="T4" s="29">
        <v>11955.836012719972</v>
      </c>
    </row>
    <row r="5" spans="1:20" x14ac:dyDescent="0.2">
      <c r="A5" s="23" t="s">
        <v>55</v>
      </c>
      <c r="B5" s="30">
        <v>131.9</v>
      </c>
      <c r="C5" s="35">
        <v>4021242000</v>
      </c>
      <c r="D5" s="30">
        <v>83297.95299469294</v>
      </c>
      <c r="Q5" s="23" t="s">
        <v>55</v>
      </c>
      <c r="R5" s="30"/>
      <c r="S5" s="35"/>
      <c r="T5" s="30">
        <v>83297.95299469294</v>
      </c>
    </row>
    <row r="6" spans="1:20" ht="17" x14ac:dyDescent="0.2">
      <c r="A6" s="6" t="s">
        <v>69</v>
      </c>
      <c r="B6" s="29">
        <v>15.070573770491803</v>
      </c>
      <c r="C6" s="35">
        <v>86030950</v>
      </c>
      <c r="D6" s="29">
        <v>15597.099620546682</v>
      </c>
      <c r="Q6" s="6" t="s">
        <v>69</v>
      </c>
      <c r="R6" s="29">
        <v>15.070573770491803</v>
      </c>
      <c r="S6" s="35">
        <v>86030950</v>
      </c>
      <c r="T6" s="29">
        <v>15597.099620546682</v>
      </c>
    </row>
    <row r="7" spans="1:20" ht="17" x14ac:dyDescent="0.2">
      <c r="A7" s="6" t="s">
        <v>69</v>
      </c>
      <c r="B7" s="29">
        <v>12.470956284153004</v>
      </c>
      <c r="C7" s="35">
        <v>49347000</v>
      </c>
      <c r="D7" s="29">
        <v>10811.349649568287</v>
      </c>
      <c r="Q7" s="6" t="s">
        <v>69</v>
      </c>
      <c r="R7" s="29">
        <v>12.470956284153004</v>
      </c>
      <c r="S7" s="35">
        <v>49347000</v>
      </c>
      <c r="T7" s="29">
        <v>10811.349649568287</v>
      </c>
    </row>
    <row r="8" spans="1:20" x14ac:dyDescent="0.2">
      <c r="A8" s="2" t="s">
        <v>76</v>
      </c>
      <c r="B8" s="29">
        <v>112.87978142076503</v>
      </c>
      <c r="C8" s="35">
        <v>174134200</v>
      </c>
      <c r="D8" s="29">
        <v>4214.8956770102141</v>
      </c>
      <c r="Q8" s="2" t="s">
        <v>76</v>
      </c>
      <c r="R8" s="29">
        <v>112.87978142076503</v>
      </c>
      <c r="S8" s="35">
        <v>174134200</v>
      </c>
      <c r="T8" s="29">
        <v>4214.8956770102141</v>
      </c>
    </row>
    <row r="9" spans="1:20" x14ac:dyDescent="0.2">
      <c r="A9" s="2" t="s">
        <v>90</v>
      </c>
      <c r="B9" s="29">
        <v>7.9833333333333334</v>
      </c>
      <c r="C9" s="35">
        <v>18554666.666666668</v>
      </c>
      <c r="D9" s="28">
        <v>6350.2059162417154</v>
      </c>
      <c r="Q9" s="2" t="s">
        <v>90</v>
      </c>
      <c r="R9" s="29">
        <v>7.9833333333333334</v>
      </c>
      <c r="S9" s="35">
        <v>18554666.666666668</v>
      </c>
      <c r="T9" s="28">
        <v>6350.2059162417154</v>
      </c>
    </row>
    <row r="10" spans="1:20" x14ac:dyDescent="0.2">
      <c r="A10" s="2" t="s">
        <v>90</v>
      </c>
      <c r="B10" s="29">
        <v>23.720765027322404</v>
      </c>
      <c r="C10" s="35">
        <v>76264666.666666672</v>
      </c>
      <c r="D10" s="28">
        <v>8784.430264077344</v>
      </c>
      <c r="Q10" s="2" t="s">
        <v>90</v>
      </c>
      <c r="R10" s="29">
        <v>23.720765027322404</v>
      </c>
      <c r="S10" s="35">
        <v>76264666.666666672</v>
      </c>
      <c r="T10" s="28">
        <v>8784.430264077344</v>
      </c>
    </row>
    <row r="11" spans="1:20" x14ac:dyDescent="0.2">
      <c r="A11" s="23" t="s">
        <v>90</v>
      </c>
      <c r="B11" s="30">
        <v>614.6994535519126</v>
      </c>
      <c r="C11" s="34">
        <v>182193666.66666669</v>
      </c>
      <c r="D11" s="27">
        <v>809.82161377307625</v>
      </c>
      <c r="Q11" s="2" t="s">
        <v>90</v>
      </c>
      <c r="R11" s="38"/>
      <c r="S11" s="35"/>
      <c r="T11" s="31">
        <v>809.82161377307625</v>
      </c>
    </row>
    <row r="12" spans="1:20" x14ac:dyDescent="0.2">
      <c r="A12" s="23" t="s">
        <v>111</v>
      </c>
      <c r="B12" s="30">
        <v>125.63005867459017</v>
      </c>
      <c r="C12" s="35">
        <v>968752819.45899999</v>
      </c>
      <c r="D12" s="27">
        <v>21068.728733090302</v>
      </c>
      <c r="Q12" s="23" t="s">
        <v>111</v>
      </c>
      <c r="R12" s="30">
        <v>125.63005867459017</v>
      </c>
      <c r="S12" s="35">
        <v>968752819.45899999</v>
      </c>
      <c r="T12" s="27">
        <v>21068.728733090302</v>
      </c>
    </row>
    <row r="13" spans="1:20" x14ac:dyDescent="0.2">
      <c r="A13" s="2" t="s">
        <v>118</v>
      </c>
      <c r="B13" s="29">
        <v>35.712158469945351</v>
      </c>
      <c r="C13" s="35">
        <v>206329392</v>
      </c>
      <c r="D13" s="28">
        <v>15785.702470802906</v>
      </c>
      <c r="Q13" s="2" t="s">
        <v>118</v>
      </c>
      <c r="R13" s="29">
        <v>35.712158469945351</v>
      </c>
      <c r="S13" s="35">
        <v>206329392</v>
      </c>
      <c r="T13" s="28">
        <v>15785.702470802906</v>
      </c>
    </row>
    <row r="14" spans="1:20" x14ac:dyDescent="0.2">
      <c r="A14" s="2" t="s">
        <v>121</v>
      </c>
      <c r="B14" s="29">
        <v>28.652732240437157</v>
      </c>
      <c r="C14" s="35">
        <v>121391220</v>
      </c>
      <c r="D14" s="28">
        <v>11575.510398687888</v>
      </c>
      <c r="Q14" s="2" t="s">
        <v>121</v>
      </c>
      <c r="R14" s="29">
        <v>28.652732240437157</v>
      </c>
      <c r="S14" s="35">
        <v>121391220</v>
      </c>
      <c r="T14" s="28">
        <v>11575.510398687888</v>
      </c>
    </row>
    <row r="15" spans="1:20" x14ac:dyDescent="0.2">
      <c r="A15" s="2" t="s">
        <v>121</v>
      </c>
      <c r="B15" s="29">
        <v>18.976256830601095</v>
      </c>
      <c r="C15" s="35">
        <v>78667674</v>
      </c>
      <c r="D15" s="28">
        <v>11326.73329196249</v>
      </c>
      <c r="Q15" s="2" t="s">
        <v>121</v>
      </c>
      <c r="R15" s="29">
        <v>18.976256830601095</v>
      </c>
      <c r="S15" s="35">
        <v>78667674</v>
      </c>
      <c r="T15" s="28">
        <v>11326.73329196249</v>
      </c>
    </row>
    <row r="16" spans="1:20" x14ac:dyDescent="0.2">
      <c r="A16" s="2" t="s">
        <v>121</v>
      </c>
      <c r="B16" s="29">
        <v>6.3424043715847001</v>
      </c>
      <c r="C16" s="35">
        <v>29680770</v>
      </c>
      <c r="D16" s="28">
        <v>12786.160460427687</v>
      </c>
      <c r="Q16" s="2" t="s">
        <v>121</v>
      </c>
      <c r="R16" s="29">
        <v>6.3424043715847001</v>
      </c>
      <c r="S16" s="35">
        <v>29680770</v>
      </c>
      <c r="T16" s="28">
        <v>12786.160460427687</v>
      </c>
    </row>
    <row r="17" spans="1:20" x14ac:dyDescent="0.2">
      <c r="A17" s="2" t="s">
        <v>127</v>
      </c>
      <c r="B17" s="29">
        <v>41.536532704918031</v>
      </c>
      <c r="C17" s="35">
        <v>159260997.59999999</v>
      </c>
      <c r="D17" s="28">
        <v>10476.063103201592</v>
      </c>
      <c r="Q17" s="2" t="s">
        <v>127</v>
      </c>
      <c r="R17" s="29">
        <v>41.536532704918031</v>
      </c>
      <c r="S17" s="35">
        <v>159260997.59999999</v>
      </c>
      <c r="T17" s="28">
        <v>10476.063103201592</v>
      </c>
    </row>
    <row r="18" spans="1:20" ht="17" x14ac:dyDescent="0.2">
      <c r="A18" s="6" t="s">
        <v>130</v>
      </c>
      <c r="B18" s="29">
        <v>11.990642076502732</v>
      </c>
      <c r="C18" s="35">
        <v>51331878</v>
      </c>
      <c r="D18" s="28">
        <v>11696.70747338259</v>
      </c>
      <c r="Q18" s="6" t="s">
        <v>130</v>
      </c>
      <c r="R18" s="29">
        <v>11.990642076502732</v>
      </c>
      <c r="S18" s="35">
        <v>51331878</v>
      </c>
      <c r="T18" s="28">
        <v>11696.70747338259</v>
      </c>
    </row>
    <row r="19" spans="1:20" x14ac:dyDescent="0.2">
      <c r="A19" s="2" t="s">
        <v>136</v>
      </c>
      <c r="B19" s="29">
        <v>46.954644808743176</v>
      </c>
      <c r="C19" s="35">
        <v>284977500</v>
      </c>
      <c r="D19" s="28">
        <v>16582.53517520686</v>
      </c>
      <c r="Q19" s="2" t="s">
        <v>136</v>
      </c>
      <c r="R19" s="29">
        <v>46.954644808743176</v>
      </c>
      <c r="S19" s="35">
        <v>284977500</v>
      </c>
      <c r="T19" s="28">
        <v>16582.53517520686</v>
      </c>
    </row>
    <row r="20" spans="1:20" ht="17" x14ac:dyDescent="0.2">
      <c r="A20" s="6" t="s">
        <v>142</v>
      </c>
      <c r="B20" s="29">
        <v>1.5017759562841528</v>
      </c>
      <c r="C20" s="35">
        <v>3709528</v>
      </c>
      <c r="D20" s="28">
        <v>6748.8911125261529</v>
      </c>
      <c r="Q20" s="6" t="s">
        <v>142</v>
      </c>
      <c r="R20" s="29">
        <v>1.5017759562841528</v>
      </c>
      <c r="S20" s="35">
        <v>3709528</v>
      </c>
      <c r="T20" s="28">
        <v>6748.8911125261529</v>
      </c>
    </row>
    <row r="21" spans="1:20" ht="17" x14ac:dyDescent="0.2">
      <c r="A21" s="6" t="s">
        <v>142</v>
      </c>
      <c r="B21" s="29">
        <v>3.7553005464480878</v>
      </c>
      <c r="C21" s="35">
        <v>22284115</v>
      </c>
      <c r="D21" s="28">
        <v>16213.232298245102</v>
      </c>
      <c r="Q21" s="6" t="s">
        <v>142</v>
      </c>
      <c r="R21" s="29">
        <v>3.7553005464480878</v>
      </c>
      <c r="S21" s="35">
        <v>22284115</v>
      </c>
      <c r="T21" s="28">
        <v>16213.232298245102</v>
      </c>
    </row>
    <row r="22" spans="1:20" ht="17" x14ac:dyDescent="0.2">
      <c r="A22" s="6" t="s">
        <v>142</v>
      </c>
      <c r="B22" s="29">
        <v>5.2807103825136616</v>
      </c>
      <c r="C22" s="35">
        <v>38351800</v>
      </c>
      <c r="D22" s="28">
        <v>19843.227749205791</v>
      </c>
      <c r="Q22" s="6" t="s">
        <v>142</v>
      </c>
      <c r="R22" s="29">
        <v>5.2807103825136616</v>
      </c>
      <c r="S22" s="35">
        <v>38351800</v>
      </c>
      <c r="T22" s="28">
        <v>19843.227749205791</v>
      </c>
    </row>
    <row r="23" spans="1:20" x14ac:dyDescent="0.2">
      <c r="A23" s="2"/>
      <c r="B23" s="29"/>
      <c r="C23" s="35"/>
      <c r="D23" s="28"/>
      <c r="Q23" s="2"/>
      <c r="R23" s="29"/>
      <c r="S23" s="35"/>
      <c r="T23" s="28"/>
    </row>
    <row r="24" spans="1:20" x14ac:dyDescent="0.2">
      <c r="A24" s="2" t="s">
        <v>167</v>
      </c>
      <c r="B24" s="29">
        <v>39.415573770491804</v>
      </c>
      <c r="C24" s="35">
        <v>236718970</v>
      </c>
      <c r="D24" s="28">
        <v>16409.075911022384</v>
      </c>
      <c r="Q24" s="2" t="s">
        <v>167</v>
      </c>
      <c r="R24" s="29">
        <v>39.415573770491804</v>
      </c>
      <c r="S24" s="35">
        <v>236718970</v>
      </c>
      <c r="T24" s="28">
        <v>16409.075911022384</v>
      </c>
    </row>
    <row r="25" spans="1:20" x14ac:dyDescent="0.2">
      <c r="A25" s="2" t="s">
        <v>170</v>
      </c>
      <c r="B25" s="29">
        <v>23.76937081967213</v>
      </c>
      <c r="C25" s="35">
        <v>133967709.40000001</v>
      </c>
      <c r="D25" s="28">
        <v>15399.313497740444</v>
      </c>
      <c r="Q25" s="2" t="s">
        <v>170</v>
      </c>
      <c r="R25" s="29">
        <v>23.76937081967213</v>
      </c>
      <c r="S25" s="35">
        <v>133967709.40000001</v>
      </c>
      <c r="T25" s="28">
        <v>15399.313497740444</v>
      </c>
    </row>
    <row r="26" spans="1:20" x14ac:dyDescent="0.2">
      <c r="A26" s="2" t="s">
        <v>170</v>
      </c>
      <c r="B26" s="29">
        <v>2.248712382513661</v>
      </c>
      <c r="C26" s="35">
        <v>6468208.7000000002</v>
      </c>
      <c r="D26" s="28">
        <v>7859.0314633146982</v>
      </c>
      <c r="Q26" s="2" t="s">
        <v>170</v>
      </c>
      <c r="R26" s="29">
        <v>2.248712382513661</v>
      </c>
      <c r="S26" s="35">
        <v>6468208.7000000002</v>
      </c>
      <c r="T26" s="28">
        <v>7859.0314633146982</v>
      </c>
    </row>
    <row r="27" spans="1:20" x14ac:dyDescent="0.2">
      <c r="A27" s="2" t="s">
        <v>182</v>
      </c>
      <c r="B27" s="29">
        <v>104.3004918032787</v>
      </c>
      <c r="C27" s="35">
        <v>415332388.10000002</v>
      </c>
      <c r="D27" s="28">
        <v>10879.986527472378</v>
      </c>
      <c r="Q27" s="2" t="s">
        <v>182</v>
      </c>
      <c r="R27" s="29">
        <v>104.3004918032787</v>
      </c>
      <c r="S27" s="35">
        <v>415332388.10000002</v>
      </c>
      <c r="T27" s="28">
        <v>10879.986527472378</v>
      </c>
    </row>
    <row r="28" spans="1:20" x14ac:dyDescent="0.2">
      <c r="A28" s="2" t="s">
        <v>188</v>
      </c>
      <c r="B28" s="29">
        <v>36.641374316939888</v>
      </c>
      <c r="C28" s="35">
        <v>331468584.19999999</v>
      </c>
      <c r="D28" s="28">
        <v>24716.645766755799</v>
      </c>
      <c r="Q28" s="2" t="s">
        <v>188</v>
      </c>
      <c r="R28" s="29">
        <v>36.641374316939888</v>
      </c>
      <c r="S28" s="35">
        <v>331468584.19999999</v>
      </c>
      <c r="T28" s="28">
        <v>24716.645766755799</v>
      </c>
    </row>
    <row r="29" spans="1:20" ht="17" x14ac:dyDescent="0.2">
      <c r="A29" s="6" t="s">
        <v>188</v>
      </c>
      <c r="B29" s="29">
        <v>36.666666666666664</v>
      </c>
      <c r="C29" s="35">
        <v>331360000</v>
      </c>
      <c r="D29" s="28">
        <v>24691.505216095378</v>
      </c>
      <c r="Q29" s="6" t="s">
        <v>188</v>
      </c>
      <c r="R29" s="29">
        <v>36.666666666666664</v>
      </c>
      <c r="S29" s="35">
        <v>331360000</v>
      </c>
      <c r="T29" s="28">
        <v>24691.505216095378</v>
      </c>
    </row>
    <row r="30" spans="1:20" x14ac:dyDescent="0.2">
      <c r="A30" s="2" t="s">
        <v>196</v>
      </c>
      <c r="B30" s="29">
        <v>79.581693989071042</v>
      </c>
      <c r="C30" s="35">
        <v>338700000</v>
      </c>
      <c r="D30" s="28">
        <v>11628.425956761619</v>
      </c>
      <c r="Q30" s="2" t="s">
        <v>196</v>
      </c>
      <c r="R30" s="29">
        <v>79.581693989071042</v>
      </c>
      <c r="S30" s="35">
        <v>338700000</v>
      </c>
      <c r="T30" s="28">
        <v>11628.425956761619</v>
      </c>
    </row>
    <row r="31" spans="1:20" x14ac:dyDescent="0.2">
      <c r="A31" s="23" t="s">
        <v>196</v>
      </c>
      <c r="B31" s="30">
        <v>67.892896174863381</v>
      </c>
      <c r="C31" s="35">
        <v>1085100000</v>
      </c>
      <c r="D31" s="27">
        <v>43668.104697208721</v>
      </c>
      <c r="Q31" s="23" t="s">
        <v>196</v>
      </c>
      <c r="R31" s="30"/>
      <c r="S31" s="35"/>
      <c r="T31" s="27">
        <v>43668.104697208721</v>
      </c>
    </row>
    <row r="32" spans="1:20" x14ac:dyDescent="0.2">
      <c r="A32" s="23" t="s">
        <v>201</v>
      </c>
      <c r="B32" s="30">
        <v>156.51639344262296</v>
      </c>
      <c r="C32" s="35">
        <v>213348333.33333337</v>
      </c>
      <c r="D32" s="27">
        <v>3724.331558581363</v>
      </c>
      <c r="Q32" s="23" t="s">
        <v>201</v>
      </c>
      <c r="R32" s="30">
        <v>156.51639344262296</v>
      </c>
      <c r="S32" s="35">
        <v>213348333.33333337</v>
      </c>
      <c r="T32" s="27">
        <v>3724.331558581363</v>
      </c>
    </row>
    <row r="33" spans="1:20" x14ac:dyDescent="0.2">
      <c r="A33" s="2"/>
      <c r="B33" s="29"/>
      <c r="C33" s="35"/>
      <c r="D33" s="28"/>
      <c r="Q33" s="2"/>
      <c r="R33" s="29"/>
      <c r="S33" s="35"/>
      <c r="T33" s="28"/>
    </row>
    <row r="34" spans="1:20" x14ac:dyDescent="0.2">
      <c r="A34" s="2" t="s">
        <v>222</v>
      </c>
      <c r="B34" s="29">
        <v>69.928961748633881</v>
      </c>
      <c r="C34" s="35">
        <v>1072223000</v>
      </c>
      <c r="D34" s="28">
        <v>41893.529733531293</v>
      </c>
      <c r="Q34" s="2" t="s">
        <v>222</v>
      </c>
      <c r="R34" s="29"/>
      <c r="S34" s="35"/>
      <c r="T34" s="28">
        <v>41893.529733531293</v>
      </c>
    </row>
    <row r="35" spans="1:20" x14ac:dyDescent="0.2">
      <c r="A35" s="9" t="s">
        <v>228</v>
      </c>
      <c r="B35" s="29">
        <v>81.034672131147531</v>
      </c>
      <c r="C35" s="35">
        <v>132875000</v>
      </c>
      <c r="D35" s="28">
        <v>4480.1371874482656</v>
      </c>
      <c r="Q35" s="9" t="s">
        <v>228</v>
      </c>
      <c r="R35" s="29">
        <v>81.034672131147531</v>
      </c>
      <c r="S35" s="35">
        <v>132875000</v>
      </c>
      <c r="T35" s="28">
        <v>4480.1371874482656</v>
      </c>
    </row>
    <row r="36" spans="1:20" x14ac:dyDescent="0.2">
      <c r="A36" s="2" t="s">
        <v>235</v>
      </c>
      <c r="B36" s="29">
        <v>69.928961748633881</v>
      </c>
      <c r="C36" s="35">
        <v>100610000</v>
      </c>
      <c r="D36" s="28">
        <v>3930.9994529967962</v>
      </c>
      <c r="Q36" s="2" t="s">
        <v>235</v>
      </c>
      <c r="R36" s="29">
        <v>69.928961748633881</v>
      </c>
      <c r="S36" s="35">
        <v>100610000</v>
      </c>
      <c r="T36" s="28">
        <v>3930.9994529967962</v>
      </c>
    </row>
    <row r="37" spans="1:20" x14ac:dyDescent="0.2">
      <c r="A37" s="2" t="s">
        <v>252</v>
      </c>
      <c r="B37" s="29">
        <v>12.824999999999999</v>
      </c>
      <c r="C37" s="35">
        <v>47796306</v>
      </c>
      <c r="D37" s="28">
        <v>10182.534113060428</v>
      </c>
      <c r="Q37" s="2" t="s">
        <v>252</v>
      </c>
      <c r="R37" s="29">
        <v>12.824999999999999</v>
      </c>
      <c r="S37" s="35">
        <v>47796306</v>
      </c>
      <c r="T37" s="28">
        <v>10182.534113060428</v>
      </c>
    </row>
    <row r="38" spans="1:20" x14ac:dyDescent="0.2">
      <c r="A38" s="2" t="s">
        <v>255</v>
      </c>
      <c r="B38" s="29">
        <v>26.721420765027325</v>
      </c>
      <c r="C38" s="35">
        <v>260120703.40000001</v>
      </c>
      <c r="D38" s="28">
        <v>26597.10015500959</v>
      </c>
      <c r="Q38" s="2" t="s">
        <v>255</v>
      </c>
      <c r="R38" s="29">
        <v>26.721420765027325</v>
      </c>
      <c r="S38" s="35">
        <v>260120703.40000001</v>
      </c>
      <c r="T38" s="28">
        <v>26597.10015500959</v>
      </c>
    </row>
    <row r="39" spans="1:20" x14ac:dyDescent="0.2">
      <c r="A39" s="2" t="s">
        <v>259</v>
      </c>
      <c r="B39" s="29">
        <v>143.5311475409836</v>
      </c>
      <c r="C39" s="35">
        <v>1054080000</v>
      </c>
      <c r="D39" s="28">
        <v>20065.331109943578</v>
      </c>
      <c r="Q39" s="2" t="s">
        <v>259</v>
      </c>
      <c r="R39" s="29">
        <v>143.5311475409836</v>
      </c>
      <c r="S39" s="35">
        <v>1054080000</v>
      </c>
      <c r="T39" s="28">
        <v>20065.331109943578</v>
      </c>
    </row>
    <row r="40" spans="1:20" x14ac:dyDescent="0.2">
      <c r="A40" s="2" t="s">
        <v>265</v>
      </c>
      <c r="B40" s="29">
        <v>30.396639344262294</v>
      </c>
      <c r="C40" s="35">
        <v>109251549</v>
      </c>
      <c r="D40" s="28">
        <v>9820.2138933607312</v>
      </c>
      <c r="Q40" s="2" t="s">
        <v>265</v>
      </c>
      <c r="R40" s="29">
        <v>30.396639344262294</v>
      </c>
      <c r="S40" s="35">
        <v>109251549</v>
      </c>
      <c r="T40" s="28">
        <v>9820.2138933607312</v>
      </c>
    </row>
    <row r="41" spans="1:20" x14ac:dyDescent="0.2">
      <c r="A41" s="2" t="s">
        <v>271</v>
      </c>
      <c r="B41" s="29">
        <v>146.98128415300548</v>
      </c>
      <c r="C41" s="35">
        <v>230512400</v>
      </c>
      <c r="D41" s="28">
        <v>4285.0033878518789</v>
      </c>
      <c r="Q41" s="2" t="s">
        <v>271</v>
      </c>
      <c r="R41" s="29">
        <v>146.98128415300548</v>
      </c>
      <c r="S41" s="35">
        <v>230512400</v>
      </c>
      <c r="T41" s="28">
        <v>4285.0033878518789</v>
      </c>
    </row>
    <row r="42" spans="1:20" x14ac:dyDescent="0.2">
      <c r="A42" s="2" t="s">
        <v>281</v>
      </c>
      <c r="B42" s="29">
        <v>107.19683057377048</v>
      </c>
      <c r="C42" s="35">
        <v>515209333.33333337</v>
      </c>
      <c r="D42" s="28">
        <v>13131.69210880782</v>
      </c>
      <c r="Q42" s="2" t="s">
        <v>281</v>
      </c>
      <c r="R42" s="29">
        <v>107.19683057377048</v>
      </c>
      <c r="S42" s="35">
        <v>515209333.33333337</v>
      </c>
      <c r="T42" s="28">
        <v>13131.69210880782</v>
      </c>
    </row>
    <row r="43" spans="1:20" ht="17" x14ac:dyDescent="0.2">
      <c r="A43" s="6" t="s">
        <v>284</v>
      </c>
      <c r="B43" s="29">
        <v>5.7762420765027329</v>
      </c>
      <c r="C43" s="35">
        <v>22684790</v>
      </c>
      <c r="D43" s="28">
        <v>10730.211740705734</v>
      </c>
      <c r="Q43" s="6" t="s">
        <v>284</v>
      </c>
      <c r="R43" s="29">
        <v>5.7762420765027329</v>
      </c>
      <c r="S43" s="35">
        <v>22684790</v>
      </c>
      <c r="T43" s="28">
        <v>10730.211740705734</v>
      </c>
    </row>
    <row r="44" spans="1:20" x14ac:dyDescent="0.2">
      <c r="A44" s="2" t="s">
        <v>288</v>
      </c>
      <c r="B44" s="29">
        <v>102.19631147540983</v>
      </c>
      <c r="C44" s="35">
        <v>525983532</v>
      </c>
      <c r="D44" s="28">
        <v>14062.283214161109</v>
      </c>
      <c r="Q44" s="2" t="s">
        <v>288</v>
      </c>
      <c r="R44" s="29">
        <v>102.19631147540983</v>
      </c>
      <c r="S44" s="35">
        <v>525983532</v>
      </c>
      <c r="T44" s="28">
        <v>14062.283214161109</v>
      </c>
    </row>
    <row r="45" spans="1:20" x14ac:dyDescent="0.2">
      <c r="A45" s="2" t="s">
        <v>296</v>
      </c>
      <c r="B45" s="29">
        <v>33.748770491803278</v>
      </c>
      <c r="C45" s="35">
        <v>229510953.33333334</v>
      </c>
      <c r="D45" s="28">
        <v>18580.798598883048</v>
      </c>
      <c r="Q45" s="2" t="s">
        <v>296</v>
      </c>
      <c r="R45" s="29">
        <v>33.748770491803278</v>
      </c>
      <c r="S45" s="35">
        <v>229510953.33333334</v>
      </c>
      <c r="T45" s="28">
        <v>18580.798598883048</v>
      </c>
    </row>
    <row r="46" spans="1:20" x14ac:dyDescent="0.2">
      <c r="A46" s="2" t="s">
        <v>302</v>
      </c>
      <c r="B46" s="29">
        <v>57.201092896174856</v>
      </c>
      <c r="C46" s="35">
        <v>198866597</v>
      </c>
      <c r="D46" s="28">
        <v>9498.9681212862306</v>
      </c>
      <c r="Q46" s="2" t="s">
        <v>302</v>
      </c>
      <c r="R46" s="29">
        <v>57.201092896174856</v>
      </c>
      <c r="S46" s="35">
        <v>198866597</v>
      </c>
      <c r="T46" s="28">
        <v>9498.9681212862306</v>
      </c>
    </row>
    <row r="47" spans="1:20" x14ac:dyDescent="0.2">
      <c r="A47" s="2" t="s">
        <v>302</v>
      </c>
      <c r="B47" s="29">
        <v>2.3617759562841529</v>
      </c>
      <c r="C47" s="35">
        <v>12270048</v>
      </c>
      <c r="D47" s="28">
        <v>14194.708529517244</v>
      </c>
      <c r="Q47" s="2" t="s">
        <v>302</v>
      </c>
      <c r="R47" s="29">
        <v>2.3617759562841529</v>
      </c>
      <c r="S47" s="35">
        <v>12270048</v>
      </c>
      <c r="T47" s="28">
        <v>14194.708529517244</v>
      </c>
    </row>
    <row r="48" spans="1:20" x14ac:dyDescent="0.2">
      <c r="A48" s="2" t="s">
        <v>317</v>
      </c>
      <c r="B48" s="29">
        <v>59.612021857923494</v>
      </c>
      <c r="C48" s="35">
        <v>222437605</v>
      </c>
      <c r="D48" s="28">
        <v>10195.141855348795</v>
      </c>
      <c r="Q48" s="2" t="s">
        <v>317</v>
      </c>
      <c r="R48" s="29">
        <v>59.612021857923494</v>
      </c>
      <c r="S48" s="35">
        <v>222437605</v>
      </c>
      <c r="T48" s="28">
        <v>10195.141855348795</v>
      </c>
    </row>
    <row r="49" spans="1:20" x14ac:dyDescent="0.2">
      <c r="A49" s="23" t="s">
        <v>323</v>
      </c>
      <c r="B49" s="30">
        <v>3.4076502732240437</v>
      </c>
      <c r="C49" s="35">
        <v>73200000</v>
      </c>
      <c r="D49" s="27">
        <v>58691.468890314303</v>
      </c>
      <c r="Q49" s="23" t="s">
        <v>323</v>
      </c>
      <c r="R49" s="30"/>
      <c r="S49" s="35"/>
      <c r="T49" s="27">
        <v>58691.468890314303</v>
      </c>
    </row>
    <row r="50" spans="1:20" x14ac:dyDescent="0.2">
      <c r="A50" s="2" t="s">
        <v>328</v>
      </c>
      <c r="B50" s="29">
        <v>22.460655737704919</v>
      </c>
      <c r="C50" s="35">
        <v>76583333.333333343</v>
      </c>
      <c r="D50" s="28">
        <v>9316.0272161804896</v>
      </c>
      <c r="Q50" s="2" t="s">
        <v>328</v>
      </c>
      <c r="R50" s="29">
        <v>22.460655737704919</v>
      </c>
      <c r="S50" s="35">
        <v>76583333.333333343</v>
      </c>
      <c r="T50" s="28">
        <v>9316.0272161804896</v>
      </c>
    </row>
    <row r="51" spans="1:20" x14ac:dyDescent="0.2">
      <c r="A51" s="2" t="s">
        <v>328</v>
      </c>
      <c r="B51" s="29">
        <v>33.089344262295086</v>
      </c>
      <c r="C51" s="35">
        <v>20184500.000000004</v>
      </c>
      <c r="D51" s="28">
        <v>1666.666666666667</v>
      </c>
      <c r="Q51" s="2" t="s">
        <v>328</v>
      </c>
      <c r="R51" s="29">
        <v>33.089344262295086</v>
      </c>
      <c r="S51" s="35">
        <v>20184500.000000004</v>
      </c>
      <c r="T51" s="28">
        <v>1666.666666666667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C3A8F-E0C9-5D47-9B95-70C3C8079C3F}">
  <dimension ref="A1:V51"/>
  <sheetViews>
    <sheetView topLeftCell="K1" zoomScale="96" zoomScaleNormal="96" workbookViewId="0">
      <selection activeCell="Q7" sqref="Q7:V8"/>
    </sheetView>
  </sheetViews>
  <sheetFormatPr baseColWidth="10" defaultRowHeight="16" x14ac:dyDescent="0.2"/>
  <cols>
    <col min="1" max="1" width="16.1640625" customWidth="1"/>
    <col min="2" max="2" width="24.1640625" style="35" customWidth="1"/>
    <col min="3" max="3" width="17.33203125" bestFit="1" customWidth="1"/>
    <col min="4" max="4" width="21.83203125" style="35" customWidth="1"/>
    <col min="17" max="17" width="16.1640625" customWidth="1"/>
    <col min="18" max="18" width="24.1640625" style="35" customWidth="1"/>
    <col min="19" max="19" width="17.33203125" bestFit="1" customWidth="1"/>
    <col min="20" max="20" width="13.83203125" bestFit="1" customWidth="1"/>
    <col min="21" max="21" width="16.6640625" bestFit="1" customWidth="1"/>
    <col min="22" max="22" width="19.6640625" bestFit="1" customWidth="1"/>
  </cols>
  <sheetData>
    <row r="1" spans="1:22" x14ac:dyDescent="0.2">
      <c r="A1" s="13" t="s">
        <v>359</v>
      </c>
      <c r="B1" s="32" t="s">
        <v>391</v>
      </c>
      <c r="C1" t="s">
        <v>366</v>
      </c>
      <c r="D1" s="32" t="s">
        <v>380</v>
      </c>
      <c r="Q1" s="13" t="s">
        <v>409</v>
      </c>
      <c r="R1" s="32" t="s">
        <v>410</v>
      </c>
      <c r="S1" t="s">
        <v>411</v>
      </c>
      <c r="T1" s="16" t="s">
        <v>412</v>
      </c>
      <c r="U1" t="s">
        <v>413</v>
      </c>
      <c r="V1" t="s">
        <v>414</v>
      </c>
    </row>
    <row r="2" spans="1:22" ht="17" x14ac:dyDescent="0.2">
      <c r="A2" s="18" t="s">
        <v>25</v>
      </c>
      <c r="B2" s="29">
        <v>56.436311475409831</v>
      </c>
      <c r="C2" s="35"/>
      <c r="D2" s="29"/>
      <c r="Q2" s="20" t="s">
        <v>32</v>
      </c>
      <c r="R2" s="29">
        <v>33.279748633879784</v>
      </c>
      <c r="S2" s="35">
        <v>137991378.20000002</v>
      </c>
      <c r="T2" t="s">
        <v>32</v>
      </c>
      <c r="U2">
        <v>33.27974863</v>
      </c>
      <c r="V2" s="52" t="s">
        <v>402</v>
      </c>
    </row>
    <row r="3" spans="1:22" x14ac:dyDescent="0.2">
      <c r="A3" s="20" t="s">
        <v>32</v>
      </c>
      <c r="B3" s="29">
        <v>33.279748633879784</v>
      </c>
      <c r="C3" s="35">
        <v>137991378.20000002</v>
      </c>
      <c r="D3" s="29">
        <v>11328.980505382917</v>
      </c>
      <c r="Q3" s="2" t="s">
        <v>51</v>
      </c>
      <c r="R3" s="29">
        <v>13.633737704918033</v>
      </c>
      <c r="S3" s="35">
        <v>59659000</v>
      </c>
      <c r="T3" t="s">
        <v>51</v>
      </c>
      <c r="U3">
        <v>13.633737699999999</v>
      </c>
      <c r="V3" s="35">
        <v>59659000</v>
      </c>
    </row>
    <row r="4" spans="1:22" ht="17" x14ac:dyDescent="0.2">
      <c r="A4" s="2" t="s">
        <v>51</v>
      </c>
      <c r="B4" s="29">
        <v>13.633737704918033</v>
      </c>
      <c r="C4" s="35">
        <v>59659000</v>
      </c>
      <c r="D4" s="29">
        <v>11955.836012719972</v>
      </c>
      <c r="Q4" s="6" t="s">
        <v>69</v>
      </c>
      <c r="R4" s="29">
        <v>15.070573770491803</v>
      </c>
      <c r="S4" s="35">
        <v>86030950</v>
      </c>
      <c r="T4" t="s">
        <v>69</v>
      </c>
      <c r="U4">
        <v>15.070573769999999</v>
      </c>
      <c r="V4" s="35">
        <v>86030950</v>
      </c>
    </row>
    <row r="5" spans="1:22" ht="17" x14ac:dyDescent="0.2">
      <c r="A5" s="23" t="s">
        <v>55</v>
      </c>
      <c r="B5" s="30">
        <v>131.9</v>
      </c>
      <c r="C5" s="35">
        <v>4021242000</v>
      </c>
      <c r="D5" s="30">
        <v>83297.95299469294</v>
      </c>
      <c r="Q5" s="6" t="s">
        <v>69</v>
      </c>
      <c r="R5" s="29">
        <v>12.470956284153004</v>
      </c>
      <c r="S5" s="35">
        <v>49347000</v>
      </c>
      <c r="T5" t="s">
        <v>69</v>
      </c>
      <c r="U5">
        <v>12.470956279999999</v>
      </c>
      <c r="V5" s="35">
        <v>49347000</v>
      </c>
    </row>
    <row r="6" spans="1:22" ht="17" x14ac:dyDescent="0.2">
      <c r="A6" s="6" t="s">
        <v>69</v>
      </c>
      <c r="B6" s="29">
        <v>15.070573770491803</v>
      </c>
      <c r="C6" s="35">
        <v>86030950</v>
      </c>
      <c r="D6" s="29">
        <v>15597.099620546682</v>
      </c>
      <c r="Q6" s="2" t="s">
        <v>76</v>
      </c>
      <c r="R6" s="29">
        <v>112.87978142076503</v>
      </c>
      <c r="S6" s="35">
        <v>174134200</v>
      </c>
      <c r="T6" t="s">
        <v>76</v>
      </c>
      <c r="U6">
        <v>112.8797814</v>
      </c>
      <c r="V6" s="35">
        <v>174134200</v>
      </c>
    </row>
    <row r="7" spans="1:22" ht="17" x14ac:dyDescent="0.2">
      <c r="A7" s="6" t="s">
        <v>69</v>
      </c>
      <c r="B7" s="29">
        <v>12.470956284153004</v>
      </c>
      <c r="C7" s="35">
        <v>49347000</v>
      </c>
      <c r="D7" s="29">
        <v>10811.349649568287</v>
      </c>
      <c r="Q7" s="53" t="s">
        <v>90</v>
      </c>
      <c r="R7" s="54">
        <v>7.9833333333333334</v>
      </c>
      <c r="S7" s="55">
        <v>18554666.666666668</v>
      </c>
      <c r="T7" s="56" t="s">
        <v>90</v>
      </c>
      <c r="U7" s="56">
        <v>7.983333333</v>
      </c>
      <c r="V7" s="57" t="s">
        <v>403</v>
      </c>
    </row>
    <row r="8" spans="1:22" x14ac:dyDescent="0.2">
      <c r="A8" s="2" t="s">
        <v>76</v>
      </c>
      <c r="B8" s="29">
        <v>112.87978142076503</v>
      </c>
      <c r="C8" s="35">
        <v>174134200</v>
      </c>
      <c r="D8" s="29">
        <v>4214.8956770102141</v>
      </c>
      <c r="Q8" s="53" t="s">
        <v>90</v>
      </c>
      <c r="R8" s="54">
        <v>23.720765027322404</v>
      </c>
      <c r="S8" s="55">
        <v>76264666.666666672</v>
      </c>
      <c r="T8" s="56" t="s">
        <v>90</v>
      </c>
      <c r="U8" s="56">
        <v>23.720765029999999</v>
      </c>
      <c r="V8" s="57" t="s">
        <v>404</v>
      </c>
    </row>
    <row r="9" spans="1:22" x14ac:dyDescent="0.2">
      <c r="A9" s="2" t="s">
        <v>90</v>
      </c>
      <c r="B9" s="29">
        <v>7.9833333333333334</v>
      </c>
      <c r="C9" s="35">
        <v>18554666.666666668</v>
      </c>
      <c r="D9" s="28">
        <v>6350.2059162417154</v>
      </c>
      <c r="Q9" s="23" t="s">
        <v>111</v>
      </c>
      <c r="R9" s="30">
        <v>125.63005867459017</v>
      </c>
      <c r="S9" s="35">
        <v>968752819.45899999</v>
      </c>
      <c r="T9" t="s">
        <v>111</v>
      </c>
      <c r="U9">
        <v>125.63005870000001</v>
      </c>
      <c r="V9" s="35">
        <v>968752819.5</v>
      </c>
    </row>
    <row r="10" spans="1:22" x14ac:dyDescent="0.2">
      <c r="A10" s="2" t="s">
        <v>90</v>
      </c>
      <c r="B10" s="29">
        <v>23.720765027322404</v>
      </c>
      <c r="C10" s="35">
        <v>76264666.666666672</v>
      </c>
      <c r="D10" s="28">
        <v>8784.430264077344</v>
      </c>
      <c r="Q10" s="2" t="s">
        <v>118</v>
      </c>
      <c r="R10" s="29">
        <v>35.712158469945351</v>
      </c>
      <c r="S10" s="35">
        <v>206329392</v>
      </c>
      <c r="T10" t="s">
        <v>118</v>
      </c>
      <c r="U10">
        <v>35.712158469999999</v>
      </c>
      <c r="V10" s="35">
        <v>206329392</v>
      </c>
    </row>
    <row r="11" spans="1:22" x14ac:dyDescent="0.2">
      <c r="A11" s="23" t="s">
        <v>90</v>
      </c>
      <c r="B11" s="30">
        <v>614.6994535519126</v>
      </c>
      <c r="C11" s="34">
        <v>182193666.66666669</v>
      </c>
      <c r="D11" s="27">
        <v>809.82161377307625</v>
      </c>
      <c r="Q11" s="2" t="s">
        <v>121</v>
      </c>
      <c r="R11" s="29">
        <v>28.652732240437157</v>
      </c>
      <c r="S11" s="35">
        <v>121391220</v>
      </c>
      <c r="T11" t="s">
        <v>121</v>
      </c>
      <c r="U11">
        <v>28.652732239999999</v>
      </c>
      <c r="V11" s="35">
        <v>121391220</v>
      </c>
    </row>
    <row r="12" spans="1:22" x14ac:dyDescent="0.2">
      <c r="A12" s="23" t="s">
        <v>111</v>
      </c>
      <c r="B12" s="30">
        <v>125.63005867459017</v>
      </c>
      <c r="C12" s="35">
        <v>968752819.45899999</v>
      </c>
      <c r="D12" s="27">
        <v>21068.728733090302</v>
      </c>
      <c r="Q12" s="2" t="s">
        <v>121</v>
      </c>
      <c r="R12" s="29">
        <v>18.976256830601095</v>
      </c>
      <c r="S12" s="35">
        <v>78667674</v>
      </c>
      <c r="T12" t="s">
        <v>121</v>
      </c>
      <c r="U12">
        <v>18.976256830000001</v>
      </c>
      <c r="V12" s="35">
        <v>78667674</v>
      </c>
    </row>
    <row r="13" spans="1:22" x14ac:dyDescent="0.2">
      <c r="A13" s="2" t="s">
        <v>118</v>
      </c>
      <c r="B13" s="29">
        <v>35.712158469945351</v>
      </c>
      <c r="C13" s="35">
        <v>206329392</v>
      </c>
      <c r="D13" s="28">
        <v>15785.702470802906</v>
      </c>
      <c r="Q13" s="2" t="s">
        <v>121</v>
      </c>
      <c r="R13" s="29">
        <v>6.3424043715847001</v>
      </c>
      <c r="S13" s="35">
        <v>29680770</v>
      </c>
      <c r="T13" t="s">
        <v>121</v>
      </c>
      <c r="U13">
        <v>6.3424043719999998</v>
      </c>
      <c r="V13" s="35">
        <v>29680770</v>
      </c>
    </row>
    <row r="14" spans="1:22" x14ac:dyDescent="0.2">
      <c r="A14" s="2" t="s">
        <v>121</v>
      </c>
      <c r="B14" s="29">
        <v>28.652732240437157</v>
      </c>
      <c r="C14" s="35">
        <v>121391220</v>
      </c>
      <c r="D14" s="28">
        <v>11575.510398687888</v>
      </c>
      <c r="Q14" s="2" t="s">
        <v>127</v>
      </c>
      <c r="R14" s="29">
        <v>41.536532704918031</v>
      </c>
      <c r="S14" s="35">
        <v>159260997.59999999</v>
      </c>
      <c r="T14" t="s">
        <v>127</v>
      </c>
      <c r="U14">
        <v>41.536532700000002</v>
      </c>
      <c r="V14" s="35">
        <v>159260997.59999999</v>
      </c>
    </row>
    <row r="15" spans="1:22" ht="17" x14ac:dyDescent="0.2">
      <c r="A15" s="2" t="s">
        <v>121</v>
      </c>
      <c r="B15" s="29">
        <v>18.976256830601095</v>
      </c>
      <c r="C15" s="35">
        <v>78667674</v>
      </c>
      <c r="D15" s="28">
        <v>11326.73329196249</v>
      </c>
      <c r="Q15" s="6" t="s">
        <v>130</v>
      </c>
      <c r="R15" s="29">
        <v>11.990642076502732</v>
      </c>
      <c r="S15" s="35">
        <v>51331878</v>
      </c>
      <c r="T15" t="s">
        <v>130</v>
      </c>
      <c r="U15">
        <v>11.990642080000001</v>
      </c>
      <c r="V15" s="35">
        <v>51331878</v>
      </c>
    </row>
    <row r="16" spans="1:22" x14ac:dyDescent="0.2">
      <c r="A16" s="2" t="s">
        <v>121</v>
      </c>
      <c r="B16" s="29">
        <v>6.3424043715847001</v>
      </c>
      <c r="C16" s="35">
        <v>29680770</v>
      </c>
      <c r="D16" s="28">
        <v>12786.160460427687</v>
      </c>
      <c r="Q16" s="2" t="s">
        <v>136</v>
      </c>
      <c r="R16" s="29">
        <v>46.954644808743176</v>
      </c>
      <c r="S16" s="35">
        <v>284977500</v>
      </c>
      <c r="T16" t="s">
        <v>136</v>
      </c>
      <c r="U16">
        <v>46.954644809999998</v>
      </c>
      <c r="V16" s="35">
        <v>284977500</v>
      </c>
    </row>
    <row r="17" spans="1:22" ht="17" x14ac:dyDescent="0.2">
      <c r="A17" s="2" t="s">
        <v>127</v>
      </c>
      <c r="B17" s="29">
        <v>41.536532704918031</v>
      </c>
      <c r="C17" s="35">
        <v>159260997.59999999</v>
      </c>
      <c r="D17" s="28">
        <v>10476.063103201592</v>
      </c>
      <c r="Q17" s="6" t="s">
        <v>142</v>
      </c>
      <c r="R17" s="29">
        <v>1.5017759562841528</v>
      </c>
      <c r="S17" s="35">
        <v>3709528</v>
      </c>
      <c r="T17" t="s">
        <v>142</v>
      </c>
      <c r="U17">
        <v>1.5017759559999999</v>
      </c>
      <c r="V17" s="35">
        <v>3709528</v>
      </c>
    </row>
    <row r="18" spans="1:22" ht="17" x14ac:dyDescent="0.2">
      <c r="A18" s="6" t="s">
        <v>130</v>
      </c>
      <c r="B18" s="29">
        <v>11.990642076502732</v>
      </c>
      <c r="C18" s="35">
        <v>51331878</v>
      </c>
      <c r="D18" s="28">
        <v>11696.70747338259</v>
      </c>
      <c r="Q18" s="6" t="s">
        <v>142</v>
      </c>
      <c r="R18" s="29">
        <v>3.7553005464480878</v>
      </c>
      <c r="S18" s="35">
        <v>22284115</v>
      </c>
      <c r="T18" t="s">
        <v>142</v>
      </c>
      <c r="U18">
        <v>3.755300546</v>
      </c>
      <c r="V18" s="35">
        <v>22284115</v>
      </c>
    </row>
    <row r="19" spans="1:22" ht="17" x14ac:dyDescent="0.2">
      <c r="A19" s="2" t="s">
        <v>136</v>
      </c>
      <c r="B19" s="29">
        <v>46.954644808743176</v>
      </c>
      <c r="C19" s="35">
        <v>284977500</v>
      </c>
      <c r="D19" s="28">
        <v>16582.53517520686</v>
      </c>
      <c r="Q19" s="6" t="s">
        <v>142</v>
      </c>
      <c r="R19" s="29">
        <v>5.2807103825136616</v>
      </c>
      <c r="S19" s="35">
        <v>38351800</v>
      </c>
      <c r="T19" t="s">
        <v>142</v>
      </c>
      <c r="U19">
        <v>5.2807103829999997</v>
      </c>
      <c r="V19" s="35">
        <v>38351800</v>
      </c>
    </row>
    <row r="20" spans="1:22" ht="17" x14ac:dyDescent="0.2">
      <c r="A20" s="6" t="s">
        <v>142</v>
      </c>
      <c r="B20" s="29">
        <v>1.5017759562841528</v>
      </c>
      <c r="C20" s="35">
        <v>3709528</v>
      </c>
      <c r="D20" s="28">
        <v>6748.8911125261529</v>
      </c>
      <c r="Q20" s="2" t="s">
        <v>167</v>
      </c>
      <c r="R20" s="29">
        <v>39.415573770491804</v>
      </c>
      <c r="S20" s="35">
        <v>236718970</v>
      </c>
      <c r="T20" t="s">
        <v>167</v>
      </c>
      <c r="U20">
        <v>39.415573770000002</v>
      </c>
      <c r="V20" s="35">
        <v>236718970</v>
      </c>
    </row>
    <row r="21" spans="1:22" ht="17" x14ac:dyDescent="0.2">
      <c r="A21" s="6" t="s">
        <v>142</v>
      </c>
      <c r="B21" s="29">
        <v>3.7553005464480878</v>
      </c>
      <c r="C21" s="35">
        <v>22284115</v>
      </c>
      <c r="D21" s="28">
        <v>16213.232298245102</v>
      </c>
      <c r="Q21" s="2" t="s">
        <v>170</v>
      </c>
      <c r="R21" s="29">
        <v>23.76937081967213</v>
      </c>
      <c r="S21" s="35">
        <v>133967709.40000001</v>
      </c>
      <c r="T21" t="s">
        <v>170</v>
      </c>
      <c r="U21">
        <v>23.769370819999999</v>
      </c>
      <c r="V21" s="35">
        <v>133967709.40000001</v>
      </c>
    </row>
    <row r="22" spans="1:22" ht="17" x14ac:dyDescent="0.2">
      <c r="A22" s="6" t="s">
        <v>142</v>
      </c>
      <c r="B22" s="29">
        <v>5.2807103825136616</v>
      </c>
      <c r="C22" s="35">
        <v>38351800</v>
      </c>
      <c r="D22" s="28">
        <v>19843.227749205791</v>
      </c>
      <c r="Q22" s="2" t="s">
        <v>170</v>
      </c>
      <c r="R22" s="29">
        <v>2.248712382513661</v>
      </c>
      <c r="S22" s="35">
        <v>6468208.7000000002</v>
      </c>
      <c r="T22" t="s">
        <v>170</v>
      </c>
      <c r="U22">
        <v>2.248712383</v>
      </c>
      <c r="V22" s="35">
        <v>6468208.7000000002</v>
      </c>
    </row>
    <row r="23" spans="1:22" x14ac:dyDescent="0.2">
      <c r="A23" s="2"/>
      <c r="B23" s="29"/>
      <c r="C23" s="35"/>
      <c r="D23" s="28"/>
      <c r="Q23" s="2" t="s">
        <v>182</v>
      </c>
      <c r="R23" s="29">
        <v>104.3004918032787</v>
      </c>
      <c r="S23" s="35">
        <v>415332388.10000002</v>
      </c>
      <c r="T23" t="s">
        <v>182</v>
      </c>
      <c r="U23">
        <v>104.3004918</v>
      </c>
      <c r="V23" s="35">
        <v>415332388.10000002</v>
      </c>
    </row>
    <row r="24" spans="1:22" x14ac:dyDescent="0.2">
      <c r="A24" s="2" t="s">
        <v>167</v>
      </c>
      <c r="B24" s="29">
        <v>39.415573770491804</v>
      </c>
      <c r="C24" s="35">
        <v>236718970</v>
      </c>
      <c r="D24" s="28">
        <v>16409.075911022384</v>
      </c>
      <c r="Q24" s="2" t="s">
        <v>188</v>
      </c>
      <c r="R24" s="29">
        <v>36.641374316939888</v>
      </c>
      <c r="S24" s="35">
        <v>331468584.19999999</v>
      </c>
      <c r="T24" t="s">
        <v>188</v>
      </c>
      <c r="U24">
        <v>36.641374319999997</v>
      </c>
      <c r="V24" s="35">
        <v>331468584.19999999</v>
      </c>
    </row>
    <row r="25" spans="1:22" ht="17" x14ac:dyDescent="0.2">
      <c r="A25" s="2" t="s">
        <v>170</v>
      </c>
      <c r="B25" s="29">
        <v>23.76937081967213</v>
      </c>
      <c r="C25" s="35">
        <v>133967709.40000001</v>
      </c>
      <c r="D25" s="28">
        <v>15399.313497740444</v>
      </c>
      <c r="Q25" s="6" t="s">
        <v>188</v>
      </c>
      <c r="R25" s="29">
        <v>36.666666666666664</v>
      </c>
      <c r="S25" s="35">
        <v>331360000</v>
      </c>
      <c r="T25" t="s">
        <v>188</v>
      </c>
      <c r="U25">
        <v>36.666666669999998</v>
      </c>
      <c r="V25" s="35">
        <v>331360000</v>
      </c>
    </row>
    <row r="26" spans="1:22" x14ac:dyDescent="0.2">
      <c r="A26" s="2" t="s">
        <v>170</v>
      </c>
      <c r="B26" s="29">
        <v>2.248712382513661</v>
      </c>
      <c r="C26" s="35">
        <v>6468208.7000000002</v>
      </c>
      <c r="D26" s="28">
        <v>7859.0314633146982</v>
      </c>
      <c r="Q26" s="2" t="s">
        <v>196</v>
      </c>
      <c r="R26" s="29">
        <v>79.581693989071042</v>
      </c>
      <c r="S26" s="35">
        <v>338700000</v>
      </c>
      <c r="T26" t="s">
        <v>196</v>
      </c>
      <c r="U26">
        <v>79.581693990000005</v>
      </c>
      <c r="V26" s="35">
        <v>338700000</v>
      </c>
    </row>
    <row r="27" spans="1:22" x14ac:dyDescent="0.2">
      <c r="A27" s="2" t="s">
        <v>182</v>
      </c>
      <c r="B27" s="29">
        <v>104.3004918032787</v>
      </c>
      <c r="C27" s="35">
        <v>415332388.10000002</v>
      </c>
      <c r="D27" s="28">
        <v>10879.986527472378</v>
      </c>
      <c r="Q27" s="53" t="s">
        <v>201</v>
      </c>
      <c r="R27" s="54">
        <v>156.51639344262296</v>
      </c>
      <c r="S27" s="55">
        <v>213348333.33333337</v>
      </c>
      <c r="T27" s="56" t="s">
        <v>201</v>
      </c>
      <c r="U27" s="56">
        <v>156.5163934</v>
      </c>
      <c r="V27" s="57" t="s">
        <v>405</v>
      </c>
    </row>
    <row r="28" spans="1:22" x14ac:dyDescent="0.2">
      <c r="A28" s="2" t="s">
        <v>188</v>
      </c>
      <c r="B28" s="29">
        <v>36.641374316939888</v>
      </c>
      <c r="C28" s="35">
        <v>331468584.19999999</v>
      </c>
      <c r="D28" s="28">
        <v>24716.645766755799</v>
      </c>
      <c r="Q28" s="9" t="s">
        <v>228</v>
      </c>
      <c r="R28" s="29">
        <v>81.034672131147531</v>
      </c>
      <c r="S28" s="35">
        <v>132875000</v>
      </c>
      <c r="T28" t="s">
        <v>228</v>
      </c>
      <c r="U28">
        <v>81.034672130000004</v>
      </c>
      <c r="V28" s="35">
        <v>132875000</v>
      </c>
    </row>
    <row r="29" spans="1:22" ht="17" x14ac:dyDescent="0.2">
      <c r="A29" s="6" t="s">
        <v>188</v>
      </c>
      <c r="B29" s="29">
        <v>36.666666666666664</v>
      </c>
      <c r="C29" s="35">
        <v>331360000</v>
      </c>
      <c r="D29" s="28">
        <v>24691.505216095378</v>
      </c>
      <c r="Q29" s="2" t="s">
        <v>235</v>
      </c>
      <c r="R29" s="29">
        <v>69.928961748633881</v>
      </c>
      <c r="S29" s="35">
        <v>100610000</v>
      </c>
      <c r="T29" t="s">
        <v>235</v>
      </c>
      <c r="U29">
        <v>69.928961749999999</v>
      </c>
      <c r="V29" s="35">
        <v>100610000</v>
      </c>
    </row>
    <row r="30" spans="1:22" x14ac:dyDescent="0.2">
      <c r="A30" s="2" t="s">
        <v>196</v>
      </c>
      <c r="B30" s="29">
        <v>79.581693989071042</v>
      </c>
      <c r="C30" s="35">
        <v>338700000</v>
      </c>
      <c r="D30" s="28">
        <v>11628.425956761619</v>
      </c>
      <c r="Q30" s="2" t="s">
        <v>252</v>
      </c>
      <c r="R30" s="29">
        <v>12.824999999999999</v>
      </c>
      <c r="S30" s="35">
        <v>47796306</v>
      </c>
      <c r="T30" t="s">
        <v>252</v>
      </c>
      <c r="U30">
        <v>12.824999999999999</v>
      </c>
      <c r="V30" s="35">
        <v>47796306</v>
      </c>
    </row>
    <row r="31" spans="1:22" x14ac:dyDescent="0.2">
      <c r="A31" s="23" t="s">
        <v>196</v>
      </c>
      <c r="B31" s="30">
        <v>67.892896174863381</v>
      </c>
      <c r="C31" s="35">
        <v>1085100000</v>
      </c>
      <c r="D31" s="27">
        <v>43668.104697208721</v>
      </c>
      <c r="Q31" s="2" t="s">
        <v>255</v>
      </c>
      <c r="R31" s="29">
        <v>26.721420765027325</v>
      </c>
      <c r="S31" s="35">
        <v>260120703.40000001</v>
      </c>
      <c r="T31" t="s">
        <v>255</v>
      </c>
      <c r="U31">
        <v>26.721420770000002</v>
      </c>
      <c r="V31" s="35">
        <v>260120703.40000001</v>
      </c>
    </row>
    <row r="32" spans="1:22" x14ac:dyDescent="0.2">
      <c r="A32" s="23" t="s">
        <v>201</v>
      </c>
      <c r="B32" s="30">
        <v>156.51639344262296</v>
      </c>
      <c r="C32" s="35">
        <v>213348333.33333337</v>
      </c>
      <c r="D32" s="27">
        <v>3724.331558581363</v>
      </c>
      <c r="Q32" s="2" t="s">
        <v>259</v>
      </c>
      <c r="R32" s="29">
        <v>143.5311475409836</v>
      </c>
      <c r="S32" s="35">
        <v>1054080000</v>
      </c>
      <c r="T32" t="s">
        <v>259</v>
      </c>
      <c r="U32">
        <v>143.5311475</v>
      </c>
      <c r="V32" s="35">
        <v>1054080000</v>
      </c>
    </row>
    <row r="33" spans="1:22" x14ac:dyDescent="0.2">
      <c r="A33" s="2"/>
      <c r="B33" s="29"/>
      <c r="C33" s="35"/>
      <c r="D33" s="28"/>
      <c r="Q33" s="2" t="s">
        <v>265</v>
      </c>
      <c r="R33" s="29">
        <v>30.396639344262294</v>
      </c>
      <c r="S33" s="35">
        <v>109251549</v>
      </c>
      <c r="T33" t="s">
        <v>265</v>
      </c>
      <c r="U33">
        <v>30.39663934</v>
      </c>
      <c r="V33" s="35">
        <v>109251549</v>
      </c>
    </row>
    <row r="34" spans="1:22" x14ac:dyDescent="0.2">
      <c r="A34" s="2" t="s">
        <v>222</v>
      </c>
      <c r="B34" s="29">
        <v>69.928961748633881</v>
      </c>
      <c r="C34" s="35">
        <v>1072223000</v>
      </c>
      <c r="D34" s="28">
        <v>41893.529733531293</v>
      </c>
      <c r="Q34" s="2" t="s">
        <v>271</v>
      </c>
      <c r="R34" s="29">
        <v>146.98128415300548</v>
      </c>
      <c r="S34" s="35">
        <v>230512400</v>
      </c>
      <c r="T34" t="s">
        <v>271</v>
      </c>
      <c r="U34">
        <v>146.9812842</v>
      </c>
      <c r="V34" s="35">
        <v>230512400</v>
      </c>
    </row>
    <row r="35" spans="1:22" x14ac:dyDescent="0.2">
      <c r="A35" s="9" t="s">
        <v>228</v>
      </c>
      <c r="B35" s="29">
        <v>81.034672131147531</v>
      </c>
      <c r="C35" s="35">
        <v>132875000</v>
      </c>
      <c r="D35" s="28">
        <v>4480.1371874482656</v>
      </c>
      <c r="Q35" s="53" t="s">
        <v>281</v>
      </c>
      <c r="R35" s="54">
        <v>107.19683057377048</v>
      </c>
      <c r="S35" s="55">
        <v>515209333.33333337</v>
      </c>
      <c r="T35" s="56" t="s">
        <v>281</v>
      </c>
      <c r="U35" s="56">
        <v>107.1968306</v>
      </c>
      <c r="V35" s="57" t="s">
        <v>406</v>
      </c>
    </row>
    <row r="36" spans="1:22" ht="17" x14ac:dyDescent="0.2">
      <c r="A36" s="2" t="s">
        <v>235</v>
      </c>
      <c r="B36" s="29">
        <v>69.928961748633881</v>
      </c>
      <c r="C36" s="35">
        <v>100610000</v>
      </c>
      <c r="D36" s="28">
        <v>3930.9994529967962</v>
      </c>
      <c r="Q36" s="6" t="s">
        <v>284</v>
      </c>
      <c r="R36" s="29">
        <v>5.7762420765027329</v>
      </c>
      <c r="S36" s="35">
        <v>22684790</v>
      </c>
      <c r="T36" t="s">
        <v>284</v>
      </c>
      <c r="U36">
        <v>5.776242077</v>
      </c>
      <c r="V36" s="35">
        <v>22684790</v>
      </c>
    </row>
    <row r="37" spans="1:22" x14ac:dyDescent="0.2">
      <c r="A37" s="2" t="s">
        <v>252</v>
      </c>
      <c r="B37" s="29">
        <v>12.824999999999999</v>
      </c>
      <c r="C37" s="35">
        <v>47796306</v>
      </c>
      <c r="D37" s="28">
        <v>10182.534113060428</v>
      </c>
      <c r="Q37" s="2" t="s">
        <v>288</v>
      </c>
      <c r="R37" s="29">
        <v>102.19631147540983</v>
      </c>
      <c r="S37" s="35">
        <v>525983532</v>
      </c>
      <c r="T37" t="s">
        <v>288</v>
      </c>
      <c r="U37">
        <v>102.19631149999999</v>
      </c>
      <c r="V37" s="35">
        <v>525983532</v>
      </c>
    </row>
    <row r="38" spans="1:22" x14ac:dyDescent="0.2">
      <c r="A38" s="2" t="s">
        <v>255</v>
      </c>
      <c r="B38" s="29">
        <v>26.721420765027325</v>
      </c>
      <c r="C38" s="35">
        <v>260120703.40000001</v>
      </c>
      <c r="D38" s="28">
        <v>26597.10015500959</v>
      </c>
      <c r="Q38" s="53" t="s">
        <v>296</v>
      </c>
      <c r="R38" s="54">
        <v>33.748770491803278</v>
      </c>
      <c r="S38" s="55">
        <v>229510953.33333334</v>
      </c>
      <c r="T38" s="56" t="s">
        <v>296</v>
      </c>
      <c r="U38" s="56">
        <v>33.748770489999998</v>
      </c>
      <c r="V38" s="57" t="s">
        <v>407</v>
      </c>
    </row>
    <row r="39" spans="1:22" x14ac:dyDescent="0.2">
      <c r="A39" s="2" t="s">
        <v>259</v>
      </c>
      <c r="B39" s="29">
        <v>143.5311475409836</v>
      </c>
      <c r="C39" s="35">
        <v>1054080000</v>
      </c>
      <c r="D39" s="28">
        <v>20065.331109943578</v>
      </c>
      <c r="Q39" s="2" t="s">
        <v>302</v>
      </c>
      <c r="R39" s="29">
        <v>57.201092896174856</v>
      </c>
      <c r="S39" s="35">
        <v>198866597</v>
      </c>
      <c r="T39" t="s">
        <v>302</v>
      </c>
      <c r="U39">
        <v>57.201092899999999</v>
      </c>
      <c r="V39" s="35">
        <v>198866597</v>
      </c>
    </row>
    <row r="40" spans="1:22" x14ac:dyDescent="0.2">
      <c r="A40" s="2" t="s">
        <v>265</v>
      </c>
      <c r="B40" s="29">
        <v>30.396639344262294</v>
      </c>
      <c r="C40" s="35">
        <v>109251549</v>
      </c>
      <c r="D40" s="28">
        <v>9820.2138933607312</v>
      </c>
      <c r="Q40" s="2" t="s">
        <v>302</v>
      </c>
      <c r="R40" s="29">
        <v>2.3617759562841529</v>
      </c>
      <c r="S40" s="35">
        <v>12270048</v>
      </c>
      <c r="T40" t="s">
        <v>302</v>
      </c>
      <c r="U40">
        <v>2.3617759559999998</v>
      </c>
      <c r="V40" s="35">
        <v>12270048</v>
      </c>
    </row>
    <row r="41" spans="1:22" x14ac:dyDescent="0.2">
      <c r="A41" s="2" t="s">
        <v>271</v>
      </c>
      <c r="B41" s="29">
        <v>146.98128415300548</v>
      </c>
      <c r="C41" s="35">
        <v>230512400</v>
      </c>
      <c r="D41" s="28">
        <v>4285.0033878518789</v>
      </c>
      <c r="Q41" s="2" t="s">
        <v>317</v>
      </c>
      <c r="R41" s="29">
        <v>59.612021857923494</v>
      </c>
      <c r="S41" s="35">
        <v>222437605</v>
      </c>
      <c r="T41" t="s">
        <v>317</v>
      </c>
      <c r="U41">
        <v>59.612021859999999</v>
      </c>
      <c r="V41" s="35">
        <v>222437605</v>
      </c>
    </row>
    <row r="42" spans="1:22" x14ac:dyDescent="0.2">
      <c r="A42" s="2" t="s">
        <v>281</v>
      </c>
      <c r="B42" s="29">
        <v>107.19683057377048</v>
      </c>
      <c r="C42" s="35">
        <v>515209333.33333337</v>
      </c>
      <c r="D42" s="28">
        <v>13131.69210880782</v>
      </c>
      <c r="Q42" s="53" t="s">
        <v>328</v>
      </c>
      <c r="R42" s="54">
        <v>22.460655737704919</v>
      </c>
      <c r="S42" s="55">
        <v>76583333.333333343</v>
      </c>
      <c r="T42" s="56" t="s">
        <v>328</v>
      </c>
      <c r="U42" s="56">
        <v>22.46065574</v>
      </c>
      <c r="V42" s="55">
        <v>70692307.692307696</v>
      </c>
    </row>
    <row r="43" spans="1:22" ht="17" x14ac:dyDescent="0.2">
      <c r="A43" s="6" t="s">
        <v>284</v>
      </c>
      <c r="B43" s="29">
        <v>5.7762420765027329</v>
      </c>
      <c r="C43" s="35">
        <v>22684790</v>
      </c>
      <c r="D43" s="28">
        <v>10730.211740705734</v>
      </c>
      <c r="Q43" s="53" t="s">
        <v>328</v>
      </c>
      <c r="R43" s="54">
        <v>33.089344262295086</v>
      </c>
      <c r="S43" s="55">
        <v>20184500.000000004</v>
      </c>
      <c r="T43" s="56" t="s">
        <v>328</v>
      </c>
      <c r="U43" s="56">
        <v>33.089344259999997</v>
      </c>
      <c r="V43" s="57" t="s">
        <v>408</v>
      </c>
    </row>
    <row r="44" spans="1:22" x14ac:dyDescent="0.2">
      <c r="A44" s="2" t="s">
        <v>288</v>
      </c>
      <c r="B44" s="29">
        <v>102.19631147540983</v>
      </c>
      <c r="C44" s="35">
        <v>525983532</v>
      </c>
      <c r="D44" s="28">
        <v>14062.283214161109</v>
      </c>
    </row>
    <row r="45" spans="1:22" x14ac:dyDescent="0.2">
      <c r="A45" s="2" t="s">
        <v>296</v>
      </c>
      <c r="B45" s="29">
        <v>33.748770491803278</v>
      </c>
      <c r="C45" s="35">
        <v>229510953.33333334</v>
      </c>
      <c r="D45" s="28">
        <v>18580.798598883048</v>
      </c>
    </row>
    <row r="46" spans="1:22" x14ac:dyDescent="0.2">
      <c r="A46" s="2" t="s">
        <v>302</v>
      </c>
      <c r="B46" s="29">
        <v>57.201092896174856</v>
      </c>
      <c r="C46" s="35">
        <v>198866597</v>
      </c>
      <c r="D46" s="28">
        <v>9498.9681212862306</v>
      </c>
    </row>
    <row r="47" spans="1:22" x14ac:dyDescent="0.2">
      <c r="A47" s="2" t="s">
        <v>302</v>
      </c>
      <c r="B47" s="29">
        <v>2.3617759562841529</v>
      </c>
      <c r="C47" s="35">
        <v>12270048</v>
      </c>
      <c r="D47" s="28">
        <v>14194.708529517244</v>
      </c>
    </row>
    <row r="48" spans="1:22" x14ac:dyDescent="0.2">
      <c r="A48" s="2" t="s">
        <v>317</v>
      </c>
      <c r="B48" s="29">
        <v>59.612021857923494</v>
      </c>
      <c r="C48" s="35">
        <v>222437605</v>
      </c>
      <c r="D48" s="28">
        <v>10195.141855348795</v>
      </c>
    </row>
    <row r="49" spans="1:4" x14ac:dyDescent="0.2">
      <c r="A49" s="23" t="s">
        <v>323</v>
      </c>
      <c r="B49" s="30">
        <v>3.4076502732240437</v>
      </c>
      <c r="C49" s="35">
        <v>73200000</v>
      </c>
      <c r="D49" s="27">
        <v>58691.468890314303</v>
      </c>
    </row>
    <row r="50" spans="1:4" x14ac:dyDescent="0.2">
      <c r="A50" s="2" t="s">
        <v>328</v>
      </c>
      <c r="B50" s="29">
        <v>22.460655737704919</v>
      </c>
      <c r="C50" s="35">
        <v>76583333.333333343</v>
      </c>
      <c r="D50" s="28">
        <v>9316.0272161804896</v>
      </c>
    </row>
    <row r="51" spans="1:4" x14ac:dyDescent="0.2">
      <c r="A51" s="2" t="s">
        <v>328</v>
      </c>
      <c r="B51" s="29">
        <v>33.089344262295086</v>
      </c>
      <c r="C51" s="35">
        <v>20184500.000000004</v>
      </c>
      <c r="D51" s="28">
        <v>1666.666666666667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All data</vt:lpstr>
      <vt:lpstr>Biogas Data</vt:lpstr>
      <vt:lpstr>Cities with Complete Data</vt:lpstr>
      <vt:lpstr>Biogas Col Key</vt:lpstr>
      <vt:lpstr>Unit conversions</vt:lpstr>
      <vt:lpstr>Plotting</vt:lpstr>
      <vt:lpstr>Testing plot 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Sahar El Abbadi</dc:creator>
  <cp:lastModifiedBy>Sahar El Abbadi</cp:lastModifiedBy>
  <dcterms:created xsi:type="dcterms:W3CDTF">2025-08-15T17:22:22Z</dcterms:created>
  <dcterms:modified xsi:type="dcterms:W3CDTF">2025-08-21T03:42:00Z</dcterms:modified>
</cp:coreProperties>
</file>