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jma\OneDrive\Desktop\KAHLON - RHM FARMS\"/>
    </mc:Choice>
  </mc:AlternateContent>
  <xr:revisionPtr revIDLastSave="0" documentId="13_ncr:1_{EC6FBA8E-E3FE-488E-9350-649BAFFDD5D7}" xr6:coauthVersionLast="47" xr6:coauthVersionMax="47" xr10:uidLastSave="{00000000-0000-0000-0000-000000000000}"/>
  <bookViews>
    <workbookView xWindow="-98" yWindow="-98" windowWidth="21795" windowHeight="13875" firstSheet="2" activeTab="4" xr2:uid="{0823DBE4-1207-469E-9548-B1426330D721}"/>
  </bookViews>
  <sheets>
    <sheet name="RHM ALMONDS JUNE 25" sheetId="1" r:id="rId1"/>
    <sheet name="NON BEARING PISTACHIOS 25 JUNE" sheetId="2" r:id="rId2"/>
    <sheet name="COST COMPARISON SHEET" sheetId="5" r:id="rId3"/>
    <sheet name="PISTACHIOS RENU NUTRITION PRO" sheetId="4" r:id="rId4"/>
    <sheet name="MASTER SHEE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5" l="1"/>
  <c r="F38" i="5"/>
  <c r="F33" i="5"/>
  <c r="F28" i="5"/>
  <c r="F23" i="5"/>
  <c r="F18" i="5"/>
  <c r="F12" i="5"/>
  <c r="H43" i="4"/>
  <c r="G43" i="4"/>
  <c r="F43" i="4"/>
  <c r="H39" i="4"/>
  <c r="G39" i="4"/>
  <c r="F39" i="4"/>
  <c r="H38" i="4"/>
  <c r="G38" i="4"/>
  <c r="F38" i="4"/>
  <c r="E46" i="4"/>
  <c r="G33" i="4"/>
  <c r="F33" i="4"/>
  <c r="G28" i="4"/>
  <c r="F28" i="4"/>
  <c r="G23" i="4"/>
  <c r="F23" i="4"/>
  <c r="H17" i="4"/>
  <c r="G17" i="4"/>
  <c r="F17" i="4"/>
  <c r="H13" i="4"/>
  <c r="G13" i="4"/>
  <c r="F13" i="4"/>
  <c r="H11" i="4"/>
  <c r="G11" i="4"/>
  <c r="F11" i="4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O13" i="3"/>
  <c r="O14" i="3" s="1"/>
  <c r="O12" i="3"/>
  <c r="N12" i="3"/>
  <c r="M12" i="3"/>
  <c r="L12" i="3"/>
  <c r="K12" i="3"/>
  <c r="J12" i="3"/>
  <c r="I12" i="3"/>
  <c r="H12" i="3"/>
  <c r="G12" i="3"/>
  <c r="F12" i="3"/>
  <c r="E12" i="3"/>
  <c r="D12" i="3"/>
  <c r="I13" i="3"/>
  <c r="I14" i="3" s="1"/>
  <c r="F43" i="5" l="1"/>
  <c r="G44" i="4"/>
  <c r="H44" i="4"/>
  <c r="F44" i="4"/>
  <c r="K13" i="3"/>
  <c r="K14" i="3" s="1"/>
  <c r="D13" i="3"/>
  <c r="D14" i="3" s="1"/>
  <c r="L13" i="3"/>
  <c r="L14" i="3" s="1"/>
  <c r="P14" i="3"/>
  <c r="J13" i="3"/>
  <c r="J14" i="3" s="1"/>
  <c r="E13" i="3"/>
  <c r="E14" i="3" s="1"/>
  <c r="M13" i="3"/>
  <c r="M14" i="3" s="1"/>
  <c r="F13" i="3"/>
  <c r="F14" i="3" s="1"/>
  <c r="N13" i="3"/>
  <c r="N14" i="3" s="1"/>
  <c r="G13" i="3"/>
  <c r="G14" i="3" s="1"/>
  <c r="H13" i="3"/>
  <c r="H14" i="3" s="1"/>
</calcChain>
</file>

<file path=xl/sharedStrings.xml><?xml version="1.0" encoding="utf-8"?>
<sst xmlns="http://schemas.openxmlformats.org/spreadsheetml/2006/main" count="272" uniqueCount="168">
  <si>
    <t>ALMONDS</t>
  </si>
  <si>
    <t xml:space="preserve">Bud Stage </t>
  </si>
  <si>
    <t>Chill Accumulation</t>
  </si>
  <si>
    <t>Swell</t>
  </si>
  <si>
    <t>Leaf &amp; Shoot Growth</t>
  </si>
  <si>
    <t>Apical Dom &amp; Veg Rest</t>
  </si>
  <si>
    <t>Bud Scale Formation</t>
  </si>
  <si>
    <t>Veg Bud Dev &amp; Flower Diff</t>
  </si>
  <si>
    <t xml:space="preserve">Flower Diff </t>
  </si>
  <si>
    <t>Fruit Stage</t>
  </si>
  <si>
    <t>Dormant</t>
  </si>
  <si>
    <t>Pre Bloom</t>
  </si>
  <si>
    <t>Bloom</t>
  </si>
  <si>
    <t>Petal Fall</t>
  </si>
  <si>
    <t>Leaf Out</t>
  </si>
  <si>
    <t>Sizing</t>
  </si>
  <si>
    <t>Nut Fill</t>
  </si>
  <si>
    <t>Shell Hardening</t>
  </si>
  <si>
    <t>Hull Split</t>
  </si>
  <si>
    <t>Harvest</t>
  </si>
  <si>
    <t>Product</t>
  </si>
  <si>
    <t>Rate at Gal/Acre  (for dry lbs/Ac)</t>
  </si>
  <si>
    <t>Jan</t>
  </si>
  <si>
    <t>Feb</t>
  </si>
  <si>
    <t>Mar</t>
  </si>
  <si>
    <t>Apr</t>
  </si>
  <si>
    <t>May</t>
  </si>
  <si>
    <t>Jun</t>
  </si>
  <si>
    <t>Jul</t>
  </si>
  <si>
    <t>Aug</t>
  </si>
  <si>
    <t>Total Cost</t>
  </si>
  <si>
    <t xml:space="preserve"> Wk1-2</t>
  </si>
  <si>
    <t>Wk3-4</t>
  </si>
  <si>
    <t>Per Acre</t>
  </si>
  <si>
    <t>N-CARE</t>
  </si>
  <si>
    <t>SEA BIOLIFE</t>
  </si>
  <si>
    <t>BIOME CARE</t>
  </si>
  <si>
    <t>K-RUSH</t>
  </si>
  <si>
    <t>PER SEASON COST/ACRE</t>
  </si>
  <si>
    <t>SEA BIOLIFE (100% PURE ASCOPHYLLUM)</t>
  </si>
  <si>
    <t>BIOME CARE (FERMENTATION BASED BIOLOGICALS)</t>
  </si>
  <si>
    <t>RENU MICROMIX (BORON, MAGNESIUM, IRON, ZINC)</t>
  </si>
  <si>
    <t>N-CARE (GREEN NITROGEN; ADVANCED NITRIFICATION INHIBITOR) 28% Nitrogen</t>
  </si>
  <si>
    <t xml:space="preserve">Nonbearing Pistachios </t>
  </si>
  <si>
    <t xml:space="preserve">Late April </t>
  </si>
  <si>
    <t>13-3-1+Zn</t>
  </si>
  <si>
    <t xml:space="preserve">25gal </t>
  </si>
  <si>
    <t xml:space="preserve">$83.57/ac </t>
  </si>
  <si>
    <t xml:space="preserve">32 units </t>
  </si>
  <si>
    <t xml:space="preserve">June </t>
  </si>
  <si>
    <t>23-0-5+B</t>
  </si>
  <si>
    <t>$67/ac</t>
  </si>
  <si>
    <t xml:space="preserve">65units </t>
  </si>
  <si>
    <t xml:space="preserve">July </t>
  </si>
  <si>
    <t xml:space="preserve">65 units </t>
  </si>
  <si>
    <t xml:space="preserve">SOP before last spring rain </t>
  </si>
  <si>
    <t>/ac</t>
  </si>
  <si>
    <t>250#/ac</t>
  </si>
  <si>
    <t>$217/ac</t>
  </si>
  <si>
    <t xml:space="preserve">162 total units </t>
  </si>
  <si>
    <t>NUTRIEN PROGRAM</t>
  </si>
  <si>
    <t>RENU -BIOME LEGACY LINE NUTRITION</t>
  </si>
  <si>
    <t>JUNE</t>
  </si>
  <si>
    <t>POTASSIUM NITRATE</t>
  </si>
  <si>
    <t>POTASSIUM NITRATE (23-0-46)</t>
  </si>
  <si>
    <t>TOTAL COST/ACRE</t>
  </si>
  <si>
    <t>UNITS</t>
  </si>
  <si>
    <t>69 UNITS</t>
  </si>
  <si>
    <t>COST</t>
  </si>
  <si>
    <t xml:space="preserve">K-RUSH (0-0-29 POTASSIUM ACETATE) </t>
  </si>
  <si>
    <t>March 4th</t>
  </si>
  <si>
    <t>12th March</t>
  </si>
  <si>
    <t>18th March</t>
  </si>
  <si>
    <t>June</t>
  </si>
  <si>
    <t>Post Harvest</t>
  </si>
  <si>
    <t>Block</t>
  </si>
  <si>
    <t>Acreage</t>
  </si>
  <si>
    <t>SBL</t>
  </si>
  <si>
    <t>KARANJA</t>
  </si>
  <si>
    <t>BREWER - ALMONDS</t>
  </si>
  <si>
    <t>CHURCHILL - PISTACHIOS</t>
  </si>
  <si>
    <t>DAVIS 102 - PISTACHIOS</t>
  </si>
  <si>
    <t>Cost/Ac</t>
  </si>
  <si>
    <t>Total</t>
  </si>
  <si>
    <t>(3 applications of RENU MICRO MIX @ 1 qt/application)</t>
  </si>
  <si>
    <t>1 qt/ac/app</t>
  </si>
  <si>
    <t>#N</t>
  </si>
  <si>
    <t>#P</t>
  </si>
  <si>
    <t>#K</t>
  </si>
  <si>
    <t>#Ca</t>
  </si>
  <si>
    <t>#S</t>
  </si>
  <si>
    <t>#Zn</t>
  </si>
  <si>
    <t>#Fe</t>
  </si>
  <si>
    <t>#Mn</t>
  </si>
  <si>
    <t>#Cu</t>
  </si>
  <si>
    <t>#Mo</t>
  </si>
  <si>
    <t>#Humic</t>
  </si>
  <si>
    <t>C1</t>
  </si>
  <si>
    <t>C2</t>
  </si>
  <si>
    <t>C3</t>
  </si>
  <si>
    <t>Fertilizer</t>
  </si>
  <si>
    <t>$/gal</t>
  </si>
  <si>
    <t>lbs/gal</t>
  </si>
  <si>
    <t>Analysis</t>
  </si>
  <si>
    <t>#N/gal</t>
  </si>
  <si>
    <t>#P/gal</t>
  </si>
  <si>
    <t>#K/gal</t>
  </si>
  <si>
    <t>#Ca/gal</t>
  </si>
  <si>
    <t>#S/gal</t>
  </si>
  <si>
    <t>Soil Adjuvant</t>
  </si>
  <si>
    <t>Microbes</t>
  </si>
  <si>
    <t>0-24-8</t>
  </si>
  <si>
    <t>CALCIUM NITRATE</t>
  </si>
  <si>
    <t>17-0-0-8Ca</t>
  </si>
  <si>
    <t>0-0-28.5-8.5S</t>
  </si>
  <si>
    <t>8% Humic Acid</t>
  </si>
  <si>
    <t>RENU MICRO MIX</t>
  </si>
  <si>
    <t>5N, 2Zn, 1.5Fe, 1Cu, 1Mn, 0.1Mo</t>
  </si>
  <si>
    <t>RENU BIOME ADVANCED CROP NUTRITION PISTACHIO PROGRAM</t>
  </si>
  <si>
    <t>Pistachio Fertilizer Requirements - Yield Goal 4000 pounds</t>
  </si>
  <si>
    <t>Nitrogen (lbs)</t>
  </si>
  <si>
    <t xml:space="preserve">Phosphorus (lbs)      </t>
  </si>
  <si>
    <t xml:space="preserve">Potassium (lbs)        </t>
  </si>
  <si>
    <t>(mid-March to July) (late Sept to Oct)</t>
  </si>
  <si>
    <t>(mid-March to late May)  (July to August)</t>
  </si>
  <si>
    <t>(late May - Early Sept)</t>
  </si>
  <si>
    <t>20% April/May,  30% May/June, 30% July, 20% Sept/Oct</t>
  </si>
  <si>
    <t>20% April/May, 40% June, 20% July, 20%Aug</t>
  </si>
  <si>
    <t>10% Apr, 30% May,  30% June,  20% July, 10% Aug</t>
  </si>
  <si>
    <t>Total Need</t>
  </si>
  <si>
    <t>Month</t>
  </si>
  <si>
    <t>Price/acre</t>
  </si>
  <si>
    <t>Units/Month</t>
  </si>
  <si>
    <t>April</t>
  </si>
  <si>
    <t>N</t>
  </si>
  <si>
    <t>P</t>
  </si>
  <si>
    <t>K</t>
  </si>
  <si>
    <t>GPA</t>
  </si>
  <si>
    <t xml:space="preserve"> </t>
  </si>
  <si>
    <t>July</t>
  </si>
  <si>
    <t>Oct</t>
  </si>
  <si>
    <t>Needed</t>
  </si>
  <si>
    <t>Applied</t>
  </si>
  <si>
    <t>Total $/a</t>
  </si>
  <si>
    <t xml:space="preserve">COMPARISON </t>
  </si>
  <si>
    <t>NUTRIEN</t>
  </si>
  <si>
    <t>RENU -BIOME</t>
  </si>
  <si>
    <t>ADVANCED BLENDING</t>
  </si>
  <si>
    <t>BLENDS:</t>
  </si>
  <si>
    <t>MKP (0-52-34)</t>
  </si>
  <si>
    <t>POTASSIUM ACETATE (0-0-29)</t>
  </si>
  <si>
    <t>UAN 32, 10-34-0 &amp; MICRO NUTRIENT MIX</t>
  </si>
  <si>
    <t>HUMIC ACID 12% CDFA STANDARDS</t>
  </si>
  <si>
    <t>AMINO ACIDS</t>
  </si>
  <si>
    <t>BITTER ORANGE EXTRACT</t>
  </si>
  <si>
    <t>FLAVANOIDS</t>
  </si>
  <si>
    <t>100% PURE ASCOPHYLLUM NODOSUM FROM IRELAND</t>
  </si>
  <si>
    <t>FERMENTATION BASED BIOLOGICALS</t>
  </si>
  <si>
    <t>SBL, Biome Care, Humic, Triglycerides</t>
  </si>
  <si>
    <t>SBL, Biome Care, Humic, Amino Complex, Micro mix</t>
  </si>
  <si>
    <t>SOP, Calcium EDTA, Humic, 10-34-0</t>
  </si>
  <si>
    <t>Green Nitrogen UAN32 based, Potassium acetate</t>
  </si>
  <si>
    <t>SBL, Biome Care, Humic, Amino Complex, Biologicals, Potassium acetate</t>
  </si>
  <si>
    <t>GALLON</t>
  </si>
  <si>
    <t>2 QUARTS</t>
  </si>
  <si>
    <t>Potassium Nitrate based, Sea biolife, 12% Humic</t>
  </si>
  <si>
    <t>PISTACHIOS</t>
  </si>
  <si>
    <t xml:space="preserve"> PISTACHIOS - POWER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</si>
</sst>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b/>
      <sz val="12"/>
      <color theme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b/>
      <sz val="12"/>
      <color rgb="FF7030A0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Amasis MT Pro Medium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2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3C08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956F"/>
        <bgColor indexed="64"/>
      </patternFill>
    </fill>
    <fill>
      <patternFill patternType="solid">
        <fgColor rgb="FFCAB79E"/>
        <bgColor indexed="64"/>
      </patternFill>
    </fill>
    <fill>
      <patternFill patternType="solid">
        <fgColor rgb="FFE7DED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7" tint="-0.49998474074526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249977111117893"/>
      </left>
      <right/>
      <top/>
      <bottom style="thin">
        <color indexed="64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 style="thin">
        <color indexed="64"/>
      </bottom>
      <diagonal/>
    </border>
    <border>
      <left style="medium">
        <color theme="7" tint="-0.249977111117893"/>
      </left>
      <right/>
      <top/>
      <bottom/>
      <diagonal/>
    </border>
    <border>
      <left style="medium">
        <color theme="7" tint="-0.499984740745262"/>
      </left>
      <right style="medium">
        <color theme="7" tint="-0.499984740745262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 style="thin">
        <color theme="7" tint="-0.499984740745262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8" borderId="0" xfId="0" applyFill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0" xfId="0" applyFont="1" applyAlignment="1">
      <alignment wrapText="1"/>
    </xf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0" fontId="1" fillId="0" borderId="0" xfId="0" applyFont="1"/>
    <xf numFmtId="6" fontId="4" fillId="0" borderId="32" xfId="0" applyNumberFormat="1" applyFont="1" applyBorder="1"/>
    <xf numFmtId="0" fontId="3" fillId="0" borderId="3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 applyProtection="1">
      <alignment horizontal="center" wrapText="1"/>
      <protection locked="0"/>
    </xf>
    <xf numFmtId="0" fontId="6" fillId="3" borderId="8" xfId="0" applyFont="1" applyFill="1" applyBorder="1" applyAlignment="1" applyProtection="1">
      <alignment horizontal="center" wrapText="1"/>
      <protection locked="0"/>
    </xf>
    <xf numFmtId="0" fontId="6" fillId="5" borderId="15" xfId="0" applyFont="1" applyFill="1" applyBorder="1" applyAlignment="1" applyProtection="1">
      <alignment horizontal="center" wrapText="1"/>
      <protection locked="0"/>
    </xf>
    <xf numFmtId="0" fontId="6" fillId="5" borderId="1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8" fillId="3" borderId="17" xfId="0" applyFont="1" applyFill="1" applyBorder="1" applyAlignment="1">
      <alignment wrapText="1"/>
    </xf>
    <xf numFmtId="0" fontId="6" fillId="6" borderId="18" xfId="0" applyFont="1" applyFill="1" applyBorder="1" applyAlignment="1" applyProtection="1">
      <alignment horizontal="center"/>
      <protection locked="0"/>
    </xf>
    <xf numFmtId="0" fontId="6" fillId="7" borderId="19" xfId="0" applyFont="1" applyFill="1" applyBorder="1" applyAlignment="1" applyProtection="1">
      <alignment horizontal="center"/>
      <protection locked="0"/>
    </xf>
    <xf numFmtId="0" fontId="8" fillId="3" borderId="17" xfId="0" applyFont="1" applyFill="1" applyBorder="1"/>
    <xf numFmtId="0" fontId="6" fillId="6" borderId="22" xfId="0" applyFont="1" applyFill="1" applyBorder="1" applyAlignment="1" applyProtection="1">
      <alignment horizontal="center"/>
      <protection locked="0"/>
    </xf>
    <xf numFmtId="0" fontId="6" fillId="7" borderId="23" xfId="0" applyFont="1" applyFill="1" applyBorder="1" applyAlignment="1" applyProtection="1">
      <alignment horizontal="center"/>
      <protection locked="0"/>
    </xf>
    <xf numFmtId="0" fontId="6" fillId="6" borderId="22" xfId="0" applyFont="1" applyFill="1" applyBorder="1" applyAlignment="1" applyProtection="1">
      <alignment horizontal="center" wrapText="1"/>
      <protection locked="0"/>
    </xf>
    <xf numFmtId="16" fontId="6" fillId="7" borderId="23" xfId="0" applyNumberFormat="1" applyFont="1" applyFill="1" applyBorder="1" applyAlignment="1" applyProtection="1">
      <alignment horizontal="center"/>
      <protection locked="0"/>
    </xf>
    <xf numFmtId="0" fontId="9" fillId="3" borderId="17" xfId="0" applyFont="1" applyFill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1" fillId="10" borderId="32" xfId="0" applyFont="1" applyFill="1" applyBorder="1" applyAlignment="1">
      <alignment horizontal="center" wrapText="1"/>
    </xf>
    <xf numFmtId="0" fontId="11" fillId="11" borderId="32" xfId="0" applyFont="1" applyFill="1" applyBorder="1" applyAlignment="1">
      <alignment horizontal="center" wrapText="1"/>
    </xf>
    <xf numFmtId="0" fontId="11" fillId="7" borderId="32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 wrapText="1"/>
    </xf>
    <xf numFmtId="0" fontId="11" fillId="12" borderId="32" xfId="0" applyFont="1" applyFill="1" applyBorder="1" applyAlignment="1">
      <alignment horizontal="center" wrapText="1"/>
    </xf>
    <xf numFmtId="0" fontId="11" fillId="12" borderId="17" xfId="0" applyFont="1" applyFill="1" applyBorder="1" applyAlignment="1">
      <alignment horizontal="center" wrapText="1"/>
    </xf>
    <xf numFmtId="0" fontId="11" fillId="12" borderId="17" xfId="0" applyFont="1" applyFill="1" applyBorder="1" applyAlignment="1">
      <alignment horizontal="center"/>
    </xf>
    <xf numFmtId="0" fontId="13" fillId="0" borderId="17" xfId="0" applyFont="1" applyBorder="1" applyAlignment="1">
      <alignment horizontal="center" shrinkToFit="1"/>
    </xf>
    <xf numFmtId="0" fontId="11" fillId="0" borderId="30" xfId="0" applyFont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11" fillId="10" borderId="32" xfId="0" applyFont="1" applyFill="1" applyBorder="1" applyAlignment="1">
      <alignment horizontal="center"/>
    </xf>
    <xf numFmtId="0" fontId="11" fillId="11" borderId="32" xfId="0" applyFont="1" applyFill="1" applyBorder="1" applyAlignment="1">
      <alignment horizontal="center"/>
    </xf>
    <xf numFmtId="0" fontId="11" fillId="12" borderId="32" xfId="0" applyFont="1" applyFill="1" applyBorder="1" applyAlignment="1">
      <alignment horizontal="center"/>
    </xf>
    <xf numFmtId="0" fontId="11" fillId="0" borderId="36" xfId="0" applyFont="1" applyBorder="1" applyAlignment="1">
      <alignment horizontal="center"/>
    </xf>
    <xf numFmtId="1" fontId="11" fillId="9" borderId="37" xfId="0" applyNumberFormat="1" applyFont="1" applyFill="1" applyBorder="1" applyAlignment="1">
      <alignment horizontal="center"/>
    </xf>
    <xf numFmtId="1" fontId="11" fillId="10" borderId="22" xfId="0" applyNumberFormat="1" applyFont="1" applyFill="1" applyBorder="1" applyAlignment="1">
      <alignment horizontal="center"/>
    </xf>
    <xf numFmtId="1" fontId="11" fillId="11" borderId="22" xfId="0" applyNumberFormat="1" applyFont="1" applyFill="1" applyBorder="1" applyAlignment="1">
      <alignment horizontal="center"/>
    </xf>
    <xf numFmtId="1" fontId="11" fillId="7" borderId="22" xfId="0" applyNumberFormat="1" applyFont="1" applyFill="1" applyBorder="1" applyAlignment="1">
      <alignment horizontal="center"/>
    </xf>
    <xf numFmtId="1" fontId="11" fillId="12" borderId="22" xfId="0" applyNumberFormat="1" applyFont="1" applyFill="1" applyBorder="1" applyAlignment="1">
      <alignment horizontal="center"/>
    </xf>
    <xf numFmtId="1" fontId="11" fillId="9" borderId="22" xfId="0" applyNumberFormat="1" applyFont="1" applyFill="1" applyBorder="1" applyAlignment="1">
      <alignment horizontal="center"/>
    </xf>
    <xf numFmtId="1" fontId="11" fillId="12" borderId="27" xfId="0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14" fillId="0" borderId="34" xfId="0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11" fillId="0" borderId="28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38" xfId="0" applyFont="1" applyBorder="1" applyAlignment="1">
      <alignment horizontal="center"/>
    </xf>
    <xf numFmtId="165" fontId="11" fillId="0" borderId="3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39" xfId="0" applyFont="1" applyBorder="1" applyAlignment="1">
      <alignment horizontal="left"/>
    </xf>
    <xf numFmtId="0" fontId="11" fillId="0" borderId="40" xfId="0" applyFont="1" applyBorder="1" applyAlignment="1">
      <alignment horizontal="center"/>
    </xf>
    <xf numFmtId="0" fontId="0" fillId="0" borderId="40" xfId="0" applyBorder="1"/>
    <xf numFmtId="165" fontId="15" fillId="0" borderId="41" xfId="0" applyNumberFormat="1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2" fontId="11" fillId="0" borderId="44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45" xfId="0" applyFont="1" applyBorder="1" applyAlignment="1">
      <alignment horizontal="center"/>
    </xf>
    <xf numFmtId="2" fontId="11" fillId="0" borderId="46" xfId="0" applyNumberFormat="1" applyFont="1" applyBorder="1" applyAlignment="1">
      <alignment horizontal="center"/>
    </xf>
    <xf numFmtId="2" fontId="11" fillId="0" borderId="47" xfId="0" applyNumberFormat="1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49" fontId="14" fillId="0" borderId="32" xfId="0" applyNumberFormat="1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3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165" fontId="18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165" fontId="6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 applyAlignment="1">
      <alignment horizontal="left"/>
    </xf>
    <xf numFmtId="8" fontId="7" fillId="0" borderId="0" xfId="0" applyNumberFormat="1" applyFont="1" applyAlignment="1">
      <alignment horizontal="left"/>
    </xf>
    <xf numFmtId="0" fontId="0" fillId="13" borderId="17" xfId="0" applyFill="1" applyBorder="1"/>
    <xf numFmtId="0" fontId="0" fillId="13" borderId="17" xfId="0" applyFill="1" applyBorder="1" applyAlignment="1">
      <alignment horizontal="left"/>
    </xf>
    <xf numFmtId="165" fontId="0" fillId="13" borderId="17" xfId="0" applyNumberFormat="1" applyFill="1" applyBorder="1"/>
    <xf numFmtId="0" fontId="3" fillId="13" borderId="17" xfId="0" applyFont="1" applyFill="1" applyBorder="1" applyAlignment="1">
      <alignment horizontal="left"/>
    </xf>
    <xf numFmtId="0" fontId="3" fillId="13" borderId="17" xfId="0" applyFont="1" applyFill="1" applyBorder="1"/>
    <xf numFmtId="165" fontId="3" fillId="13" borderId="17" xfId="0" applyNumberFormat="1" applyFont="1" applyFill="1" applyBorder="1"/>
    <xf numFmtId="0" fontId="6" fillId="13" borderId="17" xfId="0" applyFont="1" applyFill="1" applyBorder="1" applyAlignment="1">
      <alignment horizontal="left"/>
    </xf>
    <xf numFmtId="0" fontId="6" fillId="13" borderId="17" xfId="0" applyFont="1" applyFill="1" applyBorder="1"/>
    <xf numFmtId="165" fontId="6" fillId="13" borderId="17" xfId="0" applyNumberFormat="1" applyFont="1" applyFill="1" applyBorder="1"/>
    <xf numFmtId="0" fontId="7" fillId="13" borderId="17" xfId="0" applyFont="1" applyFill="1" applyBorder="1" applyAlignment="1">
      <alignment horizontal="left"/>
    </xf>
    <xf numFmtId="0" fontId="7" fillId="13" borderId="17" xfId="0" applyFont="1" applyFill="1" applyBorder="1"/>
    <xf numFmtId="165" fontId="7" fillId="13" borderId="17" xfId="0" applyNumberFormat="1" applyFont="1" applyFill="1" applyBorder="1"/>
    <xf numFmtId="164" fontId="7" fillId="13" borderId="17" xfId="0" applyNumberFormat="1" applyFont="1" applyFill="1" applyBorder="1" applyAlignment="1">
      <alignment horizontal="left"/>
    </xf>
    <xf numFmtId="8" fontId="7" fillId="13" borderId="17" xfId="0" applyNumberFormat="1" applyFont="1" applyFill="1" applyBorder="1" applyAlignment="1">
      <alignment horizontal="left"/>
    </xf>
    <xf numFmtId="0" fontId="18" fillId="11" borderId="0" xfId="0" applyFont="1" applyFill="1" applyAlignment="1">
      <alignment horizontal="left"/>
    </xf>
    <xf numFmtId="0" fontId="18" fillId="11" borderId="0" xfId="0" applyFont="1" applyFill="1"/>
    <xf numFmtId="165" fontId="18" fillId="11" borderId="0" xfId="0" applyNumberFormat="1" applyFont="1" applyFill="1"/>
    <xf numFmtId="0" fontId="0" fillId="11" borderId="0" xfId="0" applyFill="1" applyAlignment="1">
      <alignment horizontal="left"/>
    </xf>
    <xf numFmtId="0" fontId="0" fillId="11" borderId="0" xfId="0" applyFill="1"/>
    <xf numFmtId="165" fontId="0" fillId="11" borderId="0" xfId="0" applyNumberFormat="1" applyFill="1"/>
    <xf numFmtId="0" fontId="3" fillId="11" borderId="0" xfId="0" applyFont="1" applyFill="1" applyAlignment="1">
      <alignment horizontal="left"/>
    </xf>
    <xf numFmtId="0" fontId="3" fillId="11" borderId="0" xfId="0" applyFont="1" applyFill="1"/>
    <xf numFmtId="165" fontId="3" fillId="11" borderId="0" xfId="0" applyNumberFormat="1" applyFont="1" applyFill="1"/>
    <xf numFmtId="0" fontId="6" fillId="11" borderId="0" xfId="0" applyFont="1" applyFill="1" applyAlignment="1">
      <alignment horizontal="left"/>
    </xf>
    <xf numFmtId="0" fontId="6" fillId="11" borderId="0" xfId="0" applyFont="1" applyFill="1"/>
    <xf numFmtId="165" fontId="6" fillId="11" borderId="0" xfId="0" applyNumberFormat="1" applyFont="1" applyFill="1"/>
    <xf numFmtId="0" fontId="7" fillId="11" borderId="0" xfId="0" applyFont="1" applyFill="1" applyAlignment="1">
      <alignment horizontal="left"/>
    </xf>
    <xf numFmtId="0" fontId="7" fillId="11" borderId="0" xfId="0" applyFont="1" applyFill="1"/>
    <xf numFmtId="165" fontId="7" fillId="11" borderId="0" xfId="0" applyNumberFormat="1" applyFont="1" applyFill="1"/>
    <xf numFmtId="164" fontId="7" fillId="11" borderId="0" xfId="0" applyNumberFormat="1" applyFont="1" applyFill="1" applyAlignment="1">
      <alignment horizontal="left"/>
    </xf>
    <xf numFmtId="8" fontId="7" fillId="11" borderId="0" xfId="0" applyNumberFormat="1" applyFont="1" applyFill="1" applyAlignment="1">
      <alignment horizontal="left"/>
    </xf>
    <xf numFmtId="0" fontId="2" fillId="0" borderId="0" xfId="0" applyFont="1"/>
    <xf numFmtId="0" fontId="6" fillId="6" borderId="24" xfId="0" applyFont="1" applyFill="1" applyBorder="1" applyAlignment="1" applyProtection="1">
      <alignment horizontal="center"/>
      <protection locked="0"/>
    </xf>
    <xf numFmtId="0" fontId="6" fillId="6" borderId="25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/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6" fillId="5" borderId="14" xfId="0" applyFont="1" applyFill="1" applyBorder="1" applyAlignment="1" applyProtection="1">
      <alignment horizontal="center" wrapText="1"/>
      <protection locked="0"/>
    </xf>
    <xf numFmtId="0" fontId="6" fillId="5" borderId="16" xfId="0" applyFont="1" applyFill="1" applyBorder="1" applyAlignment="1" applyProtection="1">
      <alignment horizontal="center" wrapText="1"/>
      <protection locked="0"/>
    </xf>
    <xf numFmtId="0" fontId="6" fillId="6" borderId="20" xfId="0" applyFont="1" applyFill="1" applyBorder="1" applyAlignment="1" applyProtection="1">
      <alignment horizontal="center"/>
      <protection locked="0"/>
    </xf>
    <xf numFmtId="0" fontId="6" fillId="6" borderId="2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24" xfId="0" applyFont="1" applyFill="1" applyBorder="1" applyAlignment="1" applyProtection="1">
      <alignment horizontal="center"/>
      <protection locked="0"/>
    </xf>
    <xf numFmtId="0" fontId="10" fillId="6" borderId="25" xfId="0" applyFont="1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14" borderId="17" xfId="0" applyFont="1" applyFill="1" applyBorder="1"/>
    <xf numFmtId="0" fontId="0" fillId="14" borderId="17" xfId="0" applyFill="1" applyBorder="1"/>
    <xf numFmtId="0" fontId="0" fillId="0" borderId="0" xfId="0" applyAlignment="1">
      <alignment wrapText="1"/>
    </xf>
    <xf numFmtId="40" fontId="7" fillId="0" borderId="0" xfId="0" applyNumberFormat="1" applyFont="1" applyAlignment="1">
      <alignment horizontal="left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D77A-24E5-41AA-B37F-698C80CC4756}">
  <dimension ref="B3:T22"/>
  <sheetViews>
    <sheetView topLeftCell="A10" workbookViewId="0">
      <selection activeCell="E13" sqref="E13"/>
    </sheetView>
  </sheetViews>
  <sheetFormatPr defaultRowHeight="14.25" x14ac:dyDescent="0.45"/>
  <cols>
    <col min="2" max="2" width="27.796875" customWidth="1"/>
    <col min="3" max="3" width="8.19921875" customWidth="1"/>
    <col min="4" max="4" width="7.796875" customWidth="1"/>
    <col min="5" max="5" width="7.59765625" customWidth="1"/>
    <col min="6" max="6" width="7.46484375" customWidth="1"/>
    <col min="7" max="7" width="7.1328125" customWidth="1"/>
    <col min="8" max="8" width="8.06640625" customWidth="1"/>
    <col min="10" max="10" width="6" customWidth="1"/>
    <col min="13" max="13" width="11" customWidth="1"/>
    <col min="14" max="14" width="6.265625" customWidth="1"/>
    <col min="15" max="15" width="7.46484375" customWidth="1"/>
    <col min="20" max="20" width="4.9296875" customWidth="1"/>
  </cols>
  <sheetData>
    <row r="3" spans="2:20" ht="15.75" x14ac:dyDescent="0.5">
      <c r="B3" s="18" t="s">
        <v>0</v>
      </c>
    </row>
    <row r="4" spans="2:20" ht="14.65" thickBot="1" x14ac:dyDescent="0.5"/>
    <row r="5" spans="2:20" x14ac:dyDescent="0.45">
      <c r="B5" s="157" t="s">
        <v>1</v>
      </c>
      <c r="C5" s="159" t="s">
        <v>2</v>
      </c>
      <c r="D5" s="160"/>
      <c r="E5" s="157" t="s">
        <v>3</v>
      </c>
      <c r="F5" s="163"/>
      <c r="G5" s="164"/>
      <c r="H5" s="157" t="s">
        <v>4</v>
      </c>
      <c r="I5" s="163"/>
      <c r="J5" s="164"/>
      <c r="K5" s="159" t="s">
        <v>5</v>
      </c>
      <c r="L5" s="160"/>
      <c r="M5" s="159" t="s">
        <v>6</v>
      </c>
      <c r="N5" s="160"/>
      <c r="O5" s="157" t="s">
        <v>7</v>
      </c>
      <c r="P5" s="163"/>
      <c r="Q5" s="163"/>
      <c r="R5" s="164"/>
      <c r="S5" s="157" t="s">
        <v>8</v>
      </c>
      <c r="T5" s="163"/>
    </row>
    <row r="6" spans="2:20" ht="14.65" thickBot="1" x14ac:dyDescent="0.5">
      <c r="B6" s="158"/>
      <c r="C6" s="161"/>
      <c r="D6" s="162"/>
      <c r="E6" s="165"/>
      <c r="F6" s="166"/>
      <c r="G6" s="167"/>
      <c r="H6" s="165"/>
      <c r="I6" s="166"/>
      <c r="J6" s="167"/>
      <c r="K6" s="161"/>
      <c r="L6" s="162"/>
      <c r="M6" s="161"/>
      <c r="N6" s="162"/>
      <c r="O6" s="165"/>
      <c r="P6" s="166"/>
      <c r="Q6" s="166"/>
      <c r="R6" s="167"/>
      <c r="S6" s="165"/>
      <c r="T6" s="166"/>
    </row>
    <row r="7" spans="2:20" ht="36.4" customHeight="1" thickBot="1" x14ac:dyDescent="0.5">
      <c r="B7" s="19" t="s">
        <v>9</v>
      </c>
      <c r="C7" s="146" t="s">
        <v>10</v>
      </c>
      <c r="D7" s="148"/>
      <c r="E7" s="20" t="s">
        <v>11</v>
      </c>
      <c r="F7" s="146" t="s">
        <v>12</v>
      </c>
      <c r="G7" s="148"/>
      <c r="H7" s="20" t="s">
        <v>13</v>
      </c>
      <c r="I7" s="20" t="s">
        <v>14</v>
      </c>
      <c r="J7" s="20" t="s">
        <v>15</v>
      </c>
      <c r="K7" s="146" t="s">
        <v>16</v>
      </c>
      <c r="L7" s="148"/>
      <c r="M7" s="146" t="s">
        <v>17</v>
      </c>
      <c r="N7" s="148"/>
      <c r="O7" s="146" t="s">
        <v>18</v>
      </c>
      <c r="P7" s="148"/>
      <c r="Q7" s="146" t="s">
        <v>19</v>
      </c>
      <c r="R7" s="147"/>
      <c r="S7" s="147"/>
      <c r="T7" s="148"/>
    </row>
    <row r="8" spans="2:20" ht="16.149999999999999" thickBot="1" x14ac:dyDescent="0.55000000000000004">
      <c r="B8" s="149" t="s">
        <v>20</v>
      </c>
      <c r="C8" s="151" t="s">
        <v>21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</row>
    <row r="9" spans="2:20" ht="16.149999999999999" thickBot="1" x14ac:dyDescent="0.55000000000000004">
      <c r="B9" s="150"/>
      <c r="C9" s="21" t="s">
        <v>22</v>
      </c>
      <c r="D9" s="22" t="s">
        <v>22</v>
      </c>
      <c r="E9" s="23" t="s">
        <v>23</v>
      </c>
      <c r="F9" s="22" t="s">
        <v>23</v>
      </c>
      <c r="G9" s="23" t="s">
        <v>24</v>
      </c>
      <c r="H9" s="22" t="s">
        <v>24</v>
      </c>
      <c r="I9" s="23" t="s">
        <v>25</v>
      </c>
      <c r="J9" s="22" t="s">
        <v>25</v>
      </c>
      <c r="K9" s="24" t="s">
        <v>26</v>
      </c>
      <c r="L9" s="25" t="s">
        <v>26</v>
      </c>
      <c r="M9" s="23" t="s">
        <v>27</v>
      </c>
      <c r="N9" s="22" t="s">
        <v>27</v>
      </c>
      <c r="O9" s="23" t="s">
        <v>28</v>
      </c>
      <c r="P9" s="22" t="s">
        <v>28</v>
      </c>
      <c r="Q9" s="23" t="s">
        <v>29</v>
      </c>
      <c r="R9" s="22" t="s">
        <v>29</v>
      </c>
      <c r="S9" s="153" t="s">
        <v>30</v>
      </c>
      <c r="T9" s="154"/>
    </row>
    <row r="10" spans="2:20" ht="31.9" thickBot="1" x14ac:dyDescent="0.55000000000000004">
      <c r="B10" s="150"/>
      <c r="C10" s="21" t="s">
        <v>31</v>
      </c>
      <c r="D10" s="22" t="s">
        <v>32</v>
      </c>
      <c r="E10" s="23" t="s">
        <v>31</v>
      </c>
      <c r="F10" s="22" t="s">
        <v>32</v>
      </c>
      <c r="G10" s="23" t="s">
        <v>31</v>
      </c>
      <c r="H10" s="22" t="s">
        <v>32</v>
      </c>
      <c r="I10" s="23" t="s">
        <v>31</v>
      </c>
      <c r="J10" s="22" t="s">
        <v>32</v>
      </c>
      <c r="K10" s="23" t="s">
        <v>31</v>
      </c>
      <c r="L10" s="22" t="s">
        <v>32</v>
      </c>
      <c r="M10" s="23" t="s">
        <v>31</v>
      </c>
      <c r="N10" s="22" t="s">
        <v>32</v>
      </c>
      <c r="O10" s="23" t="s">
        <v>31</v>
      </c>
      <c r="P10" s="22" t="s">
        <v>32</v>
      </c>
      <c r="Q10" s="23" t="s">
        <v>31</v>
      </c>
      <c r="R10" s="22" t="s">
        <v>32</v>
      </c>
      <c r="S10" s="153" t="s">
        <v>33</v>
      </c>
      <c r="T10" s="154"/>
    </row>
    <row r="11" spans="2:20" ht="94.5" x14ac:dyDescent="0.5">
      <c r="B11" s="26" t="s">
        <v>42</v>
      </c>
      <c r="C11" s="27"/>
      <c r="D11" s="28"/>
      <c r="E11" s="27"/>
      <c r="F11" s="28"/>
      <c r="G11" s="27"/>
      <c r="H11" s="28"/>
      <c r="I11" s="27"/>
      <c r="J11" s="28"/>
      <c r="K11" s="27"/>
      <c r="L11" s="28"/>
      <c r="M11" s="27">
        <v>2</v>
      </c>
      <c r="N11" s="28"/>
      <c r="O11" s="27"/>
      <c r="P11" s="28"/>
      <c r="Q11" s="27"/>
      <c r="R11" s="28"/>
      <c r="S11" s="155">
        <v>22</v>
      </c>
      <c r="T11" s="156"/>
    </row>
    <row r="12" spans="2:20" ht="25.5" customHeight="1" x14ac:dyDescent="0.5">
      <c r="B12" s="29"/>
      <c r="C12" s="30"/>
      <c r="D12" s="31"/>
      <c r="E12" s="30"/>
      <c r="F12" s="31"/>
      <c r="G12" s="30"/>
      <c r="H12" s="31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144"/>
      <c r="T12" s="145"/>
    </row>
    <row r="13" spans="2:20" ht="31.5" x14ac:dyDescent="0.5">
      <c r="B13" s="26" t="s">
        <v>39</v>
      </c>
      <c r="C13" s="30"/>
      <c r="D13" s="31"/>
      <c r="E13" s="30"/>
      <c r="F13" s="31"/>
      <c r="G13" s="30"/>
      <c r="H13" s="31"/>
      <c r="I13" s="30"/>
      <c r="J13" s="31"/>
      <c r="K13" s="30"/>
      <c r="L13" s="31"/>
      <c r="M13" s="30" t="s">
        <v>164</v>
      </c>
      <c r="N13" s="31"/>
      <c r="O13" s="30"/>
      <c r="P13" s="31"/>
      <c r="Q13" s="30"/>
      <c r="R13" s="31"/>
      <c r="S13" s="144">
        <v>12</v>
      </c>
      <c r="T13" s="145"/>
    </row>
    <row r="14" spans="2:20" ht="15.75" x14ac:dyDescent="0.5">
      <c r="B14" s="29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144"/>
      <c r="T14" s="145"/>
    </row>
    <row r="15" spans="2:20" ht="31.5" x14ac:dyDescent="0.5">
      <c r="B15" s="26" t="s">
        <v>40</v>
      </c>
      <c r="C15" s="30"/>
      <c r="D15" s="31"/>
      <c r="E15" s="30"/>
      <c r="F15" s="31"/>
      <c r="G15" s="30"/>
      <c r="H15" s="31"/>
      <c r="I15" s="30"/>
      <c r="J15" s="31"/>
      <c r="K15" s="30"/>
      <c r="L15" s="31"/>
      <c r="M15" s="32" t="s">
        <v>163</v>
      </c>
      <c r="N15" s="31"/>
      <c r="O15" s="30"/>
      <c r="P15" s="31"/>
      <c r="Q15" s="30"/>
      <c r="R15" s="31"/>
      <c r="S15" s="144">
        <v>18</v>
      </c>
      <c r="T15" s="145"/>
    </row>
    <row r="16" spans="2:20" ht="15.75" x14ac:dyDescent="0.5">
      <c r="B16" s="29"/>
      <c r="C16" s="30"/>
      <c r="D16" s="31"/>
      <c r="E16" s="30"/>
      <c r="F16" s="31"/>
      <c r="G16" s="30"/>
      <c r="H16" s="31"/>
      <c r="I16" s="30"/>
      <c r="J16" s="31"/>
      <c r="K16" s="30"/>
      <c r="L16" s="31"/>
      <c r="M16" s="30"/>
      <c r="N16" s="31"/>
      <c r="O16" s="30"/>
      <c r="P16" s="31"/>
      <c r="Q16" s="30"/>
      <c r="R16" s="31"/>
      <c r="S16" s="144"/>
      <c r="T16" s="145"/>
    </row>
    <row r="17" spans="2:20" ht="35.25" customHeight="1" x14ac:dyDescent="0.5">
      <c r="B17" s="26" t="s">
        <v>69</v>
      </c>
      <c r="C17" s="30"/>
      <c r="D17" s="31"/>
      <c r="E17" s="30"/>
      <c r="F17" s="31"/>
      <c r="G17" s="30"/>
      <c r="H17" s="31"/>
      <c r="I17" s="30"/>
      <c r="J17" s="31"/>
      <c r="K17" s="30"/>
      <c r="L17" s="31"/>
      <c r="M17" s="30" t="s">
        <v>163</v>
      </c>
      <c r="N17" s="31"/>
      <c r="O17" s="30"/>
      <c r="P17" s="31"/>
      <c r="Q17" s="30"/>
      <c r="R17" s="31"/>
      <c r="S17" s="144">
        <v>16</v>
      </c>
      <c r="T17" s="145"/>
    </row>
    <row r="18" spans="2:20" ht="31.5" x14ac:dyDescent="0.5">
      <c r="B18" s="26" t="s">
        <v>64</v>
      </c>
      <c r="C18" s="30"/>
      <c r="D18" s="31"/>
      <c r="E18" s="30"/>
      <c r="F18" s="31"/>
      <c r="G18" s="30"/>
      <c r="H18" s="31"/>
      <c r="I18" s="30"/>
      <c r="J18" s="31"/>
      <c r="K18" s="30"/>
      <c r="L18" s="31"/>
      <c r="M18" s="30"/>
      <c r="N18" s="31"/>
      <c r="O18" s="30"/>
      <c r="P18" s="31"/>
      <c r="Q18" s="30"/>
      <c r="R18" s="31"/>
      <c r="S18" s="144"/>
      <c r="T18" s="145"/>
    </row>
    <row r="19" spans="2:20" ht="31.5" x14ac:dyDescent="0.5">
      <c r="B19" s="26" t="s">
        <v>41</v>
      </c>
      <c r="C19" s="30"/>
      <c r="D19" s="31"/>
      <c r="E19" s="30"/>
      <c r="F19" s="31"/>
      <c r="G19" s="30"/>
      <c r="H19" s="31"/>
      <c r="I19" s="30"/>
      <c r="J19" s="33"/>
      <c r="K19" s="30"/>
      <c r="L19" s="31"/>
      <c r="M19" s="30" t="s">
        <v>164</v>
      </c>
      <c r="N19" s="31"/>
      <c r="O19" s="30"/>
      <c r="P19" s="31"/>
      <c r="Q19" s="30"/>
      <c r="R19" s="31"/>
      <c r="S19" s="144">
        <v>10</v>
      </c>
      <c r="T19" s="145"/>
    </row>
    <row r="20" spans="2:20" ht="38.35" customHeight="1" x14ac:dyDescent="0.55000000000000004">
      <c r="B20" s="34" t="s">
        <v>38</v>
      </c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168">
        <v>78</v>
      </c>
      <c r="T20" s="169"/>
    </row>
    <row r="21" spans="2:20" ht="38.35" customHeight="1" x14ac:dyDescent="0.45"/>
    <row r="22" spans="2:20" ht="38.35" customHeight="1" x14ac:dyDescent="0.45"/>
  </sheetData>
  <mergeCells count="28">
    <mergeCell ref="M5:N6"/>
    <mergeCell ref="O5:R6"/>
    <mergeCell ref="S5:T6"/>
    <mergeCell ref="C7:D7"/>
    <mergeCell ref="S20:T20"/>
    <mergeCell ref="S14:T14"/>
    <mergeCell ref="S15:T15"/>
    <mergeCell ref="S16:T16"/>
    <mergeCell ref="S17:T17"/>
    <mergeCell ref="S12:T12"/>
    <mergeCell ref="S13:T13"/>
    <mergeCell ref="F7:G7"/>
    <mergeCell ref="K7:L7"/>
    <mergeCell ref="M7:N7"/>
    <mergeCell ref="O7:P7"/>
    <mergeCell ref="B5:B6"/>
    <mergeCell ref="C5:D6"/>
    <mergeCell ref="E5:G6"/>
    <mergeCell ref="H5:J6"/>
    <mergeCell ref="K5:L6"/>
    <mergeCell ref="S18:T18"/>
    <mergeCell ref="S19:T19"/>
    <mergeCell ref="Q7:T7"/>
    <mergeCell ref="B8:B10"/>
    <mergeCell ref="C8:T8"/>
    <mergeCell ref="S9:T9"/>
    <mergeCell ref="S10:T10"/>
    <mergeCell ref="S11:T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1DA2-D41E-4844-AFC0-B3E849BF69A7}">
  <dimension ref="C6:N18"/>
  <sheetViews>
    <sheetView workbookViewId="0">
      <selection activeCell="J20" sqref="J20"/>
    </sheetView>
  </sheetViews>
  <sheetFormatPr defaultRowHeight="14.25" x14ac:dyDescent="0.45"/>
  <cols>
    <col min="12" max="12" width="23.6640625" customWidth="1"/>
    <col min="14" max="14" width="14.53125" customWidth="1"/>
  </cols>
  <sheetData>
    <row r="6" spans="3:14" ht="18" x14ac:dyDescent="0.55000000000000004">
      <c r="C6" t="s">
        <v>60</v>
      </c>
      <c r="K6" s="5" t="s">
        <v>61</v>
      </c>
      <c r="L6" s="6"/>
      <c r="M6" s="6"/>
      <c r="N6" s="7"/>
    </row>
    <row r="7" spans="3:14" ht="18" x14ac:dyDescent="0.55000000000000004">
      <c r="K7" s="8"/>
      <c r="L7" s="3"/>
      <c r="M7" s="3"/>
      <c r="N7" s="9"/>
    </row>
    <row r="8" spans="3:14" ht="18" x14ac:dyDescent="0.55000000000000004">
      <c r="C8" t="s">
        <v>43</v>
      </c>
      <c r="K8" s="8" t="s">
        <v>43</v>
      </c>
      <c r="L8" s="3"/>
      <c r="M8" s="3"/>
      <c r="N8" s="9"/>
    </row>
    <row r="9" spans="3:14" ht="18" x14ac:dyDescent="0.55000000000000004">
      <c r="D9" s="1" t="s">
        <v>44</v>
      </c>
      <c r="K9" s="8"/>
      <c r="L9" s="3"/>
      <c r="M9" s="17" t="s">
        <v>68</v>
      </c>
      <c r="N9" s="16" t="s">
        <v>66</v>
      </c>
    </row>
    <row r="10" spans="3:14" ht="18" x14ac:dyDescent="0.55000000000000004">
      <c r="D10" s="2" t="s">
        <v>45</v>
      </c>
      <c r="F10" t="s">
        <v>46</v>
      </c>
      <c r="G10" t="s">
        <v>47</v>
      </c>
      <c r="H10" t="s">
        <v>48</v>
      </c>
      <c r="K10" s="8" t="s">
        <v>62</v>
      </c>
      <c r="L10" s="3" t="s">
        <v>34</v>
      </c>
      <c r="M10" s="3">
        <v>22</v>
      </c>
      <c r="N10" s="9">
        <v>22</v>
      </c>
    </row>
    <row r="11" spans="3:14" ht="18" x14ac:dyDescent="0.55000000000000004">
      <c r="D11" s="1" t="s">
        <v>49</v>
      </c>
      <c r="K11" s="8"/>
      <c r="L11" s="3" t="s">
        <v>36</v>
      </c>
      <c r="M11" s="3">
        <v>9</v>
      </c>
      <c r="N11" s="9">
        <v>8</v>
      </c>
    </row>
    <row r="12" spans="3:14" ht="18" x14ac:dyDescent="0.55000000000000004">
      <c r="D12" t="s">
        <v>50</v>
      </c>
      <c r="F12" t="s">
        <v>46</v>
      </c>
      <c r="G12" s="14" t="s">
        <v>51</v>
      </c>
      <c r="H12" t="s">
        <v>52</v>
      </c>
      <c r="K12" s="8"/>
      <c r="L12" s="3" t="s">
        <v>37</v>
      </c>
      <c r="M12" s="3">
        <v>4</v>
      </c>
      <c r="N12" s="9">
        <v>0</v>
      </c>
    </row>
    <row r="13" spans="3:14" ht="18" x14ac:dyDescent="0.55000000000000004">
      <c r="D13" s="1" t="s">
        <v>53</v>
      </c>
      <c r="K13" s="8"/>
      <c r="L13" s="3" t="s">
        <v>35</v>
      </c>
      <c r="M13" s="3">
        <v>3</v>
      </c>
      <c r="N13" s="9">
        <v>3</v>
      </c>
    </row>
    <row r="14" spans="3:14" ht="36" x14ac:dyDescent="0.55000000000000004">
      <c r="D14" t="s">
        <v>50</v>
      </c>
      <c r="F14" t="s">
        <v>46</v>
      </c>
      <c r="G14" s="143" t="s">
        <v>51</v>
      </c>
      <c r="H14" t="s">
        <v>54</v>
      </c>
      <c r="K14" s="8"/>
      <c r="L14" s="10" t="s">
        <v>64</v>
      </c>
      <c r="M14" s="3">
        <v>4</v>
      </c>
      <c r="N14" s="9">
        <v>36</v>
      </c>
    </row>
    <row r="15" spans="3:14" ht="18" x14ac:dyDescent="0.55000000000000004">
      <c r="K15" s="8"/>
      <c r="L15" s="3"/>
      <c r="M15" s="3"/>
      <c r="N15" s="9"/>
    </row>
    <row r="16" spans="3:14" ht="18" x14ac:dyDescent="0.55000000000000004">
      <c r="D16" t="s">
        <v>55</v>
      </c>
      <c r="G16" t="s">
        <v>56</v>
      </c>
      <c r="H16" t="s">
        <v>57</v>
      </c>
      <c r="K16" s="11"/>
      <c r="L16" s="12" t="s">
        <v>65</v>
      </c>
      <c r="M16" s="15">
        <v>42</v>
      </c>
      <c r="N16" s="13" t="s">
        <v>67</v>
      </c>
    </row>
    <row r="17" spans="7:14" ht="18" x14ac:dyDescent="0.55000000000000004">
      <c r="K17" s="3"/>
      <c r="L17" s="3"/>
      <c r="M17" s="3"/>
      <c r="N17" s="3"/>
    </row>
    <row r="18" spans="7:14" x14ac:dyDescent="0.45">
      <c r="G18" t="s">
        <v>58</v>
      </c>
      <c r="H18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5C7C-CE86-4605-9E18-A88E8F714F40}">
  <dimension ref="C2:N44"/>
  <sheetViews>
    <sheetView workbookViewId="0">
      <selection activeCell="J3" sqref="J3"/>
    </sheetView>
  </sheetViews>
  <sheetFormatPr defaultRowHeight="14.25" x14ac:dyDescent="0.45"/>
  <cols>
    <col min="6" max="6" width="11.3984375" customWidth="1"/>
    <col min="9" max="9" width="10.46484375" customWidth="1"/>
    <col min="11" max="11" width="14.265625" customWidth="1"/>
  </cols>
  <sheetData>
    <row r="2" spans="3:14" x14ac:dyDescent="0.45">
      <c r="C2" t="s">
        <v>144</v>
      </c>
    </row>
    <row r="4" spans="3:14" x14ac:dyDescent="0.45">
      <c r="C4" s="97"/>
      <c r="F4" s="98"/>
    </row>
    <row r="5" spans="3:14" ht="23.25" x14ac:dyDescent="0.7">
      <c r="C5" s="126" t="s">
        <v>145</v>
      </c>
      <c r="D5" s="127"/>
      <c r="E5" s="127"/>
      <c r="F5" s="128"/>
      <c r="H5" s="172" t="s">
        <v>146</v>
      </c>
      <c r="I5" s="173"/>
      <c r="J5" s="112"/>
      <c r="K5" s="112"/>
      <c r="M5" s="100" t="s">
        <v>147</v>
      </c>
      <c r="N5" s="100"/>
    </row>
    <row r="6" spans="3:14" x14ac:dyDescent="0.45">
      <c r="C6" s="129"/>
      <c r="D6" s="130"/>
      <c r="E6" s="130"/>
      <c r="F6" s="131"/>
      <c r="H6" s="112"/>
      <c r="I6" s="112"/>
      <c r="J6" s="112"/>
      <c r="K6" s="112"/>
    </row>
    <row r="7" spans="3:14" ht="18" x14ac:dyDescent="0.55000000000000004">
      <c r="C7" s="132" t="s">
        <v>130</v>
      </c>
      <c r="D7" s="133"/>
      <c r="E7" s="133"/>
      <c r="F7" s="134" t="s">
        <v>131</v>
      </c>
      <c r="H7" s="113"/>
      <c r="I7" s="112"/>
      <c r="J7" s="112"/>
      <c r="K7" s="114"/>
      <c r="M7" t="s">
        <v>148</v>
      </c>
    </row>
    <row r="8" spans="3:14" ht="18" x14ac:dyDescent="0.55000000000000004">
      <c r="C8" s="135" t="s">
        <v>133</v>
      </c>
      <c r="D8" s="136"/>
      <c r="E8" s="136"/>
      <c r="F8" s="137"/>
      <c r="H8" s="115" t="s">
        <v>130</v>
      </c>
      <c r="I8" s="116"/>
      <c r="J8" s="116"/>
      <c r="K8" s="117" t="s">
        <v>131</v>
      </c>
      <c r="M8" t="s">
        <v>63</v>
      </c>
    </row>
    <row r="9" spans="3:14" ht="15.75" x14ac:dyDescent="0.5">
      <c r="C9" s="138" t="s">
        <v>134</v>
      </c>
      <c r="D9" s="139" t="s">
        <v>135</v>
      </c>
      <c r="E9" s="139" t="s">
        <v>136</v>
      </c>
      <c r="F9" s="140"/>
      <c r="H9" s="118" t="s">
        <v>133</v>
      </c>
      <c r="I9" s="119"/>
      <c r="J9" s="119"/>
      <c r="K9" s="120"/>
      <c r="M9" t="s">
        <v>149</v>
      </c>
    </row>
    <row r="10" spans="3:14" ht="15.75" x14ac:dyDescent="0.5">
      <c r="C10" s="141">
        <v>15.5</v>
      </c>
      <c r="D10" s="141">
        <v>1</v>
      </c>
      <c r="E10" s="141">
        <v>1</v>
      </c>
      <c r="F10" s="140"/>
      <c r="H10" s="121" t="s">
        <v>134</v>
      </c>
      <c r="I10" s="122" t="s">
        <v>135</v>
      </c>
      <c r="J10" s="122" t="s">
        <v>136</v>
      </c>
      <c r="K10" s="123"/>
      <c r="M10" t="s">
        <v>150</v>
      </c>
    </row>
    <row r="11" spans="3:14" ht="15.75" x14ac:dyDescent="0.5">
      <c r="C11" s="139" t="s">
        <v>137</v>
      </c>
      <c r="D11" s="138">
        <v>25</v>
      </c>
      <c r="E11" s="138"/>
      <c r="F11" s="140"/>
      <c r="H11" s="124">
        <v>23</v>
      </c>
      <c r="I11" s="124">
        <v>4</v>
      </c>
      <c r="J11" s="124">
        <v>8</v>
      </c>
      <c r="K11" s="123"/>
      <c r="M11" t="s">
        <v>151</v>
      </c>
    </row>
    <row r="12" spans="3:14" ht="15.75" x14ac:dyDescent="0.5">
      <c r="C12" s="142">
        <v>2.4900000000000002</v>
      </c>
      <c r="D12" s="142"/>
      <c r="E12" s="142"/>
      <c r="F12" s="140">
        <f>C12*D11</f>
        <v>62.250000000000007</v>
      </c>
      <c r="H12" s="122"/>
      <c r="I12" s="121"/>
      <c r="J12" s="121"/>
      <c r="K12" s="123">
        <v>47</v>
      </c>
      <c r="M12" t="s">
        <v>152</v>
      </c>
    </row>
    <row r="13" spans="3:14" ht="15.75" x14ac:dyDescent="0.5">
      <c r="C13" s="138"/>
      <c r="D13" s="139"/>
      <c r="E13" s="139"/>
      <c r="F13" s="140"/>
      <c r="H13" s="125"/>
      <c r="I13" s="125"/>
      <c r="J13" s="125"/>
      <c r="K13" s="112"/>
      <c r="M13" t="s">
        <v>153</v>
      </c>
    </row>
    <row r="14" spans="3:14" ht="15.75" x14ac:dyDescent="0.5">
      <c r="C14" s="135" t="s">
        <v>26</v>
      </c>
      <c r="D14" s="136"/>
      <c r="E14" s="136"/>
      <c r="F14" s="137"/>
      <c r="H14" s="121"/>
      <c r="I14" s="122"/>
      <c r="J14" s="122"/>
      <c r="K14" s="123"/>
      <c r="M14" t="s">
        <v>154</v>
      </c>
    </row>
    <row r="15" spans="3:14" ht="15.75" x14ac:dyDescent="0.5">
      <c r="C15" s="138" t="s">
        <v>134</v>
      </c>
      <c r="D15" s="139" t="s">
        <v>135</v>
      </c>
      <c r="E15" s="139" t="s">
        <v>136</v>
      </c>
      <c r="F15" s="140"/>
      <c r="H15" s="118" t="s">
        <v>26</v>
      </c>
      <c r="I15" s="119"/>
      <c r="J15" s="119"/>
      <c r="K15" s="120"/>
      <c r="M15" t="s">
        <v>155</v>
      </c>
    </row>
    <row r="16" spans="3:14" ht="15.75" x14ac:dyDescent="0.5">
      <c r="C16" s="141">
        <v>10</v>
      </c>
      <c r="D16" s="141">
        <v>1</v>
      </c>
      <c r="E16" s="141">
        <v>10</v>
      </c>
      <c r="F16" s="140" t="s">
        <v>138</v>
      </c>
      <c r="H16" s="121" t="s">
        <v>134</v>
      </c>
      <c r="I16" s="122" t="s">
        <v>135</v>
      </c>
      <c r="J16" s="122" t="s">
        <v>136</v>
      </c>
      <c r="K16" s="123"/>
      <c r="M16" t="s">
        <v>156</v>
      </c>
    </row>
    <row r="17" spans="3:13" ht="15.75" x14ac:dyDescent="0.5">
      <c r="C17" s="139" t="s">
        <v>137</v>
      </c>
      <c r="D17" s="138">
        <v>30</v>
      </c>
      <c r="E17" s="138"/>
      <c r="F17" s="140"/>
      <c r="H17" s="124">
        <v>28</v>
      </c>
      <c r="I17" s="124">
        <v>4</v>
      </c>
      <c r="J17" s="124">
        <v>46</v>
      </c>
      <c r="K17" s="123" t="s">
        <v>138</v>
      </c>
      <c r="M17" t="s">
        <v>157</v>
      </c>
    </row>
    <row r="18" spans="3:13" ht="15.75" x14ac:dyDescent="0.5">
      <c r="C18" s="142">
        <v>3.35</v>
      </c>
      <c r="D18" s="142"/>
      <c r="E18" s="142"/>
      <c r="F18" s="140">
        <f>C18*D17</f>
        <v>100.5</v>
      </c>
      <c r="H18" s="122" t="s">
        <v>137</v>
      </c>
      <c r="I18" s="121"/>
      <c r="J18" s="121"/>
      <c r="K18" s="123">
        <v>82.5</v>
      </c>
    </row>
    <row r="19" spans="3:13" ht="15.75" x14ac:dyDescent="0.5">
      <c r="C19" s="138"/>
      <c r="D19" s="139"/>
      <c r="E19" s="139"/>
      <c r="F19" s="140"/>
      <c r="H19" s="125"/>
      <c r="I19" s="125"/>
      <c r="J19" s="125"/>
      <c r="K19" s="112"/>
    </row>
    <row r="20" spans="3:13" ht="15.75" x14ac:dyDescent="0.5">
      <c r="C20" s="135" t="s">
        <v>73</v>
      </c>
      <c r="D20" s="136"/>
      <c r="E20" s="136"/>
      <c r="F20" s="137"/>
      <c r="H20" s="121"/>
      <c r="I20" s="122"/>
      <c r="J20" s="122"/>
      <c r="K20" s="123"/>
    </row>
    <row r="21" spans="3:13" ht="15.75" x14ac:dyDescent="0.5">
      <c r="C21" s="141">
        <v>10</v>
      </c>
      <c r="D21" s="141">
        <v>1</v>
      </c>
      <c r="E21" s="141">
        <v>10</v>
      </c>
      <c r="F21" s="140"/>
      <c r="H21" s="118" t="s">
        <v>73</v>
      </c>
      <c r="I21" s="119"/>
      <c r="J21" s="119"/>
      <c r="K21" s="120"/>
    </row>
    <row r="22" spans="3:13" ht="15.75" x14ac:dyDescent="0.5">
      <c r="C22" s="139" t="s">
        <v>137</v>
      </c>
      <c r="D22" s="138">
        <v>30</v>
      </c>
      <c r="E22" s="138"/>
      <c r="F22" s="140"/>
      <c r="H22" s="124">
        <v>28</v>
      </c>
      <c r="I22" s="124">
        <v>4</v>
      </c>
      <c r="J22" s="124">
        <v>46</v>
      </c>
      <c r="K22" s="123"/>
    </row>
    <row r="23" spans="3:13" ht="15.75" x14ac:dyDescent="0.5">
      <c r="C23" s="142">
        <v>3.35</v>
      </c>
      <c r="D23" s="142"/>
      <c r="E23" s="142"/>
      <c r="F23" s="140">
        <f>C23*D22</f>
        <v>100.5</v>
      </c>
      <c r="H23" s="122" t="s">
        <v>137</v>
      </c>
      <c r="I23" s="121"/>
      <c r="J23" s="121"/>
      <c r="K23" s="123">
        <v>78</v>
      </c>
    </row>
    <row r="24" spans="3:13" ht="15.75" x14ac:dyDescent="0.5">
      <c r="C24" s="138"/>
      <c r="D24" s="139"/>
      <c r="E24" s="139"/>
      <c r="F24" s="140"/>
      <c r="H24" s="125"/>
      <c r="I24" s="125"/>
      <c r="J24" s="125"/>
      <c r="K24" s="112"/>
    </row>
    <row r="25" spans="3:13" ht="15.75" x14ac:dyDescent="0.5">
      <c r="C25" s="135" t="s">
        <v>139</v>
      </c>
      <c r="D25" s="136"/>
      <c r="E25" s="136"/>
      <c r="F25" s="137"/>
      <c r="H25" s="121"/>
      <c r="I25" s="122"/>
      <c r="J25" s="122"/>
      <c r="K25" s="123"/>
    </row>
    <row r="26" spans="3:13" ht="15.75" x14ac:dyDescent="0.5">
      <c r="C26" s="141">
        <v>15</v>
      </c>
      <c r="D26" s="141">
        <v>1</v>
      </c>
      <c r="E26" s="141">
        <v>5</v>
      </c>
      <c r="F26" s="140"/>
      <c r="H26" s="118" t="s">
        <v>139</v>
      </c>
      <c r="I26" s="119"/>
      <c r="J26" s="119"/>
      <c r="K26" s="120"/>
    </row>
    <row r="27" spans="3:13" ht="15.75" x14ac:dyDescent="0.5">
      <c r="C27" s="139" t="s">
        <v>137</v>
      </c>
      <c r="D27" s="138">
        <v>40</v>
      </c>
      <c r="E27" s="139"/>
      <c r="F27" s="140"/>
      <c r="H27" s="124">
        <v>28</v>
      </c>
      <c r="I27" s="124">
        <v>4</v>
      </c>
      <c r="J27" s="124">
        <v>46</v>
      </c>
      <c r="K27" s="123"/>
    </row>
    <row r="28" spans="3:13" ht="15.75" x14ac:dyDescent="0.5">
      <c r="C28" s="142">
        <v>2.69</v>
      </c>
      <c r="D28" s="139"/>
      <c r="E28" s="139"/>
      <c r="F28" s="140">
        <f>C28*D27</f>
        <v>107.6</v>
      </c>
      <c r="H28" s="122" t="s">
        <v>137</v>
      </c>
      <c r="I28" s="121"/>
      <c r="J28" s="122"/>
      <c r="K28" s="123">
        <v>78</v>
      </c>
    </row>
    <row r="29" spans="3:13" ht="15.75" x14ac:dyDescent="0.5">
      <c r="C29" s="138"/>
      <c r="D29" s="139"/>
      <c r="E29" s="139"/>
      <c r="F29" s="140"/>
      <c r="H29" s="125"/>
      <c r="I29" s="122"/>
      <c r="J29" s="122"/>
      <c r="K29" s="112"/>
    </row>
    <row r="30" spans="3:13" ht="15.75" x14ac:dyDescent="0.5">
      <c r="C30" s="135" t="s">
        <v>29</v>
      </c>
      <c r="D30" s="136"/>
      <c r="E30" s="136"/>
      <c r="F30" s="137"/>
      <c r="H30" s="121"/>
      <c r="I30" s="122"/>
      <c r="J30" s="122"/>
      <c r="K30" s="123"/>
    </row>
    <row r="31" spans="3:13" ht="15.75" x14ac:dyDescent="0.5">
      <c r="C31" s="141">
        <v>3</v>
      </c>
      <c r="D31" s="141">
        <v>3</v>
      </c>
      <c r="E31" s="141">
        <v>10</v>
      </c>
      <c r="F31" s="140"/>
      <c r="H31" s="118" t="s">
        <v>29</v>
      </c>
      <c r="I31" s="119"/>
      <c r="J31" s="119"/>
      <c r="K31" s="120"/>
    </row>
    <row r="32" spans="3:13" ht="15.75" x14ac:dyDescent="0.5">
      <c r="C32" s="139" t="s">
        <v>137</v>
      </c>
      <c r="D32" s="138">
        <v>25</v>
      </c>
      <c r="E32" s="139"/>
      <c r="F32" s="140"/>
      <c r="H32" s="124">
        <v>3</v>
      </c>
      <c r="I32" s="124">
        <v>3</v>
      </c>
      <c r="J32" s="124">
        <v>10</v>
      </c>
      <c r="K32" s="123"/>
    </row>
    <row r="33" spans="3:11" ht="15.75" x14ac:dyDescent="0.5">
      <c r="C33" s="142">
        <v>3.28</v>
      </c>
      <c r="D33" s="139"/>
      <c r="E33" s="139"/>
      <c r="F33" s="140">
        <f>C33*D32</f>
        <v>82</v>
      </c>
      <c r="H33" s="122" t="s">
        <v>137</v>
      </c>
      <c r="I33" s="121"/>
      <c r="J33" s="122"/>
      <c r="K33" s="123">
        <v>65</v>
      </c>
    </row>
    <row r="34" spans="3:11" ht="15.75" x14ac:dyDescent="0.5">
      <c r="C34" s="138"/>
      <c r="D34" s="139"/>
      <c r="E34" s="139"/>
      <c r="F34" s="140"/>
      <c r="H34" s="125"/>
      <c r="I34" s="122"/>
      <c r="J34" s="122"/>
      <c r="K34" s="112"/>
    </row>
    <row r="35" spans="3:11" ht="15.75" x14ac:dyDescent="0.5">
      <c r="C35" s="135" t="s">
        <v>140</v>
      </c>
      <c r="D35" s="136"/>
      <c r="E35" s="136"/>
      <c r="F35" s="137"/>
      <c r="H35" s="121"/>
      <c r="I35" s="122"/>
      <c r="J35" s="122"/>
      <c r="K35" s="123"/>
    </row>
    <row r="36" spans="3:11" ht="15.75" x14ac:dyDescent="0.5">
      <c r="C36" s="141">
        <v>15.5</v>
      </c>
      <c r="D36" s="141">
        <v>1</v>
      </c>
      <c r="E36" s="141">
        <v>1</v>
      </c>
      <c r="F36" s="140"/>
      <c r="H36" s="118" t="s">
        <v>140</v>
      </c>
      <c r="I36" s="119"/>
      <c r="J36" s="119"/>
      <c r="K36" s="120"/>
    </row>
    <row r="37" spans="3:11" ht="15.75" x14ac:dyDescent="0.5">
      <c r="C37" s="139" t="s">
        <v>137</v>
      </c>
      <c r="D37" s="138">
        <v>25</v>
      </c>
      <c r="E37" s="139"/>
      <c r="F37" s="140"/>
      <c r="H37" s="124">
        <v>23</v>
      </c>
      <c r="I37" s="124">
        <v>4</v>
      </c>
      <c r="J37" s="124">
        <v>18</v>
      </c>
      <c r="K37" s="123"/>
    </row>
    <row r="38" spans="3:11" ht="15.75" x14ac:dyDescent="0.5">
      <c r="C38" s="142">
        <v>2.4900000000000002</v>
      </c>
      <c r="D38" s="139"/>
      <c r="E38" s="139"/>
      <c r="F38" s="140">
        <f>C38*D37</f>
        <v>62.250000000000007</v>
      </c>
      <c r="H38" s="122" t="s">
        <v>137</v>
      </c>
      <c r="I38" s="121"/>
      <c r="J38" s="122"/>
      <c r="K38" s="123">
        <v>48</v>
      </c>
    </row>
    <row r="39" spans="3:11" ht="15.75" x14ac:dyDescent="0.5">
      <c r="C39" s="138"/>
      <c r="D39" s="139"/>
      <c r="E39" s="139"/>
      <c r="F39" s="140"/>
      <c r="H39" s="125"/>
      <c r="I39" s="122"/>
      <c r="J39" s="122"/>
      <c r="K39" s="112"/>
    </row>
    <row r="40" spans="3:11" ht="15.75" x14ac:dyDescent="0.5">
      <c r="C40" s="138"/>
      <c r="D40" s="140" t="s">
        <v>141</v>
      </c>
      <c r="E40" s="130"/>
      <c r="F40" s="131"/>
      <c r="H40" s="121"/>
      <c r="I40" s="122"/>
      <c r="J40" s="122"/>
      <c r="K40" s="123"/>
    </row>
    <row r="41" spans="3:11" ht="15.75" x14ac:dyDescent="0.5">
      <c r="C41" s="138"/>
      <c r="D41" s="140" t="s">
        <v>142</v>
      </c>
      <c r="E41" s="139"/>
      <c r="F41" s="131"/>
      <c r="H41" s="121"/>
      <c r="I41" s="123" t="s">
        <v>141</v>
      </c>
      <c r="J41" s="112"/>
      <c r="K41" s="114"/>
    </row>
    <row r="42" spans="3:11" ht="15.75" x14ac:dyDescent="0.5">
      <c r="C42" s="138"/>
      <c r="D42" s="139"/>
      <c r="E42" s="139"/>
      <c r="F42" s="140"/>
      <c r="H42" s="121"/>
      <c r="I42" s="123" t="s">
        <v>142</v>
      </c>
      <c r="J42" s="122"/>
      <c r="K42" s="114"/>
    </row>
    <row r="43" spans="3:11" ht="15.75" x14ac:dyDescent="0.5">
      <c r="C43" s="138"/>
      <c r="D43" s="139" t="s">
        <v>143</v>
      </c>
      <c r="E43" s="139"/>
      <c r="F43" s="140">
        <f>F12+F18+F23+F28+F33+F38</f>
        <v>515.1</v>
      </c>
      <c r="H43" s="121"/>
      <c r="I43" s="122" t="s">
        <v>143</v>
      </c>
      <c r="J43" s="122"/>
      <c r="K43" s="123">
        <f>K12+K18+K23+K28+K33+K38</f>
        <v>398.5</v>
      </c>
    </row>
    <row r="44" spans="3:11" ht="15.75" x14ac:dyDescent="0.5">
      <c r="H44" s="107"/>
      <c r="J44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F96B-CA7D-48C3-B0CA-E40C2990E017}">
  <dimension ref="B3:H47"/>
  <sheetViews>
    <sheetView topLeftCell="A28" workbookViewId="0">
      <selection activeCell="B8" sqref="B8:E47"/>
    </sheetView>
  </sheetViews>
  <sheetFormatPr defaultRowHeight="14.25" x14ac:dyDescent="0.45"/>
  <cols>
    <col min="2" max="2" width="17.1328125" customWidth="1"/>
    <col min="3" max="3" width="12.9296875" customWidth="1"/>
    <col min="5" max="5" width="13.53125" customWidth="1"/>
    <col min="6" max="6" width="28.3984375" customWidth="1"/>
    <col min="7" max="7" width="30.46484375" customWidth="1"/>
    <col min="8" max="8" width="68.06640625" customWidth="1"/>
  </cols>
  <sheetData>
    <row r="3" spans="2:8" ht="26.65" x14ac:dyDescent="0.85">
      <c r="B3" s="170" t="s">
        <v>119</v>
      </c>
      <c r="C3" s="171"/>
      <c r="D3" s="171"/>
      <c r="E3" s="171"/>
      <c r="F3" s="171"/>
      <c r="G3" s="171"/>
      <c r="H3" s="171"/>
    </row>
    <row r="4" spans="2:8" x14ac:dyDescent="0.45">
      <c r="B4" s="97"/>
      <c r="E4" s="98"/>
    </row>
    <row r="5" spans="2:8" x14ac:dyDescent="0.45">
      <c r="B5" s="97"/>
      <c r="E5" s="98"/>
      <c r="F5" t="s">
        <v>120</v>
      </c>
      <c r="G5" t="s">
        <v>121</v>
      </c>
      <c r="H5" t="s">
        <v>122</v>
      </c>
    </row>
    <row r="6" spans="2:8" x14ac:dyDescent="0.45">
      <c r="B6" s="97"/>
      <c r="E6" s="98"/>
      <c r="F6" t="s">
        <v>123</v>
      </c>
      <c r="G6" t="s">
        <v>124</v>
      </c>
      <c r="H6" t="s">
        <v>125</v>
      </c>
    </row>
    <row r="7" spans="2:8" x14ac:dyDescent="0.45">
      <c r="B7" s="97"/>
      <c r="E7" s="98"/>
      <c r="F7" t="s">
        <v>126</v>
      </c>
      <c r="G7" t="s">
        <v>127</v>
      </c>
      <c r="H7" t="s">
        <v>128</v>
      </c>
    </row>
    <row r="8" spans="2:8" ht="21" x14ac:dyDescent="0.65">
      <c r="B8" s="99" t="s">
        <v>129</v>
      </c>
      <c r="C8" s="100"/>
      <c r="D8" s="100"/>
      <c r="E8" s="101"/>
      <c r="F8" s="100">
        <v>200</v>
      </c>
      <c r="G8" s="100">
        <v>30</v>
      </c>
      <c r="H8" s="100">
        <v>250</v>
      </c>
    </row>
    <row r="9" spans="2:8" x14ac:dyDescent="0.45">
      <c r="B9" s="97"/>
      <c r="E9" s="98"/>
    </row>
    <row r="10" spans="2:8" ht="18" x14ac:dyDescent="0.55000000000000004">
      <c r="B10" s="102" t="s">
        <v>130</v>
      </c>
      <c r="C10" s="3"/>
      <c r="D10" s="3"/>
      <c r="E10" s="103" t="s">
        <v>131</v>
      </c>
      <c r="F10" s="4" t="s">
        <v>132</v>
      </c>
      <c r="G10" s="4" t="s">
        <v>132</v>
      </c>
      <c r="H10" s="4" t="s">
        <v>132</v>
      </c>
    </row>
    <row r="11" spans="2:8" ht="15.75" x14ac:dyDescent="0.5">
      <c r="B11" s="104" t="s">
        <v>133</v>
      </c>
      <c r="C11" s="105"/>
      <c r="D11" s="105"/>
      <c r="E11" s="106"/>
      <c r="F11" s="105">
        <f>F8*0.2</f>
        <v>40</v>
      </c>
      <c r="G11" s="105">
        <f>G8*0.1</f>
        <v>3</v>
      </c>
      <c r="H11" s="105">
        <f>H8*0.1</f>
        <v>25</v>
      </c>
    </row>
    <row r="12" spans="2:8" ht="15.75" x14ac:dyDescent="0.5">
      <c r="B12" s="107" t="s">
        <v>134</v>
      </c>
      <c r="C12" s="108" t="s">
        <v>135</v>
      </c>
      <c r="D12" s="108" t="s">
        <v>136</v>
      </c>
      <c r="E12" s="109"/>
      <c r="F12" s="108"/>
      <c r="G12" s="108"/>
      <c r="H12" s="108"/>
    </row>
    <row r="13" spans="2:8" ht="15.75" x14ac:dyDescent="0.5">
      <c r="B13" s="110">
        <v>23</v>
      </c>
      <c r="C13" s="110">
        <v>4</v>
      </c>
      <c r="D13" s="110">
        <v>8</v>
      </c>
      <c r="E13" s="109"/>
      <c r="F13" s="108">
        <f>(C15*10)*(B13/100)</f>
        <v>23</v>
      </c>
      <c r="G13" s="108">
        <f>(C15*10)*(C13/100)</f>
        <v>4</v>
      </c>
      <c r="H13" s="108">
        <f>(C15*10)*(D13/100)</f>
        <v>8</v>
      </c>
    </row>
    <row r="14" spans="2:8" ht="43.15" x14ac:dyDescent="0.5">
      <c r="B14" s="174" t="s">
        <v>161</v>
      </c>
      <c r="D14" s="107"/>
      <c r="E14" s="109"/>
      <c r="F14" s="108"/>
      <c r="G14" s="108"/>
      <c r="H14" s="108"/>
    </row>
    <row r="15" spans="2:8" ht="15.75" x14ac:dyDescent="0.5">
      <c r="B15" s="108" t="s">
        <v>137</v>
      </c>
      <c r="C15" s="107">
        <v>10</v>
      </c>
      <c r="D15" s="111"/>
      <c r="E15" s="109">
        <v>47</v>
      </c>
      <c r="F15" s="108"/>
      <c r="G15" s="108"/>
      <c r="H15" s="108"/>
    </row>
    <row r="16" spans="2:8" ht="15.75" x14ac:dyDescent="0.5">
      <c r="B16" s="107"/>
      <c r="C16" s="108"/>
      <c r="D16" s="108"/>
      <c r="E16" s="109"/>
      <c r="F16" s="108"/>
      <c r="G16" s="108"/>
      <c r="H16" s="108"/>
    </row>
    <row r="17" spans="2:8" ht="15.75" x14ac:dyDescent="0.5">
      <c r="B17" s="104" t="s">
        <v>26</v>
      </c>
      <c r="C17" s="105"/>
      <c r="D17" s="105"/>
      <c r="E17" s="106"/>
      <c r="F17" s="105">
        <f>F8*0.15</f>
        <v>30</v>
      </c>
      <c r="G17" s="105">
        <f>G8*0.1</f>
        <v>3</v>
      </c>
      <c r="H17" s="105">
        <f>H8*0.3</f>
        <v>75</v>
      </c>
    </row>
    <row r="18" spans="2:8" ht="15.75" x14ac:dyDescent="0.5">
      <c r="B18" s="107" t="s">
        <v>134</v>
      </c>
      <c r="C18" s="108" t="s">
        <v>135</v>
      </c>
      <c r="D18" s="108" t="s">
        <v>136</v>
      </c>
      <c r="E18" s="109"/>
      <c r="F18" s="108"/>
      <c r="G18" s="108"/>
      <c r="H18" s="108"/>
    </row>
    <row r="19" spans="2:8" ht="15.75" x14ac:dyDescent="0.5">
      <c r="B19" s="110">
        <v>28</v>
      </c>
      <c r="C19" s="110">
        <v>4</v>
      </c>
      <c r="D19" s="110">
        <v>46</v>
      </c>
      <c r="E19" s="109" t="s">
        <v>138</v>
      </c>
      <c r="F19" s="108"/>
      <c r="G19" s="108"/>
      <c r="H19" s="108"/>
    </row>
    <row r="20" spans="2:8" ht="28.9" x14ac:dyDescent="0.5">
      <c r="B20" s="174" t="s">
        <v>158</v>
      </c>
      <c r="C20" s="107"/>
      <c r="D20" s="107"/>
      <c r="E20" s="109"/>
      <c r="F20" s="108"/>
      <c r="G20" s="108"/>
      <c r="H20" s="108"/>
    </row>
    <row r="21" spans="2:8" ht="15.75" x14ac:dyDescent="0.5">
      <c r="B21" s="108" t="s">
        <v>137</v>
      </c>
      <c r="C21" s="175">
        <v>10.31</v>
      </c>
      <c r="D21" s="111"/>
      <c r="E21" s="109">
        <v>82.5</v>
      </c>
      <c r="F21" s="108"/>
      <c r="G21" s="108"/>
      <c r="H21" s="108"/>
    </row>
    <row r="22" spans="2:8" ht="15.75" x14ac:dyDescent="0.5">
      <c r="B22" s="107"/>
      <c r="C22" s="108"/>
      <c r="D22" s="108"/>
      <c r="E22" s="109"/>
      <c r="F22" s="108"/>
      <c r="G22" s="108"/>
      <c r="H22" s="108"/>
    </row>
    <row r="23" spans="2:8" ht="15.75" x14ac:dyDescent="0.5">
      <c r="B23" s="104" t="s">
        <v>73</v>
      </c>
      <c r="C23" s="105"/>
      <c r="D23" s="105"/>
      <c r="E23" s="106"/>
      <c r="F23" s="105">
        <f>F8*0.15</f>
        <v>30</v>
      </c>
      <c r="G23" s="105">
        <f>G8*0.4</f>
        <v>12</v>
      </c>
      <c r="H23" s="105"/>
    </row>
    <row r="24" spans="2:8" ht="15.75" x14ac:dyDescent="0.5">
      <c r="B24" s="110">
        <v>28</v>
      </c>
      <c r="C24" s="110">
        <v>4</v>
      </c>
      <c r="D24" s="110">
        <v>46</v>
      </c>
      <c r="E24" s="109"/>
      <c r="F24" s="108"/>
      <c r="G24" s="108"/>
      <c r="H24" s="108"/>
    </row>
    <row r="25" spans="2:8" ht="43.15" x14ac:dyDescent="0.5">
      <c r="B25" s="174" t="s">
        <v>159</v>
      </c>
      <c r="C25" s="107"/>
      <c r="D25" s="107"/>
      <c r="E25" s="109"/>
      <c r="F25" s="108"/>
      <c r="G25" s="108"/>
      <c r="H25" s="108"/>
    </row>
    <row r="26" spans="2:8" ht="15.75" x14ac:dyDescent="0.5">
      <c r="B26" s="108" t="s">
        <v>137</v>
      </c>
      <c r="C26" s="175">
        <v>8</v>
      </c>
      <c r="D26" s="111"/>
      <c r="E26" s="109">
        <v>78</v>
      </c>
      <c r="F26" s="108"/>
      <c r="G26" s="108"/>
      <c r="H26" s="108"/>
    </row>
    <row r="27" spans="2:8" ht="15.75" x14ac:dyDescent="0.5">
      <c r="B27" s="107"/>
      <c r="C27" s="108"/>
      <c r="D27" s="108"/>
      <c r="E27" s="109"/>
      <c r="F27" s="108"/>
      <c r="G27" s="108"/>
      <c r="H27" s="108"/>
    </row>
    <row r="28" spans="2:8" ht="15.75" x14ac:dyDescent="0.5">
      <c r="B28" s="104" t="s">
        <v>139</v>
      </c>
      <c r="C28" s="105"/>
      <c r="D28" s="105"/>
      <c r="E28" s="106"/>
      <c r="F28" s="105">
        <f>F8*0.3</f>
        <v>60</v>
      </c>
      <c r="G28" s="105">
        <f>G8*0.2</f>
        <v>6</v>
      </c>
      <c r="H28" s="105"/>
    </row>
    <row r="29" spans="2:8" ht="15.75" x14ac:dyDescent="0.5">
      <c r="B29" s="110">
        <v>28</v>
      </c>
      <c r="C29" s="110">
        <v>4</v>
      </c>
      <c r="D29" s="110">
        <v>46</v>
      </c>
      <c r="E29" s="109"/>
      <c r="F29" s="108"/>
      <c r="G29" s="108"/>
      <c r="H29" s="108"/>
    </row>
    <row r="30" spans="2:8" ht="71.650000000000006" x14ac:dyDescent="0.5">
      <c r="B30" s="174" t="s">
        <v>162</v>
      </c>
      <c r="C30" s="107"/>
      <c r="D30" s="108"/>
      <c r="E30" s="109"/>
      <c r="F30" s="108"/>
      <c r="G30" s="108"/>
      <c r="H30" s="108"/>
    </row>
    <row r="31" spans="2:8" ht="15.75" x14ac:dyDescent="0.5">
      <c r="B31" s="108" t="s">
        <v>137</v>
      </c>
      <c r="C31" s="107">
        <v>8</v>
      </c>
      <c r="D31" s="108"/>
      <c r="E31" s="109">
        <v>78</v>
      </c>
      <c r="F31" s="108"/>
      <c r="G31" s="108"/>
      <c r="H31" s="108"/>
    </row>
    <row r="32" spans="2:8" ht="15.75" x14ac:dyDescent="0.5">
      <c r="B32" s="107"/>
      <c r="C32" s="108"/>
      <c r="D32" s="108"/>
      <c r="E32" s="109"/>
      <c r="F32" s="108"/>
      <c r="G32" s="108"/>
      <c r="H32" s="108"/>
    </row>
    <row r="33" spans="2:8" ht="15.75" x14ac:dyDescent="0.5">
      <c r="B33" s="104" t="s">
        <v>29</v>
      </c>
      <c r="C33" s="105"/>
      <c r="D33" s="105"/>
      <c r="E33" s="106"/>
      <c r="F33" s="105">
        <f>F8*0</f>
        <v>0</v>
      </c>
      <c r="G33" s="105">
        <f>G8*0.2</f>
        <v>6</v>
      </c>
      <c r="H33" s="105"/>
    </row>
    <row r="34" spans="2:8" ht="15.75" x14ac:dyDescent="0.5">
      <c r="B34" s="110">
        <v>12</v>
      </c>
      <c r="C34" s="110">
        <v>3</v>
      </c>
      <c r="D34" s="110">
        <v>18</v>
      </c>
      <c r="E34" s="109"/>
      <c r="F34" s="108"/>
      <c r="G34" s="108"/>
      <c r="H34" s="108"/>
    </row>
    <row r="35" spans="2:8" ht="43.15" x14ac:dyDescent="0.5">
      <c r="B35" s="176" t="s">
        <v>165</v>
      </c>
      <c r="C35" s="107"/>
      <c r="D35" s="108"/>
      <c r="E35" s="109"/>
      <c r="F35" s="108"/>
      <c r="G35" s="108"/>
      <c r="H35" s="108"/>
    </row>
    <row r="36" spans="2:8" ht="15.75" x14ac:dyDescent="0.5">
      <c r="B36" s="108" t="s">
        <v>137</v>
      </c>
      <c r="C36" s="107">
        <v>8</v>
      </c>
      <c r="D36" s="108"/>
      <c r="E36" s="109">
        <v>65</v>
      </c>
      <c r="F36" s="108"/>
      <c r="G36" s="108"/>
      <c r="H36" s="108"/>
    </row>
    <row r="37" spans="2:8" ht="15.75" x14ac:dyDescent="0.5">
      <c r="B37" s="107"/>
      <c r="C37" s="108"/>
      <c r="D37" s="108"/>
      <c r="E37" s="109"/>
      <c r="F37" s="108"/>
      <c r="G37" s="108"/>
      <c r="H37" s="108"/>
    </row>
    <row r="38" spans="2:8" ht="15.75" x14ac:dyDescent="0.5">
      <c r="B38" s="104" t="s">
        <v>140</v>
      </c>
      <c r="C38" s="105"/>
      <c r="D38" s="105"/>
      <c r="E38" s="106"/>
      <c r="F38" s="105">
        <f>F8*0.2</f>
        <v>40</v>
      </c>
      <c r="G38" s="105">
        <f>G8*0</f>
        <v>0</v>
      </c>
      <c r="H38" s="105">
        <f>H8*0</f>
        <v>0</v>
      </c>
    </row>
    <row r="39" spans="2:8" ht="15.75" x14ac:dyDescent="0.5">
      <c r="B39" s="110">
        <v>10</v>
      </c>
      <c r="C39" s="110">
        <v>4</v>
      </c>
      <c r="D39" s="110">
        <v>18</v>
      </c>
      <c r="E39" s="109"/>
      <c r="F39" s="108" t="e">
        <f>($B41*10)*(B39/100)</f>
        <v>#VALUE!</v>
      </c>
      <c r="G39" s="108" t="e">
        <f>($B41*10)*(C39/100)</f>
        <v>#VALUE!</v>
      </c>
      <c r="H39" s="108" t="e">
        <f>($B41*10)*(D39/100)</f>
        <v>#VALUE!</v>
      </c>
    </row>
    <row r="40" spans="2:8" ht="28.9" x14ac:dyDescent="0.5">
      <c r="B40" s="174" t="s">
        <v>160</v>
      </c>
      <c r="C40" s="107"/>
      <c r="D40" s="108"/>
      <c r="E40" s="109"/>
      <c r="F40" s="108"/>
      <c r="G40" s="108"/>
      <c r="H40" s="108"/>
    </row>
    <row r="41" spans="2:8" ht="15.75" x14ac:dyDescent="0.5">
      <c r="B41" s="108" t="s">
        <v>137</v>
      </c>
      <c r="C41" s="107">
        <v>6</v>
      </c>
      <c r="D41" s="108"/>
      <c r="E41" s="109">
        <v>48</v>
      </c>
      <c r="F41" s="108"/>
      <c r="G41" s="108"/>
      <c r="H41" s="108"/>
    </row>
    <row r="42" spans="2:8" ht="15.75" x14ac:dyDescent="0.5">
      <c r="C42" s="108"/>
      <c r="D42" s="108"/>
      <c r="E42" s="109"/>
      <c r="F42" s="108"/>
      <c r="G42" s="108"/>
      <c r="H42" s="108"/>
    </row>
    <row r="43" spans="2:8" ht="15.75" x14ac:dyDescent="0.5">
      <c r="B43" s="107"/>
      <c r="C43" s="109" t="s">
        <v>141</v>
      </c>
      <c r="E43" s="98"/>
      <c r="F43" s="108">
        <f>F8</f>
        <v>200</v>
      </c>
      <c r="G43" s="108">
        <f>G8</f>
        <v>30</v>
      </c>
      <c r="H43" s="108">
        <f>H8</f>
        <v>250</v>
      </c>
    </row>
    <row r="44" spans="2:8" ht="15.75" x14ac:dyDescent="0.5">
      <c r="B44" s="107"/>
      <c r="C44" s="109" t="s">
        <v>142</v>
      </c>
      <c r="D44" s="108"/>
      <c r="E44" s="98"/>
      <c r="F44" s="108" t="e">
        <f>F13+F19+F25+F29+F34+F39</f>
        <v>#VALUE!</v>
      </c>
      <c r="G44" s="108" t="e">
        <f>G13+G19+G25+G29+G34+G39</f>
        <v>#VALUE!</v>
      </c>
      <c r="H44" s="108" t="e">
        <f>H13+H19+H25+H29+H34+H39</f>
        <v>#VALUE!</v>
      </c>
    </row>
    <row r="45" spans="2:8" ht="15.75" x14ac:dyDescent="0.5">
      <c r="B45" s="107"/>
      <c r="C45" s="108"/>
      <c r="D45" s="108"/>
      <c r="E45" s="109"/>
      <c r="F45" s="108"/>
      <c r="G45" s="108"/>
      <c r="H45" s="108"/>
    </row>
    <row r="46" spans="2:8" ht="15.75" x14ac:dyDescent="0.5">
      <c r="B46" s="107"/>
      <c r="C46" s="108" t="s">
        <v>143</v>
      </c>
      <c r="D46" s="108"/>
      <c r="E46" s="109">
        <f>E15+E21+E26+E31+E36+E41</f>
        <v>398.5</v>
      </c>
      <c r="F46" s="108"/>
      <c r="G46" s="108"/>
      <c r="H46" s="108"/>
    </row>
    <row r="47" spans="2:8" ht="15.75" x14ac:dyDescent="0.5">
      <c r="B47" s="107"/>
      <c r="C47" s="108"/>
      <c r="D47" s="108"/>
      <c r="E47" s="109"/>
      <c r="F47" s="108"/>
      <c r="G47" s="108"/>
      <c r="H47" s="108"/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9080-9E28-4B09-A496-1C031C4A0A22}">
  <dimension ref="B3:P30"/>
  <sheetViews>
    <sheetView tabSelected="1" topLeftCell="A6" workbookViewId="0">
      <selection activeCell="B11" sqref="B11"/>
    </sheetView>
  </sheetViews>
  <sheetFormatPr defaultRowHeight="14.25" x14ac:dyDescent="0.45"/>
  <cols>
    <col min="2" max="2" width="24.59765625" customWidth="1"/>
    <col min="5" max="5" width="11.73046875" customWidth="1"/>
    <col min="7" max="7" width="14.53125" customWidth="1"/>
    <col min="8" max="8" width="11.33203125" customWidth="1"/>
    <col min="13" max="13" width="10.6640625" customWidth="1"/>
  </cols>
  <sheetData>
    <row r="3" spans="2:16" x14ac:dyDescent="0.45">
      <c r="B3" t="s">
        <v>118</v>
      </c>
    </row>
    <row r="5" spans="2:16" x14ac:dyDescent="0.45">
      <c r="B5" s="35"/>
      <c r="C5" s="35"/>
      <c r="D5" s="36" t="s">
        <v>70</v>
      </c>
      <c r="E5" s="37" t="s">
        <v>71</v>
      </c>
      <c r="F5" s="37" t="s">
        <v>72</v>
      </c>
      <c r="G5" s="37">
        <v>43936</v>
      </c>
      <c r="H5" s="37">
        <v>43952</v>
      </c>
      <c r="I5" s="37">
        <v>43966</v>
      </c>
      <c r="J5" s="37" t="s">
        <v>73</v>
      </c>
      <c r="K5" s="37">
        <v>43983</v>
      </c>
      <c r="L5" s="37">
        <v>43997</v>
      </c>
      <c r="M5" s="37">
        <v>44013</v>
      </c>
      <c r="N5" s="37">
        <v>44027</v>
      </c>
      <c r="O5" s="37" t="s">
        <v>74</v>
      </c>
    </row>
    <row r="6" spans="2:16" ht="28.5" x14ac:dyDescent="0.5">
      <c r="B6" s="38" t="s">
        <v>75</v>
      </c>
      <c r="C6" s="39" t="s">
        <v>76</v>
      </c>
      <c r="D6" s="40" t="s">
        <v>77</v>
      </c>
      <c r="E6" s="41" t="s">
        <v>34</v>
      </c>
      <c r="F6" s="42" t="s">
        <v>37</v>
      </c>
      <c r="G6" s="43" t="s">
        <v>36</v>
      </c>
      <c r="H6" s="44" t="s">
        <v>78</v>
      </c>
      <c r="I6" s="45"/>
      <c r="J6" s="40"/>
      <c r="K6" s="44"/>
      <c r="L6" s="45"/>
      <c r="M6" s="44"/>
      <c r="N6" s="46"/>
      <c r="O6" s="47"/>
    </row>
    <row r="7" spans="2:16" ht="14.65" x14ac:dyDescent="0.5">
      <c r="B7" s="48" t="s">
        <v>79</v>
      </c>
      <c r="C7" s="49"/>
      <c r="D7" s="50">
        <v>1</v>
      </c>
      <c r="E7" s="51">
        <v>0.5</v>
      </c>
      <c r="F7" s="52">
        <v>2</v>
      </c>
      <c r="G7" s="53">
        <v>2</v>
      </c>
      <c r="H7" s="53">
        <v>8</v>
      </c>
      <c r="I7" s="54">
        <v>5</v>
      </c>
      <c r="J7" s="50">
        <v>0.125</v>
      </c>
      <c r="K7" s="53"/>
      <c r="L7" s="54"/>
      <c r="M7" s="53"/>
      <c r="N7" s="47"/>
      <c r="O7" s="47"/>
    </row>
    <row r="8" spans="2:16" ht="14.65" x14ac:dyDescent="0.5">
      <c r="B8" s="48" t="s">
        <v>80</v>
      </c>
      <c r="C8" s="49"/>
      <c r="D8" s="50">
        <v>1</v>
      </c>
      <c r="E8" s="51">
        <v>0.5</v>
      </c>
      <c r="F8" s="52">
        <v>2</v>
      </c>
      <c r="G8" s="53">
        <v>2</v>
      </c>
      <c r="H8" s="53">
        <v>8</v>
      </c>
      <c r="I8" s="54">
        <v>6</v>
      </c>
      <c r="J8" s="50">
        <v>0.125</v>
      </c>
      <c r="K8" s="53"/>
      <c r="L8" s="54"/>
      <c r="M8" s="53"/>
      <c r="N8" s="47"/>
      <c r="O8" s="47"/>
    </row>
    <row r="9" spans="2:16" ht="14.65" x14ac:dyDescent="0.5">
      <c r="B9" s="48" t="s">
        <v>81</v>
      </c>
      <c r="C9" s="49"/>
      <c r="D9" s="50">
        <v>1</v>
      </c>
      <c r="E9" s="55">
        <v>0.5</v>
      </c>
      <c r="F9" s="56">
        <v>2</v>
      </c>
      <c r="G9" s="43">
        <v>2</v>
      </c>
      <c r="H9" s="43">
        <v>8</v>
      </c>
      <c r="I9" s="57">
        <v>7</v>
      </c>
      <c r="J9" s="40">
        <v>0.125</v>
      </c>
      <c r="K9" s="43"/>
      <c r="L9" s="57"/>
      <c r="M9" s="43"/>
      <c r="N9" s="47"/>
      <c r="O9" s="47"/>
    </row>
    <row r="10" spans="2:16" ht="14.65" x14ac:dyDescent="0.5">
      <c r="B10" s="48" t="s">
        <v>166</v>
      </c>
      <c r="C10" s="35"/>
      <c r="D10" s="50">
        <v>1</v>
      </c>
      <c r="E10" s="55"/>
      <c r="F10" s="56">
        <v>2</v>
      </c>
      <c r="G10" s="43">
        <v>4</v>
      </c>
      <c r="H10" s="43">
        <v>32</v>
      </c>
      <c r="I10" s="57"/>
      <c r="J10" s="40"/>
      <c r="K10" s="43"/>
      <c r="L10" s="57"/>
      <c r="M10" s="43"/>
      <c r="N10" s="47"/>
      <c r="O10" s="47"/>
    </row>
    <row r="11" spans="2:16" ht="14.65" x14ac:dyDescent="0.5">
      <c r="B11" s="48" t="s">
        <v>167</v>
      </c>
      <c r="C11" s="35"/>
      <c r="D11" s="50">
        <v>1</v>
      </c>
      <c r="E11" s="55"/>
      <c r="F11" s="56">
        <v>2</v>
      </c>
      <c r="G11" s="43">
        <v>2</v>
      </c>
      <c r="H11" s="43">
        <v>8</v>
      </c>
      <c r="I11" s="57"/>
      <c r="J11" s="40"/>
      <c r="K11" s="43"/>
      <c r="L11" s="57"/>
      <c r="M11" s="43"/>
      <c r="N11" s="47"/>
      <c r="O11" s="47"/>
    </row>
    <row r="12" spans="2:16" ht="34.9" customHeight="1" x14ac:dyDescent="0.45">
      <c r="B12" s="35"/>
      <c r="C12" s="58"/>
      <c r="D12" s="59">
        <f>((D7*C7)+(D8*C8)+(D9*C9))</f>
        <v>0</v>
      </c>
      <c r="E12" s="60" t="e">
        <f>((E7*$B7)+(E8*$B8)+(E9*$B9))</f>
        <v>#VALUE!</v>
      </c>
      <c r="F12" s="61" t="e">
        <f>((F7*$B7)+(F8*$B8)+(F9*$B9))</f>
        <v>#VALUE!</v>
      </c>
      <c r="G12" s="62" t="e">
        <f>((G7*$B7)+(G8*$B8)+(G9*$B9))</f>
        <v>#VALUE!</v>
      </c>
      <c r="H12" s="62" t="e">
        <f>((H7*$B7)+(H8*$B8)+(H9*$B9))</f>
        <v>#VALUE!</v>
      </c>
      <c r="I12" s="63" t="e">
        <f>((I7*$B7)+(I8*$B8)+(I9*$B9))</f>
        <v>#VALUE!</v>
      </c>
      <c r="J12" s="64">
        <f>((J7*C7)+(J8*C8)+(J9*C9))</f>
        <v>0</v>
      </c>
      <c r="K12" s="62" t="e">
        <f>((K7*$B7)+(K8*$B8)+(K9*$B9))</f>
        <v>#VALUE!</v>
      </c>
      <c r="L12" s="63" t="e">
        <f>((L7*$B7)+(L8*$B8)+(L9*$B9))</f>
        <v>#VALUE!</v>
      </c>
      <c r="M12" s="62" t="e">
        <f>((M7*$B7)+(M8*$B8)+(M9*$B9))</f>
        <v>#VALUE!</v>
      </c>
      <c r="N12" s="63" t="e">
        <f>((N7*$B7)+(N8*$B8)+(N9*$B9))</f>
        <v>#VALUE!</v>
      </c>
      <c r="O12" s="65">
        <f>((O9*C9))</f>
        <v>0</v>
      </c>
      <c r="P12" s="66"/>
    </row>
    <row r="13" spans="2:16" x14ac:dyDescent="0.45">
      <c r="B13" s="35"/>
      <c r="C13" s="67" t="s">
        <v>82</v>
      </c>
      <c r="D13" s="68" t="e">
        <f>(((D7*C7)*C24)+((D8*C8)*C24)+((D9*C9)*C24))/C12</f>
        <v>#DIV/0!</v>
      </c>
      <c r="E13" s="68" t="e">
        <f>(((E7*C7)*C25)+((E8*C8)*C25)+((E9*C9)*C25))/C12</f>
        <v>#DIV/0!</v>
      </c>
      <c r="F13" s="68" t="e">
        <f>(((F7*C7)*C26)+((F8*C8)*C26)+((F9*C9)*C26))/C12</f>
        <v>#DIV/0!</v>
      </c>
      <c r="G13" s="68" t="e">
        <f>(((G7*C7)*C27)+((G8*C8)*C27)+((G9*C9)*C27))/C12</f>
        <v>#DIV/0!</v>
      </c>
      <c r="H13" s="68" t="e">
        <f>(((H7*C7)*C27)+((H8*C8)*C27)+((H9*C9)*C27))/C12</f>
        <v>#DIV/0!</v>
      </c>
      <c r="I13" s="68" t="e">
        <f>(((I7*C7)*C28)+((I8*C8)*C28)+((I9*C9)*C28))/C12</f>
        <v>#DIV/0!</v>
      </c>
      <c r="J13" s="68" t="e">
        <f>(((J7*C7)*C24)+((J8*C8)*C24+((J9*C9)*C24)))/C12</f>
        <v>#DIV/0!</v>
      </c>
      <c r="K13" s="68" t="e">
        <f>(((K7*C7)*C27)+((K8*C8)*C27)+((K9*C9)*C27))/C12</f>
        <v>#DIV/0!</v>
      </c>
      <c r="L13" s="68" t="e">
        <f>(((L7*C7)*C28)+((L8*C8)*C28)+((L9*C9)*C28))/C12</f>
        <v>#DIV/0!</v>
      </c>
      <c r="M13" s="68" t="e">
        <f>(((M7*C7)*C27)+((M8*C8)*C27)+((M9*C9)*C27))/C12</f>
        <v>#DIV/0!</v>
      </c>
      <c r="N13" s="68" t="e">
        <f>(((N7*C7)*C28)+((N8*C8)*C28)+((N9*C9)*C28))/C12</f>
        <v>#DIV/0!</v>
      </c>
      <c r="O13" s="69" t="e">
        <f>((O9*C9)*C28)/C9</f>
        <v>#DIV/0!</v>
      </c>
      <c r="P13" s="70">
        <v>335</v>
      </c>
    </row>
    <row r="14" spans="2:16" x14ac:dyDescent="0.45">
      <c r="B14" s="35"/>
      <c r="C14" s="71" t="s">
        <v>83</v>
      </c>
      <c r="D14" s="68" t="e">
        <f>D13*C12</f>
        <v>#DIV/0!</v>
      </c>
      <c r="E14" s="68" t="e">
        <f>E13*C12</f>
        <v>#DIV/0!</v>
      </c>
      <c r="F14" s="68" t="e">
        <f>F13*C12</f>
        <v>#DIV/0!</v>
      </c>
      <c r="G14" s="68" t="e">
        <f>G13*C12</f>
        <v>#DIV/0!</v>
      </c>
      <c r="H14" s="68" t="e">
        <f>H13*C12</f>
        <v>#DIV/0!</v>
      </c>
      <c r="I14" s="68" t="e">
        <f>I13*C12</f>
        <v>#DIV/0!</v>
      </c>
      <c r="J14" s="68" t="e">
        <f>J13*C12</f>
        <v>#DIV/0!</v>
      </c>
      <c r="K14" s="68" t="e">
        <f>K13*C12</f>
        <v>#DIV/0!</v>
      </c>
      <c r="L14" s="68" t="e">
        <f>L13*C12</f>
        <v>#DIV/0!</v>
      </c>
      <c r="M14" s="68" t="e">
        <f>M13*C12</f>
        <v>#DIV/0!</v>
      </c>
      <c r="N14" s="68" t="e">
        <f>N13*C12</f>
        <v>#DIV/0!</v>
      </c>
      <c r="O14" s="72" t="e">
        <f>O13*C12</f>
        <v>#DIV/0!</v>
      </c>
      <c r="P14" s="70">
        <f>P13*C12</f>
        <v>0</v>
      </c>
    </row>
    <row r="15" spans="2:16" ht="14.65" thickBot="1" x14ac:dyDescent="0.5">
      <c r="B15" s="35"/>
      <c r="C15" s="73"/>
      <c r="D15" s="68"/>
      <c r="E15" s="68"/>
      <c r="F15" s="68"/>
      <c r="G15" s="68"/>
      <c r="H15" s="68"/>
      <c r="I15" s="68"/>
      <c r="J15" s="68"/>
      <c r="K15" s="68"/>
      <c r="L15" s="68"/>
      <c r="M15" s="70"/>
      <c r="N15" s="68"/>
      <c r="O15" s="68"/>
      <c r="P15" s="68"/>
    </row>
    <row r="16" spans="2:16" x14ac:dyDescent="0.45">
      <c r="B16" s="35"/>
      <c r="C16" s="35"/>
      <c r="D16" s="35"/>
      <c r="E16" s="35"/>
      <c r="F16" s="35"/>
      <c r="G16" s="35"/>
      <c r="H16" s="74" t="s">
        <v>84</v>
      </c>
      <c r="I16" s="75"/>
      <c r="J16" s="76"/>
      <c r="K16" s="76"/>
      <c r="L16" s="76"/>
      <c r="M16" s="77" t="s">
        <v>85</v>
      </c>
      <c r="N16" s="68"/>
      <c r="O16" s="68"/>
      <c r="P16" s="68"/>
    </row>
    <row r="17" spans="2:16" x14ac:dyDescent="0.45">
      <c r="B17" s="78"/>
      <c r="C17" s="79" t="s">
        <v>86</v>
      </c>
      <c r="D17" s="79" t="s">
        <v>87</v>
      </c>
      <c r="E17" s="79" t="s">
        <v>88</v>
      </c>
      <c r="F17" s="79" t="s">
        <v>89</v>
      </c>
      <c r="G17" s="79" t="s">
        <v>90</v>
      </c>
      <c r="H17" s="80" t="s">
        <v>91</v>
      </c>
      <c r="I17" s="79" t="s">
        <v>92</v>
      </c>
      <c r="J17" s="79" t="s">
        <v>93</v>
      </c>
      <c r="K17" s="79" t="s">
        <v>94</v>
      </c>
      <c r="L17" s="79" t="s">
        <v>95</v>
      </c>
      <c r="M17" s="81" t="s">
        <v>96</v>
      </c>
      <c r="P17" s="68"/>
    </row>
    <row r="18" spans="2:16" x14ac:dyDescent="0.45">
      <c r="B18" s="49" t="s">
        <v>97</v>
      </c>
      <c r="C18" s="66">
        <f>((G7*F27)+(H7*F27)+(K7*F27)+(M7*F27)+(F30*3))</f>
        <v>23.06</v>
      </c>
      <c r="D18" s="66">
        <f>(F7*G26)</f>
        <v>5.16</v>
      </c>
      <c r="E18" s="66">
        <f>((F7*H26)+(I7*H28)+(L7*H28)+(N7*H28))</f>
        <v>19.269999999999996</v>
      </c>
      <c r="F18" s="66">
        <f>((G7*I27)+(H7*I27)+(K7*I27)+(M7*I27))</f>
        <v>10</v>
      </c>
      <c r="G18" s="66">
        <f>((I7*J28)+(L7*J28)+(N7*J28))</f>
        <v>5.25</v>
      </c>
      <c r="H18" s="82">
        <f>K30*1.75</f>
        <v>0.36749999999999999</v>
      </c>
      <c r="I18" s="83">
        <f>L30*1.75</f>
        <v>0.26250000000000001</v>
      </c>
      <c r="J18" s="83">
        <f>M30*1.75</f>
        <v>0.17500000000000002</v>
      </c>
      <c r="K18" s="83">
        <f>N30*1.75</f>
        <v>0.17500000000000002</v>
      </c>
      <c r="L18" s="83">
        <f>O30*1.75</f>
        <v>1.7500000000000002E-2</v>
      </c>
      <c r="M18" s="84">
        <v>1.71</v>
      </c>
      <c r="P18" s="68"/>
    </row>
    <row r="19" spans="2:16" x14ac:dyDescent="0.45">
      <c r="B19" s="49" t="s">
        <v>98</v>
      </c>
      <c r="C19" s="66">
        <f>((G8*F27)+(H8*F27)+(K8*F27)+(M8*F27)+(F30*3))</f>
        <v>23.06</v>
      </c>
      <c r="D19" s="66">
        <f>F8*G26</f>
        <v>5.16</v>
      </c>
      <c r="E19" s="66">
        <f>((F8*H26)+(I8*H28)+(L8*H28)+(N8*H28))</f>
        <v>22.779999999999998</v>
      </c>
      <c r="F19" s="66">
        <f>((G8*I27)+(H8*I27)+(K8*I27)+(M8*I27))</f>
        <v>10</v>
      </c>
      <c r="G19" s="66">
        <f>((I8*J28)+(L8*J28)+(N8*J28))</f>
        <v>6.3000000000000007</v>
      </c>
      <c r="H19" s="82">
        <f>K30*1.75</f>
        <v>0.36749999999999999</v>
      </c>
      <c r="I19" s="83">
        <f>L30*1.75</f>
        <v>0.26250000000000001</v>
      </c>
      <c r="J19" s="83">
        <f>M30*1.75</f>
        <v>0.17500000000000002</v>
      </c>
      <c r="K19" s="83">
        <f>N30*1.75</f>
        <v>0.17500000000000002</v>
      </c>
      <c r="L19" s="83">
        <f>O30*1.75</f>
        <v>1.7500000000000002E-2</v>
      </c>
      <c r="M19" s="84">
        <v>1.71</v>
      </c>
      <c r="P19" s="68"/>
    </row>
    <row r="20" spans="2:16" ht="14.65" thickBot="1" x14ac:dyDescent="0.5">
      <c r="B20" s="49" t="s">
        <v>99</v>
      </c>
      <c r="C20" s="66">
        <f>((G9*F27)+(H9*F27)+(K9*F27)+(M9*F27)+(F30*3))</f>
        <v>23.06</v>
      </c>
      <c r="D20" s="66">
        <f>F9*G26</f>
        <v>5.16</v>
      </c>
      <c r="E20" s="66">
        <f>((F9*H26)+(I9*H28)+(L9*H28)+(N9*H28)+(O9*H28))</f>
        <v>26.29</v>
      </c>
      <c r="F20" s="66">
        <f>((G9*I27)+(H9*I27)+(K9*I27)+(M9*I27))</f>
        <v>10</v>
      </c>
      <c r="G20" s="66">
        <f>((I9*J28)+(L9*J28)+(N9*J28))</f>
        <v>7.3500000000000005</v>
      </c>
      <c r="H20" s="85">
        <f>K30*1.75</f>
        <v>0.36749999999999999</v>
      </c>
      <c r="I20" s="86">
        <f>L30*1.75</f>
        <v>0.26250000000000001</v>
      </c>
      <c r="J20" s="86">
        <f>M30*1.75</f>
        <v>0.17500000000000002</v>
      </c>
      <c r="K20" s="86">
        <f>N30*1.75</f>
        <v>0.17500000000000002</v>
      </c>
      <c r="L20" s="86">
        <f>O30*1.75</f>
        <v>1.7500000000000002E-2</v>
      </c>
      <c r="M20" s="87">
        <v>1.9</v>
      </c>
      <c r="P20" s="68"/>
    </row>
    <row r="21" spans="2:16" x14ac:dyDescent="0.45">
      <c r="B21" s="35"/>
      <c r="C21" s="73"/>
      <c r="D21" s="68"/>
      <c r="E21" s="68"/>
      <c r="P21" s="68"/>
    </row>
    <row r="22" spans="2:16" x14ac:dyDescent="0.45">
      <c r="B22" s="35"/>
      <c r="C22" s="7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 x14ac:dyDescent="0.45">
      <c r="B23" s="88" t="s">
        <v>100</v>
      </c>
      <c r="C23" s="89" t="s">
        <v>101</v>
      </c>
      <c r="D23" s="89" t="s">
        <v>102</v>
      </c>
      <c r="E23" s="89" t="s">
        <v>103</v>
      </c>
      <c r="F23" s="89" t="s">
        <v>104</v>
      </c>
      <c r="G23" s="89" t="s">
        <v>105</v>
      </c>
      <c r="H23" s="89" t="s">
        <v>106</v>
      </c>
      <c r="I23" s="89" t="s">
        <v>107</v>
      </c>
      <c r="J23" s="89" t="s">
        <v>108</v>
      </c>
      <c r="K23" s="89" t="s">
        <v>91</v>
      </c>
      <c r="L23" s="89" t="s">
        <v>92</v>
      </c>
      <c r="M23" s="89" t="s">
        <v>93</v>
      </c>
      <c r="N23" s="89" t="s">
        <v>94</v>
      </c>
      <c r="O23" s="89" t="s">
        <v>95</v>
      </c>
      <c r="P23" s="90" t="s">
        <v>96</v>
      </c>
    </row>
    <row r="24" spans="2:16" x14ac:dyDescent="0.45">
      <c r="B24" s="91" t="s">
        <v>77</v>
      </c>
      <c r="C24" s="92"/>
      <c r="D24" s="35"/>
      <c r="E24" s="35" t="s">
        <v>109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93"/>
    </row>
    <row r="25" spans="2:16" x14ac:dyDescent="0.45">
      <c r="B25" s="49" t="s">
        <v>34</v>
      </c>
      <c r="C25" s="92"/>
      <c r="D25" s="35">
        <v>11.84</v>
      </c>
      <c r="E25" s="35" t="s">
        <v>110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94"/>
    </row>
    <row r="26" spans="2:16" x14ac:dyDescent="0.45">
      <c r="B26" s="49" t="s">
        <v>37</v>
      </c>
      <c r="C26" s="68"/>
      <c r="D26" s="35">
        <v>10.73</v>
      </c>
      <c r="E26" s="35" t="s">
        <v>111</v>
      </c>
      <c r="F26" s="35"/>
      <c r="G26" s="35">
        <v>2.58</v>
      </c>
      <c r="H26" s="35">
        <v>0.86</v>
      </c>
      <c r="I26" s="35"/>
      <c r="J26" s="35"/>
      <c r="K26" s="35"/>
      <c r="L26" s="35"/>
      <c r="M26" s="35"/>
      <c r="N26" s="35"/>
      <c r="O26" s="35"/>
      <c r="P26" s="35"/>
    </row>
    <row r="27" spans="2:16" x14ac:dyDescent="0.45">
      <c r="B27" s="49" t="s">
        <v>112</v>
      </c>
      <c r="C27" s="92"/>
      <c r="D27" s="35">
        <v>12.65</v>
      </c>
      <c r="E27" s="35" t="s">
        <v>113</v>
      </c>
      <c r="F27" s="35">
        <v>2.15</v>
      </c>
      <c r="G27" s="35"/>
      <c r="H27" s="35"/>
      <c r="I27" s="35">
        <v>1</v>
      </c>
      <c r="J27" s="35"/>
      <c r="K27" s="35"/>
      <c r="L27" s="35"/>
      <c r="M27" s="35"/>
      <c r="N27" s="35"/>
      <c r="O27" s="35"/>
      <c r="P27" s="94"/>
    </row>
    <row r="28" spans="2:16" x14ac:dyDescent="0.45">
      <c r="B28" s="35" t="s">
        <v>114</v>
      </c>
      <c r="C28" s="68"/>
      <c r="D28" s="35">
        <v>12.31</v>
      </c>
      <c r="E28" s="35" t="s">
        <v>114</v>
      </c>
      <c r="F28" s="35"/>
      <c r="G28" s="35"/>
      <c r="H28" s="35">
        <v>3.51</v>
      </c>
      <c r="I28" s="35"/>
      <c r="J28" s="35">
        <v>1.05</v>
      </c>
      <c r="K28" s="35"/>
      <c r="L28" s="35"/>
    </row>
    <row r="29" spans="2:16" x14ac:dyDescent="0.45">
      <c r="B29" s="49" t="s">
        <v>36</v>
      </c>
      <c r="C29" s="92"/>
      <c r="D29" s="35">
        <v>9.5</v>
      </c>
      <c r="E29" s="35" t="s">
        <v>115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v>0.76</v>
      </c>
    </row>
    <row r="30" spans="2:16" ht="42" x14ac:dyDescent="0.45">
      <c r="B30" s="95" t="s">
        <v>116</v>
      </c>
      <c r="C30" s="92"/>
      <c r="D30" s="35">
        <v>10.3</v>
      </c>
      <c r="E30" s="96" t="s">
        <v>117</v>
      </c>
      <c r="F30" s="35">
        <v>0.52</v>
      </c>
      <c r="G30" s="35"/>
      <c r="H30" s="35"/>
      <c r="I30" s="35"/>
      <c r="J30" s="35"/>
      <c r="K30" s="35">
        <v>0.21</v>
      </c>
      <c r="L30" s="35">
        <v>0.15</v>
      </c>
      <c r="M30" s="35">
        <v>0.1</v>
      </c>
      <c r="N30" s="35">
        <v>0.1</v>
      </c>
      <c r="O30" s="35">
        <v>0.01</v>
      </c>
      <c r="P3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RHM ALMONDS JUNE 25</vt:lpstr>
      <vt:lpstr>NON BEARING PISTACHIOS 25 JUNE</vt:lpstr>
      <vt:lpstr>COST COMPARISON SHEET</vt:lpstr>
      <vt:lpstr>PISTACHIOS RENU NUTRITION PRO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Madam</dc:creator>
  <cp:lastModifiedBy>Raj Madam</cp:lastModifiedBy>
  <dcterms:created xsi:type="dcterms:W3CDTF">2025-05-20T18:49:10Z</dcterms:created>
  <dcterms:modified xsi:type="dcterms:W3CDTF">2025-05-21T03:28:10Z</dcterms:modified>
</cp:coreProperties>
</file>