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160" yWindow="1476" windowWidth="23256" windowHeight="13176" activeTab="1"/>
  </bookViews>
  <sheets>
    <sheet name="Part 1" sheetId="1" r:id="rId1"/>
    <sheet name="Part 2" sheetId="2" r:id="rId2"/>
  </sheets>
  <definedNames>
    <definedName name="solver_adj" localSheetId="0" hidden="1">'Part 1'!$L$5:$N$10</definedName>
    <definedName name="solver_adj" localSheetId="1" hidden="1">'Part 2'!$C$17:$C$22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'Part 1'!$L$11:$N$11</definedName>
    <definedName name="solver_lhs1" localSheetId="1" hidden="1">'Part 2'!$C$17:$C$22</definedName>
    <definedName name="solver_lhs2" localSheetId="0" hidden="1">'Part 1'!$O$5:$O$10</definedName>
    <definedName name="solver_lhs2" localSheetId="1" hidden="1">'Part 2'!$G$30</definedName>
    <definedName name="solver_lhs3" localSheetId="0" hidden="1">'Part 1'!$M$61:$M$63</definedName>
    <definedName name="solver_lhs3" localSheetId="1" hidden="1">'Part 2'!$G$31</definedName>
    <definedName name="solver_lhs4" localSheetId="0" hidden="1">'Part 1'!$M$61:$M$63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'Part 1'!$Q$11</definedName>
    <definedName name="solver_opt" localSheetId="1" hidden="1">'Part 2'!$G$28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3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3</definedName>
    <definedName name="solver_rel4" localSheetId="0" hidden="1">1</definedName>
    <definedName name="solver_rhs1" localSheetId="0" hidden="1">'Part 1'!$L$13:$N$13</definedName>
    <definedName name="solver_rhs1" localSheetId="1" hidden="1">0</definedName>
    <definedName name="solver_rhs2" localSheetId="0" hidden="1">'Part 1'!$Q$5:$Q$10</definedName>
    <definedName name="solver_rhs2" localSheetId="1" hidden="1">'Part 2'!$I$30</definedName>
    <definedName name="solver_rhs3" localSheetId="0" hidden="1">'Part 1'!$J$64:$L$64</definedName>
    <definedName name="solver_rhs3" localSheetId="1" hidden="1">'Part 2'!$I$31</definedName>
    <definedName name="solver_rhs4" localSheetId="0" hidden="1">'Part 1'!$O$61:$O$63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2" l="1"/>
  <c r="D37" i="2"/>
  <c r="D38" i="2"/>
  <c r="D39" i="2"/>
  <c r="D40" i="2"/>
  <c r="D41" i="2"/>
  <c r="D42" i="2"/>
  <c r="D35" i="2"/>
  <c r="D18" i="2"/>
  <c r="D19" i="2"/>
  <c r="D20" i="2"/>
  <c r="D21" i="2"/>
  <c r="D22" i="2"/>
  <c r="D17" i="2"/>
  <c r="G31" i="2"/>
  <c r="G30" i="2"/>
  <c r="A36" i="2"/>
  <c r="A37" i="2"/>
  <c r="A38" i="2"/>
  <c r="A39" i="2"/>
  <c r="A40" i="2"/>
  <c r="A41" i="2"/>
  <c r="A42" i="2"/>
  <c r="A35" i="2"/>
  <c r="D64" i="1" l="1"/>
  <c r="D66" i="1" s="1"/>
  <c r="O64" i="1"/>
  <c r="O68" i="1" s="1"/>
  <c r="E64" i="1"/>
  <c r="E66" i="1" s="1"/>
  <c r="F64" i="1"/>
  <c r="F66" i="1" s="1"/>
  <c r="G64" i="1"/>
  <c r="G66" i="1" s="1"/>
  <c r="H64" i="1"/>
  <c r="H66" i="1" s="1"/>
  <c r="I64" i="1"/>
  <c r="I66" i="1" s="1"/>
  <c r="M56" i="1"/>
  <c r="M57" i="1"/>
  <c r="M58" i="1"/>
  <c r="M59" i="1"/>
  <c r="M60" i="1"/>
  <c r="M61" i="1"/>
  <c r="M63" i="1"/>
  <c r="M55" i="1"/>
  <c r="K64" i="1"/>
  <c r="L64" i="1"/>
  <c r="M62" i="1" s="1"/>
  <c r="J64" i="1"/>
  <c r="M11" i="1"/>
  <c r="N11" i="1"/>
  <c r="L11" i="1"/>
  <c r="O6" i="1"/>
  <c r="O7" i="1"/>
  <c r="O8" i="1"/>
  <c r="O9" i="1"/>
  <c r="O10" i="1"/>
  <c r="O5" i="1"/>
  <c r="Q11" i="1"/>
  <c r="O67" i="1" s="1"/>
  <c r="O69" i="1" l="1"/>
  <c r="J19" i="2"/>
  <c r="J20" i="2"/>
  <c r="J21" i="2"/>
  <c r="I19" i="2"/>
  <c r="I20" i="2"/>
  <c r="I18" i="2"/>
  <c r="J18" i="2"/>
  <c r="K19" i="2"/>
  <c r="K20" i="2"/>
  <c r="K21" i="2"/>
  <c r="K22" i="2"/>
  <c r="H19" i="2"/>
  <c r="G18" i="2"/>
  <c r="H18" i="2"/>
  <c r="K18" i="2"/>
  <c r="F18" i="2"/>
  <c r="G19" i="2"/>
  <c r="K23" i="2"/>
  <c r="J22" i="2"/>
  <c r="I21" i="2"/>
  <c r="H20" i="2"/>
  <c r="G28" i="2" l="1"/>
</calcChain>
</file>

<file path=xl/sharedStrings.xml><?xml version="1.0" encoding="utf-8"?>
<sst xmlns="http://schemas.openxmlformats.org/spreadsheetml/2006/main" count="204" uniqueCount="66">
  <si>
    <t>Waste Proposal Site</t>
  </si>
  <si>
    <t>Plant:</t>
  </si>
  <si>
    <t>Orangeburg</t>
  </si>
  <si>
    <t>Florence</t>
  </si>
  <si>
    <t>Macon</t>
  </si>
  <si>
    <t>Denver</t>
  </si>
  <si>
    <t>Morganton</t>
  </si>
  <si>
    <t>Morrisville</t>
  </si>
  <si>
    <t>Pineville</t>
  </si>
  <si>
    <t>Rockhill</t>
  </si>
  <si>
    <t>Statesville</t>
  </si>
  <si>
    <t>Waste per Week (bbl)</t>
  </si>
  <si>
    <t xml:space="preserve">Table 1: Shipping costs, per barrel of waste from six plants to three waste disposal sites </t>
  </si>
  <si>
    <t>Plant</t>
  </si>
  <si>
    <t>$---</t>
  </si>
  <si>
    <t>---</t>
  </si>
  <si>
    <t>Waste Disposal Site:</t>
  </si>
  <si>
    <t xml:space="preserve">Table 3: Shipping costs, per barrel of waste between the three waste disposal sites </t>
  </si>
  <si>
    <t>Expected Returns</t>
  </si>
  <si>
    <t>Bonds</t>
  </si>
  <si>
    <t>High tech stocks</t>
  </si>
  <si>
    <t>Foreign stocks</t>
  </si>
  <si>
    <t>Call options</t>
  </si>
  <si>
    <t>Put options</t>
  </si>
  <si>
    <t>Gold</t>
  </si>
  <si>
    <t>Table 1: The Covariance matrix of assets’ returns</t>
  </si>
  <si>
    <r>
      <t xml:space="preserve">Table </t>
    </r>
    <r>
      <rPr>
        <sz val="9"/>
        <color theme="1"/>
        <rFont val="Palatino Linotype"/>
        <family val="1"/>
      </rPr>
      <t xml:space="preserve"> Table 2: Shipping costs, per barrel of waste from each plant to another plant </t>
    </r>
  </si>
  <si>
    <t xml:space="preserve">mmult(decision variable transpose,mmult(covairiance mateirx,decision variable) </t>
  </si>
  <si>
    <t>mmult(transpose(decsion, return)</t>
  </si>
  <si>
    <t>obj</t>
  </si>
  <si>
    <t>return</t>
  </si>
  <si>
    <t>MarkowitzModel</t>
  </si>
  <si>
    <t>Investments</t>
  </si>
  <si>
    <t>Variance of Portfolio</t>
  </si>
  <si>
    <t>Table 2: Portfolio Variance Covariance Table</t>
  </si>
  <si>
    <t>Constraints</t>
  </si>
  <si>
    <t>=</t>
  </si>
  <si>
    <t>LHS</t>
  </si>
  <si>
    <t>RHS</t>
  </si>
  <si>
    <t>Total Investment</t>
  </si>
  <si>
    <t>&gt;=</t>
  </si>
  <si>
    <t>Minimum Return @ 11%</t>
  </si>
  <si>
    <t>Minimzed Risk</t>
  </si>
  <si>
    <t>Slope</t>
  </si>
  <si>
    <t>Return</t>
  </si>
  <si>
    <t>Return (%)</t>
  </si>
  <si>
    <t>Site</t>
  </si>
  <si>
    <t>Cost per barrel</t>
  </si>
  <si>
    <t>Quantity Shipped</t>
  </si>
  <si>
    <t>TOTAL Cost</t>
  </si>
  <si>
    <t>Waste Sent by</t>
  </si>
  <si>
    <t>Waste reveived by</t>
  </si>
  <si>
    <t>Waste generated by</t>
  </si>
  <si>
    <t>Total Waste present</t>
  </si>
  <si>
    <t>Waste Threshold</t>
  </si>
  <si>
    <t>Trans-shipment Cost</t>
  </si>
  <si>
    <t>Savings</t>
  </si>
  <si>
    <t>Total Costs</t>
  </si>
  <si>
    <t>Conventional Costs</t>
  </si>
  <si>
    <t>Capacity per week</t>
  </si>
  <si>
    <t>Total Waste Sent</t>
  </si>
  <si>
    <t>Total Waste Received</t>
  </si>
  <si>
    <t>Capacity</t>
  </si>
  <si>
    <t>Portfolio Variance Covariance Table</t>
  </si>
  <si>
    <t>Investment Share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</si>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</sst>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[Red]\(&quot;$&quot;#,##0\)"/>
    <numFmt numFmtId="165" formatCode="[$$-409]#,##0.00"/>
    <numFmt numFmtId="166" formatCode="#,##0;[Red]#,##0"/>
    <numFmt numFmtId="167" formatCode="#,##0.0000000000"/>
    <numFmt numFmtId="168" formatCode="0.00000%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2"/>
      <color theme="1"/>
      <name val="Palatino Linotype"/>
      <family val="1"/>
    </font>
    <font>
      <b/>
      <i/>
      <u/>
      <sz val="12"/>
      <color theme="1"/>
      <name val="Palatino Linotype"/>
      <family val="1"/>
    </font>
    <font>
      <b/>
      <u/>
      <sz val="12"/>
      <color theme="1"/>
      <name val="Palatino Linotype"/>
      <family val="1"/>
    </font>
    <font>
      <b/>
      <i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sz val="9"/>
      <color rgb="FFFFFFFF"/>
      <name val="Palatino Linotype"/>
      <family val="1"/>
    </font>
    <font>
      <b/>
      <sz val="12"/>
      <color rgb="FF000000"/>
      <name val="Calibri"/>
      <family val="2"/>
    </font>
    <font>
      <sz val="10"/>
      <color theme="1"/>
      <name val="Palatino Linotype"/>
      <family val="1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5" borderId="0" xfId="0" applyFill="1"/>
    <xf numFmtId="4" fontId="0" fillId="5" borderId="0" xfId="0" applyNumberFormat="1" applyFill="1"/>
    <xf numFmtId="0" fontId="0" fillId="5" borderId="0" xfId="0" applyFill="1" applyAlignment="1">
      <alignment vertical="center"/>
    </xf>
    <xf numFmtId="0" fontId="3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164" fontId="7" fillId="5" borderId="0" xfId="0" applyNumberFormat="1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2" fontId="7" fillId="5" borderId="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0" fontId="3" fillId="9" borderId="9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2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 wrapText="1"/>
    </xf>
    <xf numFmtId="165" fontId="7" fillId="5" borderId="8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165" fontId="12" fillId="5" borderId="0" xfId="0" applyNumberFormat="1" applyFont="1" applyFill="1" applyAlignment="1">
      <alignment horizontal="center" vertical="center"/>
    </xf>
    <xf numFmtId="165" fontId="12" fillId="5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4" fontId="7" fillId="4" borderId="0" xfId="0" applyNumberFormat="1" applyFont="1" applyFill="1" applyBorder="1" applyAlignment="1">
      <alignment horizontal="center" vertical="center" wrapText="1"/>
    </xf>
    <xf numFmtId="4" fontId="7" fillId="5" borderId="0" xfId="0" applyNumberFormat="1" applyFont="1" applyFill="1" applyBorder="1" applyAlignment="1">
      <alignment horizontal="center" vertical="center" wrapText="1"/>
    </xf>
    <xf numFmtId="4" fontId="12" fillId="8" borderId="0" xfId="0" applyNumberFormat="1" applyFont="1" applyFill="1" applyBorder="1" applyAlignment="1">
      <alignment horizontal="center" vertical="center"/>
    </xf>
    <xf numFmtId="4" fontId="0" fillId="8" borderId="0" xfId="0" applyNumberFormat="1" applyFill="1" applyBorder="1" applyAlignment="1">
      <alignment horizontal="center" vertical="center"/>
    </xf>
    <xf numFmtId="4" fontId="7" fillId="8" borderId="0" xfId="0" applyNumberFormat="1" applyFont="1" applyFill="1" applyBorder="1" applyAlignment="1">
      <alignment horizontal="center" vertical="center" wrapText="1"/>
    </xf>
    <xf numFmtId="4" fontId="12" fillId="6" borderId="0" xfId="0" applyNumberFormat="1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 wrapText="1"/>
    </xf>
    <xf numFmtId="4" fontId="12" fillId="8" borderId="8" xfId="0" applyNumberFormat="1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right" vertical="center"/>
    </xf>
    <xf numFmtId="0" fontId="10" fillId="5" borderId="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vertical="center"/>
    </xf>
    <xf numFmtId="0" fontId="2" fillId="5" borderId="9" xfId="0" applyFont="1" applyFill="1" applyBorder="1"/>
    <xf numFmtId="0" fontId="10" fillId="5" borderId="8" xfId="0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vertical="center"/>
    </xf>
    <xf numFmtId="9" fontId="10" fillId="5" borderId="0" xfId="0" applyNumberFormat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vertical="center"/>
    </xf>
    <xf numFmtId="9" fontId="10" fillId="5" borderId="8" xfId="0" applyNumberFormat="1" applyFont="1" applyFill="1" applyBorder="1" applyAlignment="1">
      <alignment horizontal="center" vertical="center"/>
    </xf>
    <xf numFmtId="9" fontId="1" fillId="5" borderId="0" xfId="0" applyNumberFormat="1" applyFont="1" applyFill="1" applyBorder="1"/>
    <xf numFmtId="165" fontId="1" fillId="5" borderId="0" xfId="0" applyNumberFormat="1" applyFont="1" applyFill="1" applyBorder="1"/>
    <xf numFmtId="10" fontId="1" fillId="5" borderId="0" xfId="0" applyNumberFormat="1" applyFont="1" applyFill="1" applyBorder="1"/>
    <xf numFmtId="10" fontId="1" fillId="5" borderId="8" xfId="0" applyNumberFormat="1" applyFont="1" applyFill="1" applyBorder="1"/>
    <xf numFmtId="165" fontId="1" fillId="5" borderId="8" xfId="0" applyNumberFormat="1" applyFont="1" applyFill="1" applyBorder="1"/>
    <xf numFmtId="0" fontId="12" fillId="5" borderId="10" xfId="0" applyFont="1" applyFill="1" applyBorder="1" applyAlignment="1">
      <alignment horizontal="center"/>
    </xf>
    <xf numFmtId="167" fontId="0" fillId="5" borderId="0" xfId="0" applyNumberFormat="1" applyFill="1" applyBorder="1"/>
    <xf numFmtId="167" fontId="0" fillId="5" borderId="0" xfId="0" applyNumberForma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10" fillId="5" borderId="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3" borderId="8" xfId="0" applyFont="1" applyFill="1" applyBorder="1" applyAlignment="1">
      <alignment vertical="center"/>
    </xf>
    <xf numFmtId="0" fontId="12" fillId="3" borderId="10" xfId="0" applyFont="1" applyFill="1" applyBorder="1"/>
    <xf numFmtId="0" fontId="3" fillId="3" borderId="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165" fontId="16" fillId="3" borderId="0" xfId="0" applyNumberFormat="1" applyFont="1" applyFill="1" applyBorder="1" applyAlignment="1">
      <alignment horizontal="center" vertical="center"/>
    </xf>
    <xf numFmtId="165" fontId="16" fillId="3" borderId="8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" fillId="5" borderId="0" xfId="0" applyNumberFormat="1" applyFont="1" applyFill="1" applyBorder="1"/>
    <xf numFmtId="0" fontId="1" fillId="5" borderId="0" xfId="0" applyNumberFormat="1" applyFont="1" applyFill="1" applyAlignment="1">
      <alignment horizontal="right"/>
    </xf>
    <xf numFmtId="0" fontId="1" fillId="5" borderId="8" xfId="0" applyNumberFormat="1" applyFont="1" applyFill="1" applyBorder="1"/>
    <xf numFmtId="168" fontId="10" fillId="3" borderId="0" xfId="0" applyNumberFormat="1" applyFont="1" applyFill="1" applyBorder="1" applyAlignment="1">
      <alignment horizontal="left" vertical="center"/>
    </xf>
    <xf numFmtId="168" fontId="10" fillId="3" borderId="8" xfId="0" applyNumberFormat="1" applyFont="1" applyFill="1" applyBorder="1" applyAlignment="1">
      <alignment horizontal="left" vertical="center"/>
    </xf>
    <xf numFmtId="167" fontId="0" fillId="5" borderId="8" xfId="0" applyNumberFormat="1" applyFill="1" applyBorder="1" applyAlignment="1">
      <alignment horizontal="center"/>
    </xf>
    <xf numFmtId="165" fontId="12" fillId="3" borderId="0" xfId="0" applyNumberFormat="1" applyFont="1" applyFill="1" applyBorder="1" applyAlignment="1">
      <alignment horizontal="left"/>
    </xf>
    <xf numFmtId="165" fontId="12" fillId="3" borderId="8" xfId="0" applyNumberFormat="1" applyFont="1" applyFill="1" applyBorder="1" applyAlignment="1">
      <alignment horizontal="left"/>
    </xf>
    <xf numFmtId="0" fontId="2" fillId="5" borderId="8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0" fillId="5" borderId="0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Minimum Portfolio Variance vs Investment Return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Risk</c:v>
          </c:tx>
          <c:cat>
            <c:numRef>
              <c:f>'Part 2'!$C$35:$C$42</c:f>
              <c:numCache>
                <c:formatCode>0.00%</c:formatCode>
                <c:ptCount val="8"/>
                <c:pt idx="0" formatCode="0%">
                  <c:v>0.1</c:v>
                </c:pt>
                <c:pt idx="1">
                  <c:v>0.105</c:v>
                </c:pt>
                <c:pt idx="2" formatCode="0%">
                  <c:v>0.11</c:v>
                </c:pt>
                <c:pt idx="3">
                  <c:v>0.115</c:v>
                </c:pt>
                <c:pt idx="4" formatCode="0%">
                  <c:v>0.12</c:v>
                </c:pt>
                <c:pt idx="5">
                  <c:v>0.125</c:v>
                </c:pt>
                <c:pt idx="6" formatCode="0%">
                  <c:v>0.13</c:v>
                </c:pt>
                <c:pt idx="7">
                  <c:v>0.13500000000000001</c:v>
                </c:pt>
              </c:numCache>
            </c:numRef>
          </c:cat>
          <c:val>
            <c:numRef>
              <c:f>'Part 2'!$B$35:$B$42</c:f>
              <c:numCache>
                <c:formatCode>General</c:formatCode>
                <c:ptCount val="8"/>
                <c:pt idx="0">
                  <c:v>5.1390652433747812E-4</c:v>
                </c:pt>
                <c:pt idx="1">
                  <c:v>6.0327270152669141E-4</c:v>
                </c:pt>
                <c:pt idx="2">
                  <c:v>7.3563548536464897E-4</c:v>
                </c:pt>
                <c:pt idx="3">
                  <c:v>9.1099484589629381E-4</c:v>
                </c:pt>
                <c:pt idx="4">
                  <c:v>1.1293513992253999E-3</c:v>
                </c:pt>
                <c:pt idx="5">
                  <c:v>1.4634977223571424E-3</c:v>
                </c:pt>
                <c:pt idx="6">
                  <c:v>2.0979200762332724E-3</c:v>
                </c:pt>
                <c:pt idx="7">
                  <c:v>3.4962482661452373E-3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253632"/>
        <c:axId val="275698432"/>
      </c:lineChart>
      <c:catAx>
        <c:axId val="269253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75698432"/>
        <c:crosses val="autoZero"/>
        <c:auto val="1"/>
        <c:lblAlgn val="ctr"/>
        <c:lblOffset val="100"/>
        <c:noMultiLvlLbl val="0"/>
      </c:catAx>
      <c:valAx>
        <c:axId val="27569843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23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692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32</xdr:row>
      <xdr:rowOff>167640</xdr:rowOff>
    </xdr:from>
    <xdr:to>
      <xdr:col>9</xdr:col>
      <xdr:colOff>731520</xdr:colOff>
      <xdr:row>51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70"/>
  <sheetViews>
    <sheetView zoomScale="70" zoomScaleNormal="70" workbookViewId="0">
      <selection activeCell="T57" sqref="T57"/>
    </sheetView>
  </sheetViews>
  <sheetFormatPr defaultColWidth="11.19921875" defaultRowHeight="15.6" x14ac:dyDescent="0.3"/>
  <cols>
    <col min="3" max="3" width="14.59765625" customWidth="1"/>
    <col min="4" max="4" width="15" customWidth="1"/>
    <col min="5" max="5" width="14.3984375" customWidth="1"/>
    <col min="6" max="6" width="14.296875" customWidth="1"/>
    <col min="7" max="7" width="12.59765625" customWidth="1"/>
    <col min="8" max="8" width="12.69921875" customWidth="1"/>
    <col min="9" max="9" width="13.59765625" customWidth="1"/>
    <col min="10" max="10" width="13.09765625" customWidth="1"/>
    <col min="11" max="11" width="9.8984375" customWidth="1"/>
    <col min="12" max="12" width="12.3984375" customWidth="1"/>
    <col min="13" max="13" width="15.796875" customWidth="1"/>
    <col min="14" max="14" width="13.09765625" customWidth="1"/>
    <col min="15" max="15" width="11.3984375" customWidth="1"/>
    <col min="16" max="16" width="15.796875" customWidth="1"/>
  </cols>
  <sheetData>
    <row r="3" spans="3:17" ht="17.399999999999999" x14ac:dyDescent="0.3">
      <c r="C3" s="23"/>
      <c r="D3" s="116" t="s">
        <v>0</v>
      </c>
      <c r="E3" s="116"/>
      <c r="F3" s="116"/>
      <c r="K3" s="34"/>
      <c r="L3" s="94" t="s">
        <v>0</v>
      </c>
      <c r="M3" s="94"/>
      <c r="N3" s="94"/>
      <c r="O3" s="96" t="s">
        <v>60</v>
      </c>
      <c r="P3" s="92" t="s">
        <v>1</v>
      </c>
      <c r="Q3" s="94" t="s">
        <v>11</v>
      </c>
    </row>
    <row r="4" spans="3:17" ht="17.399999999999999" x14ac:dyDescent="0.3">
      <c r="C4" s="24" t="s">
        <v>1</v>
      </c>
      <c r="D4" s="25" t="s">
        <v>2</v>
      </c>
      <c r="E4" s="25" t="s">
        <v>3</v>
      </c>
      <c r="F4" s="25" t="s">
        <v>4</v>
      </c>
      <c r="K4" s="35" t="s">
        <v>1</v>
      </c>
      <c r="L4" s="36" t="s">
        <v>2</v>
      </c>
      <c r="M4" s="36" t="s">
        <v>3</v>
      </c>
      <c r="N4" s="36" t="s">
        <v>4</v>
      </c>
      <c r="O4" s="97"/>
      <c r="P4" s="93"/>
      <c r="Q4" s="95"/>
    </row>
    <row r="5" spans="3:17" ht="17.399999999999999" x14ac:dyDescent="0.3">
      <c r="C5" s="17" t="s">
        <v>5</v>
      </c>
      <c r="D5" s="19">
        <v>12</v>
      </c>
      <c r="E5" s="19">
        <v>15</v>
      </c>
      <c r="F5" s="19">
        <v>17</v>
      </c>
      <c r="K5" s="17" t="s">
        <v>5</v>
      </c>
      <c r="L5" s="31">
        <v>36</v>
      </c>
      <c r="M5" s="31">
        <v>9</v>
      </c>
      <c r="N5" s="31">
        <v>0</v>
      </c>
      <c r="O5" s="33">
        <f>SUM(L5:N5)</f>
        <v>45</v>
      </c>
      <c r="P5" s="17" t="s">
        <v>5</v>
      </c>
      <c r="Q5" s="20">
        <v>45</v>
      </c>
    </row>
    <row r="6" spans="3:17" ht="24" customHeight="1" x14ac:dyDescent="0.3">
      <c r="C6" s="17" t="s">
        <v>6</v>
      </c>
      <c r="D6" s="20">
        <v>14</v>
      </c>
      <c r="E6" s="20">
        <v>9</v>
      </c>
      <c r="F6" s="20">
        <v>10</v>
      </c>
      <c r="K6" s="17" t="s">
        <v>6</v>
      </c>
      <c r="L6" s="31">
        <v>0</v>
      </c>
      <c r="M6" s="31">
        <v>0</v>
      </c>
      <c r="N6" s="31">
        <v>26</v>
      </c>
      <c r="O6" s="33">
        <f t="shared" ref="O6:O10" si="0">SUM(L6:N6)</f>
        <v>26</v>
      </c>
      <c r="P6" s="17" t="s">
        <v>6</v>
      </c>
      <c r="Q6" s="20">
        <v>26</v>
      </c>
    </row>
    <row r="7" spans="3:17" ht="25.05" customHeight="1" x14ac:dyDescent="0.3">
      <c r="C7" s="17" t="s">
        <v>7</v>
      </c>
      <c r="D7" s="20">
        <v>13</v>
      </c>
      <c r="E7" s="20">
        <v>20</v>
      </c>
      <c r="F7" s="20">
        <v>11</v>
      </c>
      <c r="K7" s="17" t="s">
        <v>7</v>
      </c>
      <c r="L7" s="31">
        <v>0</v>
      </c>
      <c r="M7" s="31">
        <v>0</v>
      </c>
      <c r="N7" s="31">
        <v>42</v>
      </c>
      <c r="O7" s="33">
        <f t="shared" si="0"/>
        <v>42</v>
      </c>
      <c r="P7" s="17" t="s">
        <v>7</v>
      </c>
      <c r="Q7" s="20">
        <v>42</v>
      </c>
    </row>
    <row r="8" spans="3:17" ht="17.399999999999999" x14ac:dyDescent="0.3">
      <c r="C8" s="17" t="s">
        <v>8</v>
      </c>
      <c r="D8" s="20">
        <v>17</v>
      </c>
      <c r="E8" s="20">
        <v>16</v>
      </c>
      <c r="F8" s="20">
        <v>19</v>
      </c>
      <c r="K8" s="17" t="s">
        <v>8</v>
      </c>
      <c r="L8" s="31">
        <v>0</v>
      </c>
      <c r="M8" s="31">
        <v>53</v>
      </c>
      <c r="N8" s="31">
        <v>0</v>
      </c>
      <c r="O8" s="33">
        <f t="shared" si="0"/>
        <v>53</v>
      </c>
      <c r="P8" s="17" t="s">
        <v>8</v>
      </c>
      <c r="Q8" s="20">
        <v>53</v>
      </c>
    </row>
    <row r="9" spans="3:17" ht="17.399999999999999" x14ac:dyDescent="0.3">
      <c r="C9" s="17" t="s">
        <v>9</v>
      </c>
      <c r="D9" s="20">
        <v>7</v>
      </c>
      <c r="E9" s="20">
        <v>14</v>
      </c>
      <c r="F9" s="20">
        <v>12</v>
      </c>
      <c r="K9" s="17" t="s">
        <v>9</v>
      </c>
      <c r="L9" s="31">
        <v>29</v>
      </c>
      <c r="M9" s="31">
        <v>0</v>
      </c>
      <c r="N9" s="31">
        <v>0</v>
      </c>
      <c r="O9" s="33">
        <f t="shared" si="0"/>
        <v>29</v>
      </c>
      <c r="P9" s="17" t="s">
        <v>9</v>
      </c>
      <c r="Q9" s="20">
        <v>29</v>
      </c>
    </row>
    <row r="10" spans="3:17" ht="19.8" customHeight="1" x14ac:dyDescent="0.3">
      <c r="C10" s="21" t="s">
        <v>10</v>
      </c>
      <c r="D10" s="22">
        <v>22</v>
      </c>
      <c r="E10" s="22">
        <v>16</v>
      </c>
      <c r="F10" s="22">
        <v>18</v>
      </c>
      <c r="K10" s="17" t="s">
        <v>10</v>
      </c>
      <c r="L10" s="31">
        <v>0</v>
      </c>
      <c r="M10" s="31">
        <v>18</v>
      </c>
      <c r="N10" s="31">
        <v>20</v>
      </c>
      <c r="O10" s="33">
        <f t="shared" si="0"/>
        <v>38</v>
      </c>
      <c r="P10" s="17" t="s">
        <v>10</v>
      </c>
      <c r="Q10" s="20">
        <v>38</v>
      </c>
    </row>
    <row r="11" spans="3:17" ht="27.6" customHeight="1" x14ac:dyDescent="0.3">
      <c r="C11" s="117" t="s">
        <v>12</v>
      </c>
      <c r="D11" s="117"/>
      <c r="E11" s="117"/>
      <c r="F11" s="117"/>
      <c r="K11" s="40" t="s">
        <v>61</v>
      </c>
      <c r="L11" s="37">
        <f>SUM(L5:L10)</f>
        <v>65</v>
      </c>
      <c r="M11" s="37">
        <f>SUM(M5:M10)</f>
        <v>80</v>
      </c>
      <c r="N11" s="37">
        <f>SUM(N5:N10)</f>
        <v>88</v>
      </c>
      <c r="O11" s="38"/>
      <c r="P11" s="88" t="s">
        <v>49</v>
      </c>
      <c r="Q11" s="90">
        <f>SUMPRODUCT(D5:F10,L5:N10)</f>
        <v>2988</v>
      </c>
    </row>
    <row r="12" spans="3:17" ht="15.6" customHeight="1" x14ac:dyDescent="0.3">
      <c r="K12" s="122" t="s">
        <v>62</v>
      </c>
      <c r="L12" s="39" t="s">
        <v>2</v>
      </c>
      <c r="M12" s="39" t="s">
        <v>3</v>
      </c>
      <c r="N12" s="39" t="s">
        <v>4</v>
      </c>
      <c r="O12" s="38"/>
      <c r="P12" s="88"/>
      <c r="Q12" s="90"/>
    </row>
    <row r="13" spans="3:17" ht="17.399999999999999" customHeight="1" x14ac:dyDescent="0.3">
      <c r="K13" s="97"/>
      <c r="L13" s="41">
        <v>65</v>
      </c>
      <c r="M13" s="41">
        <v>80</v>
      </c>
      <c r="N13" s="41">
        <v>105</v>
      </c>
      <c r="O13" s="41"/>
      <c r="P13" s="89"/>
      <c r="Q13" s="91"/>
    </row>
    <row r="14" spans="3:17" ht="15.6" customHeight="1" x14ac:dyDescent="0.3"/>
    <row r="15" spans="3:17" x14ac:dyDescent="0.3">
      <c r="K15" s="32"/>
      <c r="O15" s="13"/>
      <c r="P15" s="13"/>
      <c r="Q15" s="13"/>
    </row>
    <row r="16" spans="3:17" s="12" customFormat="1" x14ac:dyDescent="0.3"/>
    <row r="18" spans="3:15" ht="16.2" thickBot="1" x14ac:dyDescent="0.35">
      <c r="N18" s="29" t="s">
        <v>46</v>
      </c>
      <c r="O18" s="30" t="s">
        <v>59</v>
      </c>
    </row>
    <row r="19" spans="3:15" ht="18" thickBot="1" x14ac:dyDescent="0.35">
      <c r="C19" s="1"/>
      <c r="D19" s="118" t="s">
        <v>13</v>
      </c>
      <c r="E19" s="119"/>
      <c r="F19" s="119"/>
      <c r="G19" s="119"/>
      <c r="H19" s="119"/>
      <c r="I19" s="120"/>
      <c r="N19" s="18" t="s">
        <v>2</v>
      </c>
      <c r="O19" s="27">
        <v>65</v>
      </c>
    </row>
    <row r="20" spans="3:15" ht="18.600000000000001" thickTop="1" thickBot="1" x14ac:dyDescent="0.35">
      <c r="C20" s="2" t="s">
        <v>1</v>
      </c>
      <c r="D20" s="6" t="s">
        <v>5</v>
      </c>
      <c r="E20" s="6" t="s">
        <v>6</v>
      </c>
      <c r="F20" s="6" t="s">
        <v>7</v>
      </c>
      <c r="G20" s="6" t="s">
        <v>8</v>
      </c>
      <c r="H20" s="6" t="s">
        <v>9</v>
      </c>
      <c r="I20" s="6" t="s">
        <v>10</v>
      </c>
      <c r="N20" s="18" t="s">
        <v>3</v>
      </c>
      <c r="O20" s="27">
        <v>80</v>
      </c>
    </row>
    <row r="21" spans="3:15" ht="18" thickBot="1" x14ac:dyDescent="0.35">
      <c r="C21" s="3" t="s">
        <v>5</v>
      </c>
      <c r="D21" s="5" t="s">
        <v>14</v>
      </c>
      <c r="E21" s="4">
        <v>3</v>
      </c>
      <c r="F21" s="4">
        <v>4</v>
      </c>
      <c r="G21" s="4">
        <v>9</v>
      </c>
      <c r="H21" s="4">
        <v>5</v>
      </c>
      <c r="I21" s="4">
        <v>4</v>
      </c>
      <c r="N21" s="25" t="s">
        <v>4</v>
      </c>
      <c r="O21" s="28">
        <v>105</v>
      </c>
    </row>
    <row r="22" spans="3:15" ht="18" thickBot="1" x14ac:dyDescent="0.35">
      <c r="C22" s="3" t="s">
        <v>6</v>
      </c>
      <c r="D22" s="5">
        <v>6</v>
      </c>
      <c r="E22" s="5" t="s">
        <v>15</v>
      </c>
      <c r="F22" s="5">
        <v>7</v>
      </c>
      <c r="G22" s="5">
        <v>6</v>
      </c>
      <c r="H22" s="5">
        <v>9</v>
      </c>
      <c r="I22" s="5">
        <v>4</v>
      </c>
    </row>
    <row r="23" spans="3:15" ht="18" thickBot="1" x14ac:dyDescent="0.35">
      <c r="C23" s="3" t="s">
        <v>7</v>
      </c>
      <c r="D23" s="5">
        <v>5</v>
      </c>
      <c r="E23" s="5">
        <v>7</v>
      </c>
      <c r="F23" s="5" t="s">
        <v>15</v>
      </c>
      <c r="G23" s="5">
        <v>3</v>
      </c>
      <c r="H23" s="5">
        <v>4</v>
      </c>
      <c r="I23" s="5">
        <v>9</v>
      </c>
    </row>
    <row r="24" spans="3:15" ht="18" thickBot="1" x14ac:dyDescent="0.35">
      <c r="C24" s="3" t="s">
        <v>8</v>
      </c>
      <c r="D24" s="5">
        <v>5</v>
      </c>
      <c r="E24" s="5">
        <v>4</v>
      </c>
      <c r="F24" s="5">
        <v>3</v>
      </c>
      <c r="G24" s="5" t="s">
        <v>15</v>
      </c>
      <c r="H24" s="5">
        <v>3</v>
      </c>
      <c r="I24" s="5">
        <v>11</v>
      </c>
    </row>
    <row r="25" spans="3:15" ht="18" thickBot="1" x14ac:dyDescent="0.35">
      <c r="C25" s="3" t="s">
        <v>9</v>
      </c>
      <c r="D25" s="5">
        <v>5</v>
      </c>
      <c r="E25" s="5">
        <v>9</v>
      </c>
      <c r="F25" s="5">
        <v>5</v>
      </c>
      <c r="G25" s="5">
        <v>3</v>
      </c>
      <c r="H25" s="5" t="s">
        <v>15</v>
      </c>
      <c r="I25" s="5">
        <v>14</v>
      </c>
    </row>
    <row r="26" spans="3:15" ht="22.05" customHeight="1" thickBot="1" x14ac:dyDescent="0.35">
      <c r="C26" s="3" t="s">
        <v>10</v>
      </c>
      <c r="D26" s="5">
        <v>4</v>
      </c>
      <c r="E26" s="5">
        <v>7</v>
      </c>
      <c r="F26" s="5">
        <v>11</v>
      </c>
      <c r="G26" s="5">
        <v>12</v>
      </c>
      <c r="H26" s="5">
        <v>8</v>
      </c>
      <c r="I26" s="5" t="s">
        <v>15</v>
      </c>
    </row>
    <row r="27" spans="3:15" x14ac:dyDescent="0.3">
      <c r="C27" s="121" t="s">
        <v>26</v>
      </c>
      <c r="D27" s="121"/>
      <c r="E27" s="121"/>
      <c r="F27" s="121"/>
      <c r="G27" s="121"/>
      <c r="H27" s="121"/>
      <c r="I27" s="121"/>
    </row>
    <row r="29" spans="3:15" ht="16.2" thickBot="1" x14ac:dyDescent="0.35"/>
    <row r="30" spans="3:15" ht="18" thickBot="1" x14ac:dyDescent="0.35">
      <c r="C30" s="1"/>
      <c r="D30" s="118" t="s">
        <v>0</v>
      </c>
      <c r="E30" s="119"/>
      <c r="F30" s="120"/>
    </row>
    <row r="31" spans="3:15" ht="36" thickTop="1" thickBot="1" x14ac:dyDescent="0.35">
      <c r="C31" s="2" t="s">
        <v>16</v>
      </c>
      <c r="D31" s="6" t="s">
        <v>2</v>
      </c>
      <c r="E31" s="6" t="s">
        <v>3</v>
      </c>
      <c r="F31" s="6" t="s">
        <v>4</v>
      </c>
      <c r="I31" s="8"/>
    </row>
    <row r="32" spans="3:15" ht="18" thickBot="1" x14ac:dyDescent="0.35">
      <c r="C32" s="3" t="s">
        <v>2</v>
      </c>
      <c r="D32" s="5" t="s">
        <v>14</v>
      </c>
      <c r="E32" s="4">
        <v>12</v>
      </c>
      <c r="F32" s="4">
        <v>10</v>
      </c>
    </row>
    <row r="33" spans="2:12" ht="18" thickBot="1" x14ac:dyDescent="0.35">
      <c r="C33" s="3" t="s">
        <v>3</v>
      </c>
      <c r="D33" s="5">
        <v>12</v>
      </c>
      <c r="E33" s="5" t="s">
        <v>15</v>
      </c>
      <c r="F33" s="5">
        <v>15</v>
      </c>
    </row>
    <row r="34" spans="2:12" ht="18" thickBot="1" x14ac:dyDescent="0.35">
      <c r="C34" s="3" t="s">
        <v>4</v>
      </c>
      <c r="D34" s="5">
        <v>10</v>
      </c>
      <c r="E34" s="5">
        <v>15</v>
      </c>
      <c r="F34" s="5" t="s">
        <v>15</v>
      </c>
    </row>
    <row r="35" spans="2:12" x14ac:dyDescent="0.3">
      <c r="C35" s="104" t="s">
        <v>17</v>
      </c>
      <c r="D35" s="104"/>
      <c r="E35" s="104"/>
      <c r="F35" s="104"/>
    </row>
    <row r="39" spans="2:12" ht="17.399999999999999" x14ac:dyDescent="0.3">
      <c r="B39" s="110" t="s">
        <v>47</v>
      </c>
      <c r="C39" s="110"/>
      <c r="D39" s="105" t="s">
        <v>13</v>
      </c>
      <c r="E39" s="105"/>
      <c r="F39" s="105"/>
      <c r="G39" s="105"/>
      <c r="H39" s="105"/>
      <c r="I39" s="105"/>
      <c r="J39" s="106" t="s">
        <v>46</v>
      </c>
      <c r="K39" s="106"/>
      <c r="L39" s="106"/>
    </row>
    <row r="40" spans="2:12" ht="17.399999999999999" x14ac:dyDescent="0.3">
      <c r="B40" s="89"/>
      <c r="C40" s="89"/>
      <c r="D40" s="44" t="s">
        <v>5</v>
      </c>
      <c r="E40" s="44" t="s">
        <v>6</v>
      </c>
      <c r="F40" s="44" t="s">
        <v>7</v>
      </c>
      <c r="G40" s="44" t="s">
        <v>8</v>
      </c>
      <c r="H40" s="44" t="s">
        <v>9</v>
      </c>
      <c r="I40" s="44" t="s">
        <v>10</v>
      </c>
      <c r="J40" s="45" t="s">
        <v>2</v>
      </c>
      <c r="K40" s="45" t="s">
        <v>3</v>
      </c>
      <c r="L40" s="45" t="s">
        <v>4</v>
      </c>
    </row>
    <row r="41" spans="2:12" ht="17.399999999999999" x14ac:dyDescent="0.3">
      <c r="B41" s="109" t="s">
        <v>13</v>
      </c>
      <c r="C41" s="17" t="s">
        <v>5</v>
      </c>
      <c r="D41" s="42">
        <v>1000</v>
      </c>
      <c r="E41" s="42">
        <v>3</v>
      </c>
      <c r="F41" s="42">
        <v>4</v>
      </c>
      <c r="G41" s="42">
        <v>9</v>
      </c>
      <c r="H41" s="42">
        <v>5</v>
      </c>
      <c r="I41" s="42">
        <v>4</v>
      </c>
      <c r="J41" s="42">
        <v>12</v>
      </c>
      <c r="K41" s="42">
        <v>15</v>
      </c>
      <c r="L41" s="42">
        <v>17</v>
      </c>
    </row>
    <row r="42" spans="2:12" ht="17.399999999999999" x14ac:dyDescent="0.3">
      <c r="B42" s="109"/>
      <c r="C42" s="17" t="s">
        <v>6</v>
      </c>
      <c r="D42" s="42">
        <v>6</v>
      </c>
      <c r="E42" s="42">
        <v>1000</v>
      </c>
      <c r="F42" s="42">
        <v>7</v>
      </c>
      <c r="G42" s="42">
        <v>6</v>
      </c>
      <c r="H42" s="42">
        <v>9</v>
      </c>
      <c r="I42" s="42">
        <v>4</v>
      </c>
      <c r="J42" s="42">
        <v>14</v>
      </c>
      <c r="K42" s="42">
        <v>9</v>
      </c>
      <c r="L42" s="42">
        <v>10</v>
      </c>
    </row>
    <row r="43" spans="2:12" ht="17.399999999999999" x14ac:dyDescent="0.3">
      <c r="B43" s="109"/>
      <c r="C43" s="17" t="s">
        <v>7</v>
      </c>
      <c r="D43" s="42">
        <v>5</v>
      </c>
      <c r="E43" s="42">
        <v>7</v>
      </c>
      <c r="F43" s="42">
        <v>1000</v>
      </c>
      <c r="G43" s="42">
        <v>3</v>
      </c>
      <c r="H43" s="42">
        <v>4</v>
      </c>
      <c r="I43" s="42">
        <v>9</v>
      </c>
      <c r="J43" s="42">
        <v>13</v>
      </c>
      <c r="K43" s="42">
        <v>20</v>
      </c>
      <c r="L43" s="42">
        <v>11</v>
      </c>
    </row>
    <row r="44" spans="2:12" ht="17.399999999999999" x14ac:dyDescent="0.3">
      <c r="B44" s="109"/>
      <c r="C44" s="17" t="s">
        <v>8</v>
      </c>
      <c r="D44" s="42">
        <v>5</v>
      </c>
      <c r="E44" s="42">
        <v>4</v>
      </c>
      <c r="F44" s="42">
        <v>3</v>
      </c>
      <c r="G44" s="42">
        <v>1000</v>
      </c>
      <c r="H44" s="42">
        <v>3</v>
      </c>
      <c r="I44" s="42">
        <v>11</v>
      </c>
      <c r="J44" s="42">
        <v>17</v>
      </c>
      <c r="K44" s="42">
        <v>16</v>
      </c>
      <c r="L44" s="42">
        <v>19</v>
      </c>
    </row>
    <row r="45" spans="2:12" ht="17.399999999999999" x14ac:dyDescent="0.3">
      <c r="B45" s="109"/>
      <c r="C45" s="17" t="s">
        <v>9</v>
      </c>
      <c r="D45" s="42">
        <v>5</v>
      </c>
      <c r="E45" s="42">
        <v>9</v>
      </c>
      <c r="F45" s="42">
        <v>5</v>
      </c>
      <c r="G45" s="42">
        <v>3</v>
      </c>
      <c r="H45" s="42">
        <v>1000</v>
      </c>
      <c r="I45" s="42">
        <v>14</v>
      </c>
      <c r="J45" s="42">
        <v>7</v>
      </c>
      <c r="K45" s="42">
        <v>14</v>
      </c>
      <c r="L45" s="42">
        <v>12</v>
      </c>
    </row>
    <row r="46" spans="2:12" ht="17.399999999999999" x14ac:dyDescent="0.3">
      <c r="B46" s="109"/>
      <c r="C46" s="17" t="s">
        <v>10</v>
      </c>
      <c r="D46" s="42">
        <v>4</v>
      </c>
      <c r="E46" s="42">
        <v>7</v>
      </c>
      <c r="F46" s="42">
        <v>11</v>
      </c>
      <c r="G46" s="42">
        <v>12</v>
      </c>
      <c r="H46" s="42">
        <v>8</v>
      </c>
      <c r="I46" s="42">
        <v>1000</v>
      </c>
      <c r="J46" s="42">
        <v>22</v>
      </c>
      <c r="K46" s="42">
        <v>16</v>
      </c>
      <c r="L46" s="42">
        <v>18</v>
      </c>
    </row>
    <row r="47" spans="2:12" ht="17.399999999999999" x14ac:dyDescent="0.3">
      <c r="B47" s="107" t="s">
        <v>46</v>
      </c>
      <c r="C47" s="18" t="s">
        <v>2</v>
      </c>
      <c r="D47" s="42">
        <v>12</v>
      </c>
      <c r="E47" s="42">
        <v>14</v>
      </c>
      <c r="F47" s="42">
        <v>13</v>
      </c>
      <c r="G47" s="42">
        <v>17</v>
      </c>
      <c r="H47" s="42">
        <v>7</v>
      </c>
      <c r="I47" s="42">
        <v>22</v>
      </c>
      <c r="J47" s="42">
        <v>1000</v>
      </c>
      <c r="K47" s="19">
        <v>12</v>
      </c>
      <c r="L47" s="19">
        <v>10</v>
      </c>
    </row>
    <row r="48" spans="2:12" ht="17.399999999999999" x14ac:dyDescent="0.3">
      <c r="B48" s="107"/>
      <c r="C48" s="18" t="s">
        <v>3</v>
      </c>
      <c r="D48" s="42">
        <v>15</v>
      </c>
      <c r="E48" s="42">
        <v>9</v>
      </c>
      <c r="F48" s="42">
        <v>20</v>
      </c>
      <c r="G48" s="42">
        <v>16</v>
      </c>
      <c r="H48" s="42">
        <v>14</v>
      </c>
      <c r="I48" s="42">
        <v>16</v>
      </c>
      <c r="J48" s="42">
        <v>12</v>
      </c>
      <c r="K48" s="42">
        <v>1000</v>
      </c>
      <c r="L48" s="42">
        <v>15</v>
      </c>
    </row>
    <row r="49" spans="2:15" ht="17.399999999999999" x14ac:dyDescent="0.3">
      <c r="B49" s="108"/>
      <c r="C49" s="25" t="s">
        <v>4</v>
      </c>
      <c r="D49" s="43">
        <v>17</v>
      </c>
      <c r="E49" s="43">
        <v>10</v>
      </c>
      <c r="F49" s="43">
        <v>11</v>
      </c>
      <c r="G49" s="43">
        <v>19</v>
      </c>
      <c r="H49" s="43">
        <v>12</v>
      </c>
      <c r="I49" s="43">
        <v>18</v>
      </c>
      <c r="J49" s="43">
        <v>10</v>
      </c>
      <c r="K49" s="43">
        <v>15</v>
      </c>
      <c r="L49" s="43">
        <v>1000</v>
      </c>
    </row>
    <row r="53" spans="2:15" ht="17.399999999999999" x14ac:dyDescent="0.3">
      <c r="B53" s="111" t="s">
        <v>48</v>
      </c>
      <c r="C53" s="111"/>
      <c r="D53" s="105" t="s">
        <v>13</v>
      </c>
      <c r="E53" s="105"/>
      <c r="F53" s="105"/>
      <c r="G53" s="105"/>
      <c r="H53" s="105"/>
      <c r="I53" s="105"/>
      <c r="J53" s="113" t="s">
        <v>46</v>
      </c>
      <c r="K53" s="113"/>
      <c r="L53" s="113"/>
      <c r="M53" s="114" t="s">
        <v>35</v>
      </c>
      <c r="N53" s="114"/>
      <c r="O53" s="114"/>
    </row>
    <row r="54" spans="2:15" ht="34.799999999999997" x14ac:dyDescent="0.3">
      <c r="B54" s="112"/>
      <c r="C54" s="112"/>
      <c r="D54" s="44" t="s">
        <v>5</v>
      </c>
      <c r="E54" s="44" t="s">
        <v>6</v>
      </c>
      <c r="F54" s="44" t="s">
        <v>7</v>
      </c>
      <c r="G54" s="44" t="s">
        <v>8</v>
      </c>
      <c r="H54" s="44" t="s">
        <v>9</v>
      </c>
      <c r="I54" s="44" t="s">
        <v>10</v>
      </c>
      <c r="J54" s="45" t="s">
        <v>2</v>
      </c>
      <c r="K54" s="45" t="s">
        <v>3</v>
      </c>
      <c r="L54" s="45" t="s">
        <v>4</v>
      </c>
      <c r="M54" s="59" t="s">
        <v>50</v>
      </c>
      <c r="N54" s="24" t="s">
        <v>1</v>
      </c>
      <c r="O54" s="26" t="s">
        <v>11</v>
      </c>
    </row>
    <row r="55" spans="2:15" ht="17.399999999999999" x14ac:dyDescent="0.3">
      <c r="B55" s="109" t="s">
        <v>13</v>
      </c>
      <c r="C55" s="48" t="s">
        <v>5</v>
      </c>
      <c r="D55" s="50">
        <v>0</v>
      </c>
      <c r="E55" s="51">
        <v>45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2">
        <f t="shared" ref="M55:M63" si="1">SUM(D55:L55)</f>
        <v>45</v>
      </c>
      <c r="N55" s="17" t="s">
        <v>5</v>
      </c>
      <c r="O55" s="20">
        <v>45</v>
      </c>
    </row>
    <row r="56" spans="2:15" ht="17.399999999999999" x14ac:dyDescent="0.3">
      <c r="B56" s="109"/>
      <c r="C56" s="48" t="s">
        <v>6</v>
      </c>
      <c r="D56" s="51">
        <v>0</v>
      </c>
      <c r="E56" s="50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42</v>
      </c>
      <c r="L56" s="51">
        <v>46</v>
      </c>
      <c r="M56" s="52">
        <f t="shared" si="1"/>
        <v>88</v>
      </c>
      <c r="N56" s="17" t="s">
        <v>6</v>
      </c>
      <c r="O56" s="20">
        <v>26</v>
      </c>
    </row>
    <row r="57" spans="2:15" ht="17.399999999999999" x14ac:dyDescent="0.3">
      <c r="B57" s="109"/>
      <c r="C57" s="48" t="s">
        <v>7</v>
      </c>
      <c r="D57" s="51">
        <v>0</v>
      </c>
      <c r="E57" s="51">
        <v>0</v>
      </c>
      <c r="F57" s="50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42</v>
      </c>
      <c r="M57" s="52">
        <f t="shared" si="1"/>
        <v>42</v>
      </c>
      <c r="N57" s="17" t="s">
        <v>7</v>
      </c>
      <c r="O57" s="20">
        <v>42</v>
      </c>
    </row>
    <row r="58" spans="2:15" ht="17.399999999999999" x14ac:dyDescent="0.3">
      <c r="B58" s="109"/>
      <c r="C58" s="48" t="s">
        <v>8</v>
      </c>
      <c r="D58" s="51">
        <v>0</v>
      </c>
      <c r="E58" s="51">
        <v>17</v>
      </c>
      <c r="F58" s="51">
        <v>0</v>
      </c>
      <c r="G58" s="50">
        <v>0</v>
      </c>
      <c r="H58" s="51">
        <v>36</v>
      </c>
      <c r="I58" s="51">
        <v>0</v>
      </c>
      <c r="J58" s="51">
        <v>0</v>
      </c>
      <c r="K58" s="51">
        <v>0</v>
      </c>
      <c r="L58" s="51">
        <v>0</v>
      </c>
      <c r="M58" s="52">
        <f t="shared" si="1"/>
        <v>53</v>
      </c>
      <c r="N58" s="17" t="s">
        <v>8</v>
      </c>
      <c r="O58" s="20">
        <v>53</v>
      </c>
    </row>
    <row r="59" spans="2:15" ht="17.399999999999999" x14ac:dyDescent="0.3">
      <c r="B59" s="109"/>
      <c r="C59" s="48" t="s">
        <v>9</v>
      </c>
      <c r="D59" s="51">
        <v>0</v>
      </c>
      <c r="E59" s="51">
        <v>0</v>
      </c>
      <c r="F59" s="51">
        <v>0</v>
      </c>
      <c r="G59" s="51">
        <v>0</v>
      </c>
      <c r="H59" s="50">
        <v>0</v>
      </c>
      <c r="I59" s="51">
        <v>0</v>
      </c>
      <c r="J59" s="51">
        <v>65</v>
      </c>
      <c r="K59" s="51">
        <v>0</v>
      </c>
      <c r="L59" s="51">
        <v>0</v>
      </c>
      <c r="M59" s="52">
        <f t="shared" si="1"/>
        <v>65</v>
      </c>
      <c r="N59" s="17" t="s">
        <v>9</v>
      </c>
      <c r="O59" s="20">
        <v>29</v>
      </c>
    </row>
    <row r="60" spans="2:15" ht="17.399999999999999" x14ac:dyDescent="0.3">
      <c r="B60" s="109"/>
      <c r="C60" s="48" t="s">
        <v>10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0">
        <v>0</v>
      </c>
      <c r="J60" s="51">
        <v>0</v>
      </c>
      <c r="K60" s="51">
        <v>38</v>
      </c>
      <c r="L60" s="51">
        <v>0</v>
      </c>
      <c r="M60" s="52">
        <f t="shared" si="1"/>
        <v>38</v>
      </c>
      <c r="N60" s="17" t="s">
        <v>10</v>
      </c>
      <c r="O60" s="20">
        <v>38</v>
      </c>
    </row>
    <row r="61" spans="2:15" ht="17.399999999999999" x14ac:dyDescent="0.3">
      <c r="B61" s="107" t="s">
        <v>46</v>
      </c>
      <c r="C61" s="49" t="s">
        <v>2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0">
        <v>0</v>
      </c>
      <c r="K61" s="51">
        <v>0</v>
      </c>
      <c r="L61" s="51">
        <v>0</v>
      </c>
      <c r="M61" s="53">
        <f t="shared" si="1"/>
        <v>0</v>
      </c>
      <c r="N61" s="18" t="s">
        <v>2</v>
      </c>
      <c r="O61" s="27">
        <v>0</v>
      </c>
    </row>
    <row r="62" spans="2:15" ht="17.399999999999999" x14ac:dyDescent="0.3">
      <c r="B62" s="107"/>
      <c r="C62" s="49" t="s">
        <v>3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0">
        <v>0</v>
      </c>
      <c r="L62" s="51">
        <v>0</v>
      </c>
      <c r="M62" s="53">
        <f t="shared" si="1"/>
        <v>0</v>
      </c>
      <c r="N62" s="18" t="s">
        <v>3</v>
      </c>
      <c r="O62" s="27">
        <v>0</v>
      </c>
    </row>
    <row r="63" spans="2:15" ht="17.399999999999999" x14ac:dyDescent="0.3">
      <c r="B63" s="107"/>
      <c r="C63" s="49" t="s">
        <v>4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0">
        <v>0</v>
      </c>
      <c r="M63" s="53">
        <f t="shared" si="1"/>
        <v>0</v>
      </c>
      <c r="N63" s="18" t="s">
        <v>4</v>
      </c>
      <c r="O63" s="27">
        <v>0</v>
      </c>
    </row>
    <row r="64" spans="2:15" ht="17.399999999999999" x14ac:dyDescent="0.3">
      <c r="B64" s="115" t="s">
        <v>51</v>
      </c>
      <c r="C64" s="115"/>
      <c r="D64" s="54">
        <f t="shared" ref="D64:J64" si="2">SUM(D55:D63)</f>
        <v>0</v>
      </c>
      <c r="E64" s="54">
        <f t="shared" si="2"/>
        <v>62</v>
      </c>
      <c r="F64" s="54">
        <f t="shared" si="2"/>
        <v>0</v>
      </c>
      <c r="G64" s="54">
        <f t="shared" si="2"/>
        <v>0</v>
      </c>
      <c r="H64" s="54">
        <f t="shared" si="2"/>
        <v>36</v>
      </c>
      <c r="I64" s="54">
        <f t="shared" si="2"/>
        <v>0</v>
      </c>
      <c r="J64" s="55">
        <f t="shared" si="2"/>
        <v>65</v>
      </c>
      <c r="K64" s="55">
        <f t="shared" ref="K64:L64" si="3">SUM(K55:K63)</f>
        <v>80</v>
      </c>
      <c r="L64" s="55">
        <f t="shared" si="3"/>
        <v>88</v>
      </c>
      <c r="M64" s="99" t="s">
        <v>57</v>
      </c>
      <c r="N64" s="99"/>
      <c r="O64" s="101">
        <f>SUMPRODUCT(D41:L49,D55:L63)</f>
        <v>2674</v>
      </c>
    </row>
    <row r="65" spans="2:15" ht="17.399999999999999" x14ac:dyDescent="0.3">
      <c r="B65" s="115" t="s">
        <v>52</v>
      </c>
      <c r="C65" s="115"/>
      <c r="D65" s="56">
        <v>45</v>
      </c>
      <c r="E65" s="56">
        <v>26</v>
      </c>
      <c r="F65" s="56">
        <v>42</v>
      </c>
      <c r="G65" s="56">
        <v>53</v>
      </c>
      <c r="H65" s="56">
        <v>29</v>
      </c>
      <c r="I65" s="56">
        <v>38</v>
      </c>
      <c r="J65" s="103" t="s">
        <v>54</v>
      </c>
      <c r="K65" s="103"/>
      <c r="L65" s="103"/>
      <c r="M65" s="99"/>
      <c r="N65" s="99"/>
      <c r="O65" s="101"/>
    </row>
    <row r="66" spans="2:15" x14ac:dyDescent="0.3">
      <c r="B66" s="98" t="s">
        <v>53</v>
      </c>
      <c r="C66" s="98"/>
      <c r="D66" s="57">
        <f>SUM(D64:D65)</f>
        <v>45</v>
      </c>
      <c r="E66" s="57">
        <f t="shared" ref="E66:I66" si="4">SUM(E64:E65)</f>
        <v>88</v>
      </c>
      <c r="F66" s="57">
        <f t="shared" si="4"/>
        <v>42</v>
      </c>
      <c r="G66" s="57">
        <f t="shared" si="4"/>
        <v>53</v>
      </c>
      <c r="H66" s="57">
        <f t="shared" si="4"/>
        <v>65</v>
      </c>
      <c r="I66" s="57">
        <f t="shared" si="4"/>
        <v>38</v>
      </c>
      <c r="J66" s="58">
        <v>65</v>
      </c>
      <c r="K66" s="58">
        <v>80</v>
      </c>
      <c r="L66" s="58">
        <v>105</v>
      </c>
      <c r="M66" s="100"/>
      <c r="N66" s="100"/>
      <c r="O66" s="102"/>
    </row>
    <row r="67" spans="2:15" x14ac:dyDescent="0.3">
      <c r="B67" s="16"/>
      <c r="C67" s="16"/>
      <c r="D67" s="14"/>
      <c r="E67" s="14"/>
      <c r="F67" s="14"/>
      <c r="G67" s="14"/>
      <c r="H67" s="14"/>
      <c r="I67" s="14"/>
      <c r="J67" s="14"/>
      <c r="K67" s="14"/>
      <c r="L67" s="14"/>
      <c r="M67" s="123" t="s">
        <v>58</v>
      </c>
      <c r="N67" s="123"/>
      <c r="O67" s="47">
        <f>Q11</f>
        <v>2988</v>
      </c>
    </row>
    <row r="68" spans="2:15" x14ac:dyDescent="0.3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24" t="s">
        <v>55</v>
      </c>
      <c r="N68" s="124"/>
      <c r="O68" s="46">
        <f>O64</f>
        <v>2674</v>
      </c>
    </row>
    <row r="69" spans="2:15" x14ac:dyDescent="0.3">
      <c r="B69" s="14"/>
      <c r="C69" s="14"/>
      <c r="D69" s="14"/>
      <c r="E69" s="14"/>
      <c r="F69" s="15"/>
      <c r="G69" s="14"/>
      <c r="H69" s="14"/>
      <c r="I69" s="14"/>
      <c r="J69" s="14"/>
      <c r="K69" s="14"/>
      <c r="L69" s="14"/>
      <c r="M69" s="125" t="s">
        <v>56</v>
      </c>
      <c r="N69" s="125"/>
      <c r="O69" s="46">
        <f>IF(O68&lt;O67,O67-O68,O68-O67)</f>
        <v>314</v>
      </c>
    </row>
    <row r="70" spans="2:15" x14ac:dyDescent="0.3">
      <c r="F70" s="11"/>
      <c r="H70" s="11"/>
    </row>
  </sheetData>
  <mergeCells count="33">
    <mergeCell ref="M67:N67"/>
    <mergeCell ref="M68:N68"/>
    <mergeCell ref="M69:N69"/>
    <mergeCell ref="L3:N3"/>
    <mergeCell ref="M53:O53"/>
    <mergeCell ref="B64:C64"/>
    <mergeCell ref="B65:C65"/>
    <mergeCell ref="D3:F3"/>
    <mergeCell ref="C11:F11"/>
    <mergeCell ref="D19:I19"/>
    <mergeCell ref="C27:I27"/>
    <mergeCell ref="D30:F30"/>
    <mergeCell ref="K12:K13"/>
    <mergeCell ref="B66:C66"/>
    <mergeCell ref="M64:N66"/>
    <mergeCell ref="O64:O66"/>
    <mergeCell ref="J65:L65"/>
    <mergeCell ref="C35:F35"/>
    <mergeCell ref="D39:I39"/>
    <mergeCell ref="J39:L39"/>
    <mergeCell ref="B47:B49"/>
    <mergeCell ref="B41:B46"/>
    <mergeCell ref="B39:C40"/>
    <mergeCell ref="B53:C54"/>
    <mergeCell ref="D53:I53"/>
    <mergeCell ref="J53:L53"/>
    <mergeCell ref="B55:B60"/>
    <mergeCell ref="B61:B63"/>
    <mergeCell ref="P11:P13"/>
    <mergeCell ref="Q11:Q13"/>
    <mergeCell ref="P3:P4"/>
    <mergeCell ref="Q3:Q4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13" workbookViewId="0">
      <selection activeCell="G31" sqref="G31"/>
    </sheetView>
  </sheetViews>
  <sheetFormatPr defaultColWidth="11.19921875" defaultRowHeight="15.6" x14ac:dyDescent="0.3"/>
  <cols>
    <col min="1" max="1" width="15.19921875" bestFit="1" customWidth="1"/>
    <col min="2" max="2" width="21.796875" customWidth="1"/>
    <col min="3" max="3" width="17.796875" bestFit="1" customWidth="1"/>
    <col min="4" max="4" width="10.5" customWidth="1"/>
    <col min="5" max="5" width="14.19921875" customWidth="1"/>
    <col min="6" max="6" width="23.296875" bestFit="1" customWidth="1"/>
    <col min="7" max="7" width="18.59765625" customWidth="1"/>
    <col min="8" max="11" width="16.19921875" customWidth="1"/>
  </cols>
  <sheetData>
    <row r="1" spans="1:15" x14ac:dyDescent="0.3">
      <c r="A1" t="s">
        <v>31</v>
      </c>
    </row>
    <row r="4" spans="1:15" ht="18" x14ac:dyDescent="0.5">
      <c r="E4" s="63"/>
      <c r="F4" s="127" t="s">
        <v>19</v>
      </c>
      <c r="G4" s="129" t="s">
        <v>20</v>
      </c>
      <c r="H4" s="129" t="s">
        <v>21</v>
      </c>
      <c r="I4" s="129" t="s">
        <v>22</v>
      </c>
      <c r="J4" s="129" t="s">
        <v>23</v>
      </c>
      <c r="K4" s="129" t="s">
        <v>24</v>
      </c>
    </row>
    <row r="5" spans="1:15" ht="18" x14ac:dyDescent="0.3">
      <c r="B5" s="66" t="s">
        <v>32</v>
      </c>
      <c r="C5" s="67" t="s">
        <v>18</v>
      </c>
      <c r="E5" s="62"/>
      <c r="F5" s="128"/>
      <c r="G5" s="130"/>
      <c r="H5" s="130"/>
      <c r="I5" s="130"/>
      <c r="J5" s="130"/>
      <c r="K5" s="130"/>
    </row>
    <row r="6" spans="1:15" x14ac:dyDescent="0.3">
      <c r="B6" s="68" t="s">
        <v>19</v>
      </c>
      <c r="C6" s="69">
        <v>7.0000000000000007E-2</v>
      </c>
      <c r="E6" s="60" t="s">
        <v>19</v>
      </c>
      <c r="F6" s="61">
        <v>1E-3</v>
      </c>
      <c r="G6" s="61">
        <v>2.9999999999999997E-4</v>
      </c>
      <c r="H6" s="61">
        <v>-2.9999999999999997E-4</v>
      </c>
      <c r="I6" s="61">
        <v>3.5E-4</v>
      </c>
      <c r="J6" s="61">
        <v>-3.5E-4</v>
      </c>
      <c r="K6" s="61">
        <v>4.0000000000000002E-4</v>
      </c>
      <c r="M6" t="s">
        <v>29</v>
      </c>
      <c r="N6" t="s">
        <v>27</v>
      </c>
    </row>
    <row r="7" spans="1:15" x14ac:dyDescent="0.3">
      <c r="B7" s="68" t="s">
        <v>20</v>
      </c>
      <c r="C7" s="69">
        <v>0.12</v>
      </c>
      <c r="E7" s="60" t="s">
        <v>20</v>
      </c>
      <c r="F7" s="61">
        <v>2.9999999999999997E-4</v>
      </c>
      <c r="G7" s="61">
        <v>8.9999999999999993E-3</v>
      </c>
      <c r="H7" s="61">
        <v>4.0000000000000002E-4</v>
      </c>
      <c r="I7" s="61">
        <v>1.6000000000000001E-3</v>
      </c>
      <c r="J7" s="61">
        <v>-1.6000000000000001E-3</v>
      </c>
      <c r="K7" s="61">
        <v>5.9999999999999995E-4</v>
      </c>
      <c r="M7" t="s">
        <v>30</v>
      </c>
      <c r="O7" t="s">
        <v>28</v>
      </c>
    </row>
    <row r="8" spans="1:15" x14ac:dyDescent="0.3">
      <c r="B8" s="68" t="s">
        <v>21</v>
      </c>
      <c r="C8" s="69">
        <v>0.11</v>
      </c>
      <c r="E8" s="60" t="s">
        <v>21</v>
      </c>
      <c r="F8" s="61">
        <v>-2.9999999999999997E-4</v>
      </c>
      <c r="G8" s="61">
        <v>4.0000000000000002E-4</v>
      </c>
      <c r="H8" s="61">
        <v>8.0000000000000002E-3</v>
      </c>
      <c r="I8" s="61">
        <v>1.5E-3</v>
      </c>
      <c r="J8" s="61">
        <v>-5.4999999999999997E-3</v>
      </c>
      <c r="K8" s="61">
        <v>-6.9999999999999999E-4</v>
      </c>
    </row>
    <row r="9" spans="1:15" x14ac:dyDescent="0.3">
      <c r="B9" s="68" t="s">
        <v>22</v>
      </c>
      <c r="C9" s="69">
        <v>0.14000000000000001</v>
      </c>
      <c r="E9" s="60" t="s">
        <v>22</v>
      </c>
      <c r="F9" s="61">
        <v>3.5E-4</v>
      </c>
      <c r="G9" s="61">
        <v>1.6000000000000001E-3</v>
      </c>
      <c r="H9" s="61">
        <v>1.5E-3</v>
      </c>
      <c r="I9" s="61">
        <v>1.2E-2</v>
      </c>
      <c r="J9" s="61">
        <v>-5.0000000000000001E-4</v>
      </c>
      <c r="K9" s="61">
        <v>8.0000000000000004E-4</v>
      </c>
    </row>
    <row r="10" spans="1:15" x14ac:dyDescent="0.3">
      <c r="B10" s="68" t="s">
        <v>23</v>
      </c>
      <c r="C10" s="69">
        <v>0.14000000000000001</v>
      </c>
      <c r="E10" s="60" t="s">
        <v>23</v>
      </c>
      <c r="F10" s="61">
        <v>-3.5E-4</v>
      </c>
      <c r="G10" s="61">
        <v>-1.6000000000000001E-3</v>
      </c>
      <c r="H10" s="61">
        <v>-5.4999999999999997E-3</v>
      </c>
      <c r="I10" s="61">
        <v>-5.0000000000000001E-4</v>
      </c>
      <c r="J10" s="61">
        <v>1.2E-2</v>
      </c>
      <c r="K10" s="61">
        <v>-8.0000000000000004E-4</v>
      </c>
    </row>
    <row r="11" spans="1:15" x14ac:dyDescent="0.3">
      <c r="B11" s="70" t="s">
        <v>24</v>
      </c>
      <c r="C11" s="71">
        <v>0.09</v>
      </c>
      <c r="E11" s="64" t="s">
        <v>24</v>
      </c>
      <c r="F11" s="65">
        <v>4.0000000000000002E-4</v>
      </c>
      <c r="G11" s="65">
        <v>5.9999999999999995E-4</v>
      </c>
      <c r="H11" s="65">
        <v>-6.9999999999999999E-4</v>
      </c>
      <c r="I11" s="65">
        <v>8.0000000000000004E-4</v>
      </c>
      <c r="J11" s="65">
        <v>-8.0000000000000004E-4</v>
      </c>
      <c r="K11" s="65">
        <v>5.0000000000000001E-3</v>
      </c>
    </row>
    <row r="12" spans="1:15" ht="17.399999999999999" x14ac:dyDescent="0.3">
      <c r="E12" s="7"/>
      <c r="F12" s="126" t="s">
        <v>25</v>
      </c>
      <c r="G12" s="126"/>
      <c r="H12" s="126"/>
      <c r="I12" s="126"/>
      <c r="J12" s="126"/>
      <c r="K12" s="126"/>
    </row>
    <row r="16" spans="1:15" ht="18" customHeight="1" x14ac:dyDescent="0.3">
      <c r="B16" s="83" t="s">
        <v>32</v>
      </c>
      <c r="C16" s="84" t="s">
        <v>64</v>
      </c>
      <c r="D16" s="87" t="s">
        <v>65</v>
      </c>
      <c r="E16" s="140" t="s">
        <v>63</v>
      </c>
      <c r="F16" s="127" t="s">
        <v>19</v>
      </c>
      <c r="G16" s="129" t="s">
        <v>20</v>
      </c>
      <c r="H16" s="129" t="s">
        <v>21</v>
      </c>
      <c r="I16" s="129" t="s">
        <v>22</v>
      </c>
      <c r="J16" s="129" t="s">
        <v>23</v>
      </c>
      <c r="K16" s="129" t="s">
        <v>24</v>
      </c>
    </row>
    <row r="17" spans="2:11" ht="18" customHeight="1" x14ac:dyDescent="0.3">
      <c r="B17" s="85" t="s">
        <v>19</v>
      </c>
      <c r="C17" s="134">
        <v>0.18980588997083231</v>
      </c>
      <c r="D17" s="137">
        <f>C17*10000</f>
        <v>1898.058899708323</v>
      </c>
      <c r="E17" s="139"/>
      <c r="F17" s="128"/>
      <c r="G17" s="130"/>
      <c r="H17" s="130"/>
      <c r="I17" s="130"/>
      <c r="J17" s="130"/>
      <c r="K17" s="130"/>
    </row>
    <row r="18" spans="2:11" x14ac:dyDescent="0.3">
      <c r="B18" s="85" t="s">
        <v>20</v>
      </c>
      <c r="C18" s="134">
        <v>0.10863042359909493</v>
      </c>
      <c r="D18" s="137">
        <f t="shared" ref="D18:D22" si="0">C18*10000</f>
        <v>1086.3042359909493</v>
      </c>
      <c r="E18" s="60" t="s">
        <v>19</v>
      </c>
      <c r="F18" s="61">
        <f>$C17^2*F6</f>
        <v>3.6026275867619699E-5</v>
      </c>
      <c r="G18" s="61">
        <f>2*G6*$C17*$C$18</f>
        <v>1.237121653748083E-5</v>
      </c>
      <c r="H18" s="61">
        <f>2*H6*$C17*$C$19</f>
        <v>-3.0842836427166285E-5</v>
      </c>
      <c r="I18" s="61">
        <f>2*I6*$C17*$C$20</f>
        <v>6.3698710254828215E-6</v>
      </c>
      <c r="J18" s="61">
        <f>2*J6*$C17*$C$21</f>
        <v>-3.3809960925687431E-5</v>
      </c>
      <c r="K18" s="61">
        <f>2*$K6*$C17*$C$22</f>
        <v>1.9485146052179337E-5</v>
      </c>
    </row>
    <row r="19" spans="2:11" x14ac:dyDescent="0.3">
      <c r="B19" s="85" t="s">
        <v>21</v>
      </c>
      <c r="C19" s="134">
        <v>0.27082788308892786</v>
      </c>
      <c r="D19" s="137">
        <f t="shared" si="0"/>
        <v>2708.2788308892787</v>
      </c>
      <c r="E19" s="60" t="s">
        <v>20</v>
      </c>
      <c r="F19" s="61"/>
      <c r="G19" s="61">
        <f>$C18^2*G7</f>
        <v>1.062051203818692E-4</v>
      </c>
      <c r="H19" s="61">
        <f>2*H7*$C18*$C$19</f>
        <v>2.3536118129917116E-5</v>
      </c>
      <c r="I19" s="61">
        <f t="shared" ref="I19:I20" si="1">2*I7*$C18*$C$20</f>
        <v>1.6665730907685525E-5</v>
      </c>
      <c r="J19" s="61">
        <f t="shared" ref="J19:J21" si="2">2*J7*$C18*$C$21</f>
        <v>-8.8458260541336375E-5</v>
      </c>
      <c r="K19" s="61">
        <f t="shared" ref="K19:K22" si="3">2*$K7*$C18*$C$22</f>
        <v>1.67277185381108E-5</v>
      </c>
    </row>
    <row r="20" spans="2:11" x14ac:dyDescent="0.3">
      <c r="B20" s="85" t="s">
        <v>22</v>
      </c>
      <c r="C20" s="134">
        <v>4.7942746940509193E-2</v>
      </c>
      <c r="D20" s="137">
        <f t="shared" si="0"/>
        <v>479.42746940509193</v>
      </c>
      <c r="E20" s="60" t="s">
        <v>21</v>
      </c>
      <c r="F20" s="61"/>
      <c r="G20" s="61"/>
      <c r="H20" s="61">
        <f>$C19^2*H8</f>
        <v>5.8678193806743989E-4</v>
      </c>
      <c r="I20" s="61">
        <f t="shared" si="1"/>
        <v>3.8952697990098834E-5</v>
      </c>
      <c r="J20" s="61">
        <f t="shared" si="2"/>
        <v>-7.5809390326186509E-4</v>
      </c>
      <c r="K20" s="61">
        <f t="shared" si="3"/>
        <v>-4.8654767779609941E-5</v>
      </c>
    </row>
    <row r="21" spans="2:11" x14ac:dyDescent="0.3">
      <c r="B21" s="85" t="s">
        <v>23</v>
      </c>
      <c r="C21" s="134">
        <v>0.25447020736277354</v>
      </c>
      <c r="D21" s="137">
        <f t="shared" si="0"/>
        <v>2544.7020736277354</v>
      </c>
      <c r="E21" s="60" t="s">
        <v>22</v>
      </c>
      <c r="F21" s="61"/>
      <c r="G21" s="61"/>
      <c r="H21" s="61"/>
      <c r="I21" s="61">
        <f>$C20^2*I9</f>
        <v>2.7582083810420444E-5</v>
      </c>
      <c r="J21" s="61">
        <f t="shared" si="2"/>
        <v>-1.2200000755492352E-5</v>
      </c>
      <c r="K21" s="61">
        <f t="shared" si="3"/>
        <v>9.8434398049718149E-6</v>
      </c>
    </row>
    <row r="22" spans="2:11" x14ac:dyDescent="0.3">
      <c r="B22" s="86" t="s">
        <v>24</v>
      </c>
      <c r="C22" s="135">
        <v>0.12832284903786206</v>
      </c>
      <c r="D22" s="138">
        <f t="shared" si="0"/>
        <v>1283.2284903786206</v>
      </c>
      <c r="E22" s="60" t="s">
        <v>23</v>
      </c>
      <c r="F22" s="61"/>
      <c r="G22" s="61"/>
      <c r="H22" s="61"/>
      <c r="I22" s="61"/>
      <c r="J22" s="61">
        <f>$C21^2*J10</f>
        <v>7.7706103722303553E-4</v>
      </c>
      <c r="K22" s="61">
        <f t="shared" si="3"/>
        <v>-5.2246947206474633E-5</v>
      </c>
    </row>
    <row r="23" spans="2:11" x14ac:dyDescent="0.3">
      <c r="E23" s="64" t="s">
        <v>24</v>
      </c>
      <c r="F23" s="65"/>
      <c r="G23" s="65"/>
      <c r="H23" s="65"/>
      <c r="I23" s="65"/>
      <c r="J23" s="65"/>
      <c r="K23" s="65">
        <f>$C22^2*K11</f>
        <v>8.233376792596968E-5</v>
      </c>
    </row>
    <row r="24" spans="2:11" ht="17.399999999999999" x14ac:dyDescent="0.3">
      <c r="E24" s="7"/>
      <c r="F24" s="126" t="s">
        <v>34</v>
      </c>
      <c r="G24" s="126"/>
      <c r="H24" s="126"/>
      <c r="I24" s="126"/>
      <c r="J24" s="126"/>
      <c r="K24" s="126"/>
    </row>
    <row r="28" spans="2:11" x14ac:dyDescent="0.3">
      <c r="F28" s="80" t="s">
        <v>33</v>
      </c>
      <c r="G28" s="81">
        <f>SUM($F$18:$K$23)</f>
        <v>7.356354853646494E-4</v>
      </c>
      <c r="H28" s="9"/>
      <c r="I28" s="9"/>
    </row>
    <row r="29" spans="2:11" x14ac:dyDescent="0.3">
      <c r="F29" s="80" t="s">
        <v>35</v>
      </c>
      <c r="G29" s="81" t="s">
        <v>37</v>
      </c>
      <c r="H29" s="9"/>
      <c r="I29" s="9" t="s">
        <v>38</v>
      </c>
    </row>
    <row r="30" spans="2:11" x14ac:dyDescent="0.3">
      <c r="F30" s="82" t="s">
        <v>39</v>
      </c>
      <c r="G30" s="141">
        <f>SUM(C17:C22)</f>
        <v>0.99999999999999978</v>
      </c>
      <c r="H30" s="10" t="s">
        <v>36</v>
      </c>
      <c r="I30" s="9">
        <v>1</v>
      </c>
    </row>
    <row r="31" spans="2:11" x14ac:dyDescent="0.3">
      <c r="F31" s="80" t="s">
        <v>41</v>
      </c>
      <c r="G31" s="81">
        <f>SUMPRODUCT(C6:C11,C17:C22)</f>
        <v>0.11000000028549889</v>
      </c>
      <c r="H31" s="9" t="s">
        <v>40</v>
      </c>
      <c r="I31" s="9">
        <v>0.11</v>
      </c>
    </row>
    <row r="34" spans="1:4" x14ac:dyDescent="0.3">
      <c r="A34" s="77" t="s">
        <v>43</v>
      </c>
      <c r="B34" s="77" t="s">
        <v>42</v>
      </c>
      <c r="C34" s="77" t="s">
        <v>45</v>
      </c>
      <c r="D34" s="77" t="s">
        <v>44</v>
      </c>
    </row>
    <row r="35" spans="1:4" x14ac:dyDescent="0.3">
      <c r="A35" s="79">
        <f>B35/$B$35</f>
        <v>1</v>
      </c>
      <c r="B35" s="131">
        <v>5.1390652433747812E-4</v>
      </c>
      <c r="C35" s="72">
        <v>0.1</v>
      </c>
      <c r="D35" s="73">
        <f>C35*10000</f>
        <v>1000</v>
      </c>
    </row>
    <row r="36" spans="1:4" x14ac:dyDescent="0.3">
      <c r="A36" s="79">
        <f t="shared" ref="A36:A42" si="4">B36/$B$35</f>
        <v>1.1738957825149681</v>
      </c>
      <c r="B36" s="132">
        <v>6.0327270152669141E-4</v>
      </c>
      <c r="C36" s="74">
        <v>0.105</v>
      </c>
      <c r="D36" s="73">
        <f t="shared" ref="D36:D42" si="5">C36*10000</f>
        <v>1050</v>
      </c>
    </row>
    <row r="37" spans="1:4" x14ac:dyDescent="0.3">
      <c r="A37" s="79">
        <f t="shared" si="4"/>
        <v>1.4314577662017836</v>
      </c>
      <c r="B37" s="132">
        <v>7.3563548536464897E-4</v>
      </c>
      <c r="C37" s="72">
        <v>0.11</v>
      </c>
      <c r="D37" s="73">
        <f t="shared" si="5"/>
        <v>1100</v>
      </c>
    </row>
    <row r="38" spans="1:4" x14ac:dyDescent="0.3">
      <c r="A38" s="79">
        <f t="shared" si="4"/>
        <v>1.772685892771525</v>
      </c>
      <c r="B38" s="131">
        <v>9.1099484589629381E-4</v>
      </c>
      <c r="C38" s="74">
        <v>0.115</v>
      </c>
      <c r="D38" s="73">
        <f t="shared" si="5"/>
        <v>1150</v>
      </c>
    </row>
    <row r="39" spans="1:4" x14ac:dyDescent="0.3">
      <c r="A39" s="79">
        <f t="shared" si="4"/>
        <v>2.1975813610876913</v>
      </c>
      <c r="B39" s="131">
        <v>1.1293513992253999E-3</v>
      </c>
      <c r="C39" s="72">
        <v>0.12</v>
      </c>
      <c r="D39" s="73">
        <f t="shared" si="5"/>
        <v>1200</v>
      </c>
    </row>
    <row r="40" spans="1:4" x14ac:dyDescent="0.3">
      <c r="A40" s="79">
        <f t="shared" si="4"/>
        <v>2.8477897303286146</v>
      </c>
      <c r="B40" s="131">
        <v>1.4634977223571424E-3</v>
      </c>
      <c r="C40" s="74">
        <v>0.125</v>
      </c>
      <c r="D40" s="73">
        <f t="shared" si="5"/>
        <v>1250</v>
      </c>
    </row>
    <row r="41" spans="1:4" x14ac:dyDescent="0.3">
      <c r="A41" s="79">
        <f t="shared" si="4"/>
        <v>4.0822989724403378</v>
      </c>
      <c r="B41" s="131">
        <v>2.0979200762332724E-3</v>
      </c>
      <c r="C41" s="72">
        <v>0.13</v>
      </c>
      <c r="D41" s="73">
        <f t="shared" si="5"/>
        <v>1300</v>
      </c>
    </row>
    <row r="42" spans="1:4" x14ac:dyDescent="0.3">
      <c r="A42" s="136">
        <f t="shared" si="4"/>
        <v>6.8032766671965428</v>
      </c>
      <c r="B42" s="133">
        <v>3.4962482661452373E-3</v>
      </c>
      <c r="C42" s="75">
        <v>0.13500000000000001</v>
      </c>
      <c r="D42" s="76">
        <f t="shared" si="5"/>
        <v>1350</v>
      </c>
    </row>
    <row r="43" spans="1:4" x14ac:dyDescent="0.3">
      <c r="A43" s="78"/>
    </row>
  </sheetData>
  <mergeCells count="15">
    <mergeCell ref="F12:K12"/>
    <mergeCell ref="F4:F5"/>
    <mergeCell ref="G4:G5"/>
    <mergeCell ref="H4:H5"/>
    <mergeCell ref="I4:I5"/>
    <mergeCell ref="J4:J5"/>
    <mergeCell ref="K4:K5"/>
    <mergeCell ref="E16:E17"/>
    <mergeCell ref="K16:K17"/>
    <mergeCell ref="F24:K24"/>
    <mergeCell ref="F16:F17"/>
    <mergeCell ref="G16:G17"/>
    <mergeCell ref="H16:H17"/>
    <mergeCell ref="I16:I17"/>
    <mergeCell ref="J16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dell</cp:lastModifiedBy>
  <dcterms:created xsi:type="dcterms:W3CDTF">2020-12-01T18:44:30Z</dcterms:created>
  <dcterms:modified xsi:type="dcterms:W3CDTF">2023-07-02T08:40:15Z</dcterms:modified>
</cp:coreProperties>
</file>