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data analyst\excel pract\"/>
    </mc:Choice>
  </mc:AlternateContent>
  <bookViews>
    <workbookView xWindow="0" yWindow="0" windowWidth="18975" windowHeight="7800" activeTab="1"/>
  </bookViews>
  <sheets>
    <sheet name="Sheet1" sheetId="1" r:id="rId1"/>
    <sheet name="Sheet4" sheetId="4" r:id="rId2"/>
    <sheet name="Sheet5" sheetId="5" r:id="rId3"/>
    <sheet name="Sheet3" sheetId="3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4" l="1"/>
  <c r="D56" i="4"/>
  <c r="E56" i="4"/>
  <c r="F56" i="4"/>
  <c r="C57" i="4"/>
  <c r="D57" i="4"/>
  <c r="E57" i="4"/>
  <c r="F57" i="4"/>
  <c r="C58" i="4"/>
  <c r="D58" i="4"/>
  <c r="E58" i="4"/>
  <c r="F58" i="4"/>
  <c r="F55" i="4"/>
  <c r="E55" i="4"/>
  <c r="D55" i="4"/>
  <c r="C55" i="4"/>
  <c r="B56" i="4"/>
  <c r="B57" i="4"/>
  <c r="B58" i="4"/>
  <c r="B55" i="4"/>
  <c r="F47" i="4"/>
  <c r="F48" i="4"/>
  <c r="F49" i="4"/>
  <c r="F50" i="4"/>
  <c r="F46" i="4"/>
  <c r="F35" i="4"/>
  <c r="F36" i="4"/>
  <c r="F37" i="4"/>
  <c r="F38" i="4"/>
  <c r="F34" i="4"/>
  <c r="B36" i="4"/>
  <c r="B37" i="4"/>
  <c r="B38" i="4"/>
  <c r="B39" i="4"/>
  <c r="B40" i="4"/>
  <c r="B35" i="4"/>
  <c r="I23" i="4" l="1"/>
  <c r="I24" i="4"/>
  <c r="I25" i="4"/>
  <c r="I26" i="4"/>
  <c r="I27" i="4"/>
  <c r="I22" i="4"/>
  <c r="H23" i="4"/>
  <c r="H24" i="4"/>
  <c r="H25" i="4"/>
  <c r="H26" i="4"/>
  <c r="H27" i="4"/>
  <c r="H22" i="4"/>
  <c r="G23" i="4"/>
  <c r="G24" i="4"/>
  <c r="G25" i="4"/>
  <c r="G26" i="4"/>
  <c r="G27" i="4"/>
  <c r="G22" i="4"/>
  <c r="E22" i="4"/>
  <c r="F23" i="4"/>
  <c r="F24" i="4"/>
  <c r="F25" i="4"/>
  <c r="F26" i="4"/>
  <c r="F27" i="4"/>
  <c r="F22" i="4"/>
  <c r="E23" i="4"/>
  <c r="E24" i="4"/>
  <c r="E25" i="4"/>
  <c r="E26" i="4"/>
  <c r="E27" i="4"/>
  <c r="G11" i="4"/>
  <c r="H11" i="4"/>
  <c r="I11" i="4"/>
  <c r="G12" i="4"/>
  <c r="H12" i="4"/>
  <c r="I12" i="4"/>
  <c r="G13" i="4"/>
  <c r="H13" i="4"/>
  <c r="I13" i="4"/>
  <c r="H10" i="4"/>
  <c r="I10" i="4"/>
  <c r="G10" i="4"/>
  <c r="G3" i="4"/>
  <c r="H3" i="4"/>
  <c r="I3" i="4"/>
  <c r="J3" i="4"/>
  <c r="G4" i="4"/>
  <c r="H4" i="4"/>
  <c r="I4" i="4"/>
  <c r="J4" i="4"/>
  <c r="H2" i="4"/>
  <c r="I2" i="4"/>
  <c r="J2" i="4"/>
  <c r="G2" i="4"/>
  <c r="K4" i="3" l="1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L3" i="3"/>
  <c r="M3" i="3"/>
  <c r="N3" i="3"/>
  <c r="O3" i="3"/>
  <c r="K3" i="3"/>
  <c r="H4" i="3"/>
  <c r="H5" i="3"/>
  <c r="H6" i="3"/>
  <c r="H7" i="3"/>
  <c r="H3" i="3"/>
  <c r="C4" i="3"/>
  <c r="C5" i="3"/>
  <c r="C6" i="3"/>
  <c r="C7" i="3"/>
  <c r="C3" i="3"/>
  <c r="E55" i="2" l="1"/>
  <c r="E52" i="2"/>
  <c r="G43" i="2"/>
  <c r="G42" i="2"/>
  <c r="G41" i="2"/>
  <c r="L40" i="2"/>
  <c r="H39" i="2"/>
  <c r="G36" i="2"/>
  <c r="F36" i="2"/>
  <c r="G37" i="2"/>
  <c r="F37" i="2"/>
  <c r="G35" i="2"/>
  <c r="F35" i="2"/>
  <c r="G32" i="2"/>
  <c r="G33" i="2"/>
  <c r="G34" i="2"/>
  <c r="F34" i="2"/>
  <c r="F33" i="2"/>
  <c r="F32" i="2"/>
  <c r="W13" i="2"/>
  <c r="V8" i="2"/>
  <c r="U3" i="2"/>
  <c r="H23" i="2"/>
  <c r="G19" i="2"/>
  <c r="F14" i="2"/>
  <c r="F8" i="2"/>
  <c r="F4" i="2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K5" i="1"/>
  <c r="AJ5" i="1"/>
</calcChain>
</file>

<file path=xl/sharedStrings.xml><?xml version="1.0" encoding="utf-8"?>
<sst xmlns="http://schemas.openxmlformats.org/spreadsheetml/2006/main" count="890" uniqueCount="199">
  <si>
    <t>July 1, 2023</t>
  </si>
  <si>
    <t>Enroll</t>
  </si>
  <si>
    <t>Name</t>
  </si>
  <si>
    <t>Course</t>
  </si>
  <si>
    <t>Attendance Sheet</t>
  </si>
  <si>
    <t>Sat</t>
  </si>
  <si>
    <t>Sun</t>
  </si>
  <si>
    <t>Mon</t>
  </si>
  <si>
    <t>Tue</t>
  </si>
  <si>
    <t>Wed</t>
  </si>
  <si>
    <t xml:space="preserve">Fri </t>
  </si>
  <si>
    <t>Thu</t>
  </si>
  <si>
    <t>Fri</t>
  </si>
  <si>
    <t>Present</t>
  </si>
  <si>
    <t>Absent</t>
  </si>
  <si>
    <t>Holiday</t>
  </si>
  <si>
    <t>H</t>
  </si>
  <si>
    <t>P</t>
  </si>
  <si>
    <t xml:space="preserve">A </t>
  </si>
  <si>
    <t>A</t>
  </si>
  <si>
    <t>PP</t>
  </si>
  <si>
    <t>Gender</t>
  </si>
  <si>
    <t>BirthPlace</t>
  </si>
  <si>
    <t>DOBMonth</t>
  </si>
  <si>
    <t>Male</t>
  </si>
  <si>
    <t>Female</t>
  </si>
  <si>
    <t>Gurugram</t>
  </si>
  <si>
    <t>Noida</t>
  </si>
  <si>
    <t>Delhi</t>
  </si>
  <si>
    <t>Jan</t>
  </si>
  <si>
    <t>Feb</t>
  </si>
  <si>
    <t>Mar</t>
  </si>
  <si>
    <t>count</t>
  </si>
  <si>
    <t>Count</t>
  </si>
  <si>
    <t>LIST OF MALE AND FEMALE</t>
  </si>
  <si>
    <t>GENDER</t>
  </si>
  <si>
    <t>COUNT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</si>
  <si>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</si>
  <si>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</si>
  <si>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</si>
  <si>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</si>
  <si>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</si>
  <si>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</si>
  <si>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</si>
  <si>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</si>
  <si>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</si>
  <si>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BithPlace</t>
  </si>
  <si>
    <t>DOB Month</t>
  </si>
  <si>
    <t>PersonName</t>
  </si>
  <si>
    <t>Fruit</t>
  </si>
  <si>
    <t>Loc</t>
  </si>
  <si>
    <t>Sales</t>
  </si>
  <si>
    <t>Mohan</t>
  </si>
  <si>
    <t>Sohan</t>
  </si>
  <si>
    <t>Apple</t>
  </si>
  <si>
    <t>Mango</t>
  </si>
  <si>
    <t>orange</t>
  </si>
  <si>
    <t>personName</t>
  </si>
  <si>
    <t>total sales</t>
  </si>
  <si>
    <t>Person Name</t>
  </si>
  <si>
    <t>Total Sales</t>
  </si>
  <si>
    <t>Co'Id</t>
  </si>
  <si>
    <t>Qty</t>
  </si>
  <si>
    <t>At1030</t>
  </si>
  <si>
    <t>HE1030</t>
  </si>
  <si>
    <t>A4T</t>
  </si>
  <si>
    <t>1030HE</t>
  </si>
  <si>
    <t>AT1030</t>
  </si>
  <si>
    <t>10AT30TRWE</t>
  </si>
  <si>
    <t>20AT40</t>
  </si>
  <si>
    <t>AT10AT</t>
  </si>
  <si>
    <t>start with</t>
  </si>
  <si>
    <t>ends with</t>
  </si>
  <si>
    <t>contains</t>
  </si>
  <si>
    <t>3rd &amp; 4th char</t>
  </si>
  <si>
    <t>2nd last char</t>
  </si>
  <si>
    <t>stats with A,ends with T</t>
  </si>
  <si>
    <t>start with A,ends with T, Name contains only 3 char</t>
  </si>
  <si>
    <t>1st char</t>
  </si>
  <si>
    <t>3rd char</t>
  </si>
  <si>
    <t>2nd char</t>
  </si>
  <si>
    <t>AT</t>
  </si>
  <si>
    <t>CO'Id Contains</t>
  </si>
  <si>
    <t>total Qty</t>
  </si>
  <si>
    <t>total qty</t>
  </si>
  <si>
    <t>Criteria</t>
  </si>
  <si>
    <t>T</t>
  </si>
  <si>
    <t>E2&amp;"*"</t>
  </si>
  <si>
    <t>"*"&amp;E3</t>
  </si>
  <si>
    <t>"AT*"</t>
  </si>
  <si>
    <t>"*AT"</t>
  </si>
  <si>
    <t>"*AT*"</t>
  </si>
  <si>
    <t>"??AT*"</t>
  </si>
  <si>
    <t>"??AT??"</t>
  </si>
  <si>
    <t>"*3?"</t>
  </si>
  <si>
    <t>"*"&amp;E4&amp;"*"</t>
  </si>
  <si>
    <t>"??"&amp;E5&amp;"*"</t>
  </si>
  <si>
    <t>"??"&amp;E6&amp;"??"</t>
  </si>
  <si>
    <t>"*"&amp;E7&amp;"?"</t>
  </si>
  <si>
    <t>"A*T"</t>
  </si>
  <si>
    <t>"A?T"</t>
  </si>
  <si>
    <t>"A*"</t>
  </si>
  <si>
    <t>"??A*"</t>
  </si>
  <si>
    <t>"?T*"</t>
  </si>
  <si>
    <t>f11&amp;"*"</t>
  </si>
  <si>
    <t>Ques2</t>
  </si>
  <si>
    <t>Countif and countifs question</t>
  </si>
  <si>
    <t>sumif and sumifs question</t>
  </si>
  <si>
    <t>Names</t>
  </si>
  <si>
    <t>Amt.</t>
  </si>
  <si>
    <t>Dr. Mona</t>
  </si>
  <si>
    <t>Dr.Manu</t>
  </si>
  <si>
    <t>Ms.Seema</t>
  </si>
  <si>
    <t>Mr.Sohan</t>
  </si>
  <si>
    <t>Dr.Preetam</t>
  </si>
  <si>
    <t>Dr.Anita</t>
  </si>
  <si>
    <t>Ms.Suman</t>
  </si>
  <si>
    <t>Mr.Mohan</t>
  </si>
  <si>
    <t>Dr.Mohan</t>
  </si>
  <si>
    <t>Q.calculate total amount given  to doctor?</t>
  </si>
  <si>
    <t>Q. count doctors from list?</t>
  </si>
  <si>
    <t>Relative Address</t>
  </si>
  <si>
    <t>Eng</t>
  </si>
  <si>
    <t>Math</t>
  </si>
  <si>
    <t>Sum</t>
  </si>
  <si>
    <t>Absolute Address</t>
  </si>
  <si>
    <t>QTY</t>
  </si>
  <si>
    <t>Rate</t>
  </si>
  <si>
    <t>qty*rate</t>
  </si>
  <si>
    <t>Mixed Address</t>
  </si>
  <si>
    <t>Multiplication table</t>
  </si>
  <si>
    <t>Region</t>
  </si>
  <si>
    <t>Item</t>
  </si>
  <si>
    <t>East</t>
  </si>
  <si>
    <t>West</t>
  </si>
  <si>
    <t>North</t>
  </si>
  <si>
    <t>South</t>
  </si>
  <si>
    <t>Pen</t>
  </si>
  <si>
    <t>Book</t>
  </si>
  <si>
    <t>Notebook</t>
  </si>
  <si>
    <t>STOCK MAINTAINACE REPORT</t>
  </si>
  <si>
    <t>Stock Inward Report</t>
  </si>
  <si>
    <t>stock Outward Report</t>
  </si>
  <si>
    <t>Net Stock Report</t>
  </si>
  <si>
    <t>Sr.No</t>
  </si>
  <si>
    <t>Date</t>
  </si>
  <si>
    <t>Product</t>
  </si>
  <si>
    <t>Quality</t>
  </si>
  <si>
    <t>6/18/2018</t>
  </si>
  <si>
    <t>6/19/2018</t>
  </si>
  <si>
    <t>8/21/2022</t>
  </si>
  <si>
    <t>2/18/2017</t>
  </si>
  <si>
    <t>4/15/2016</t>
  </si>
  <si>
    <t>6/25/2009</t>
  </si>
  <si>
    <t>Banana</t>
  </si>
  <si>
    <t>Min Quality</t>
  </si>
  <si>
    <t>Place Order</t>
  </si>
  <si>
    <t>Orange</t>
  </si>
  <si>
    <t>Pine Apple</t>
  </si>
  <si>
    <t>Guava</t>
  </si>
  <si>
    <t>Cherry</t>
  </si>
  <si>
    <t>Leechi</t>
  </si>
  <si>
    <t>Grapes</t>
  </si>
  <si>
    <t>nexr Ques</t>
  </si>
  <si>
    <t xml:space="preserve">Sal </t>
  </si>
  <si>
    <t>F</t>
  </si>
  <si>
    <t>E</t>
  </si>
  <si>
    <t>D</t>
  </si>
  <si>
    <t>C</t>
  </si>
  <si>
    <t>B</t>
  </si>
  <si>
    <t>AND2</t>
  </si>
  <si>
    <t>AND3</t>
  </si>
  <si>
    <t>OR2</t>
  </si>
  <si>
    <t>OR3</t>
  </si>
  <si>
    <t>sal&lt;10000,female,Gurugram,- incre</t>
  </si>
  <si>
    <t>sal between 5000 to 10000,female - incre</t>
  </si>
  <si>
    <t>Q1</t>
  </si>
  <si>
    <t>Q2</t>
  </si>
  <si>
    <t>Ques-2</t>
  </si>
  <si>
    <t>quest 2</t>
  </si>
  <si>
    <t>Sal</t>
  </si>
  <si>
    <t>incre by 10% if sal &lt;10000</t>
  </si>
  <si>
    <t>Anu</t>
  </si>
  <si>
    <t>Seema</t>
  </si>
  <si>
    <t>Deepak</t>
  </si>
  <si>
    <t>Jyoti</t>
  </si>
  <si>
    <t>Manav</t>
  </si>
  <si>
    <t>fail pass table if &lt; 33 fail if &gt;33 then pass</t>
  </si>
  <si>
    <t>Vlookup table practice formula making by divya mam</t>
  </si>
  <si>
    <t>RollNo.</t>
  </si>
  <si>
    <t>Physics</t>
  </si>
  <si>
    <t>Chemistry</t>
  </si>
  <si>
    <t>Elective</t>
  </si>
  <si>
    <t>Total</t>
  </si>
  <si>
    <t>Jatin</t>
  </si>
  <si>
    <t>Sam</t>
  </si>
  <si>
    <t>main table</t>
  </si>
  <si>
    <t>Vlookup table</t>
  </si>
  <si>
    <t>1.Vlookup in the same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</si>
</sst>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 applyAlignment="1">
      <alignment horizontal="center" vertical="center" textRotation="90"/>
    </xf>
    <xf numFmtId="0" fontId="0" fillId="5" borderId="15" xfId="0" applyFill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1" xfId="0" applyFill="1" applyBorder="1"/>
    <xf numFmtId="0" fontId="4" fillId="6" borderId="1" xfId="0" applyFont="1" applyFill="1" applyBorder="1"/>
    <xf numFmtId="0" fontId="0" fillId="6" borderId="13" xfId="0" applyFill="1" applyBorder="1"/>
    <xf numFmtId="0" fontId="0" fillId="0" borderId="1" xfId="0" applyFill="1" applyBorder="1"/>
    <xf numFmtId="0" fontId="1" fillId="6" borderId="1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17" xfId="0" applyBorder="1"/>
    <xf numFmtId="0" fontId="0" fillId="0" borderId="27" xfId="0" applyBorder="1"/>
    <xf numFmtId="0" fontId="0" fillId="6" borderId="28" xfId="0" applyFill="1" applyBorder="1"/>
    <xf numFmtId="0" fontId="0" fillId="6" borderId="29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14" fontId="0" fillId="10" borderId="1" xfId="0" applyNumberFormat="1" applyFill="1" applyBorder="1"/>
    <xf numFmtId="14" fontId="0" fillId="4" borderId="1" xfId="0" applyNumberFormat="1" applyFill="1" applyBorder="1"/>
    <xf numFmtId="0" fontId="1" fillId="12" borderId="0" xfId="0" applyFont="1" applyFill="1"/>
    <xf numFmtId="0" fontId="0" fillId="7" borderId="1" xfId="0" applyFill="1" applyBorder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0" borderId="0" xfId="0" applyFont="1"/>
    <xf numFmtId="0" fontId="0" fillId="6" borderId="0" xfId="0" applyFill="1"/>
    <xf numFmtId="0" fontId="0" fillId="6" borderId="0" xfId="0" applyFill="1" applyBorder="1"/>
    <xf numFmtId="0" fontId="1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workbookViewId="0">
      <selection activeCell="A6" sqref="A5:A6"/>
    </sheetView>
  </sheetViews>
  <sheetFormatPr defaultRowHeight="15" x14ac:dyDescent="0.25"/>
  <cols>
    <col min="1" max="1" width="9.85546875" customWidth="1"/>
    <col min="2" max="2" width="11.5703125" customWidth="1"/>
    <col min="3" max="3" width="9.7109375" customWidth="1"/>
    <col min="4" max="35" width="3.7109375" bestFit="1" customWidth="1"/>
  </cols>
  <sheetData>
    <row r="1" spans="1:38" x14ac:dyDescent="0.25">
      <c r="A1" s="49" t="s">
        <v>0</v>
      </c>
      <c r="B1" s="50"/>
      <c r="C1" s="51"/>
      <c r="D1" s="58" t="s">
        <v>4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4" t="s">
        <v>13</v>
      </c>
      <c r="AK1" s="67" t="s">
        <v>14</v>
      </c>
      <c r="AL1" s="70" t="s">
        <v>15</v>
      </c>
    </row>
    <row r="2" spans="1:38" ht="15.75" thickBot="1" x14ac:dyDescent="0.3">
      <c r="A2" s="52"/>
      <c r="B2" s="53"/>
      <c r="C2" s="54"/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5"/>
      <c r="AK2" s="68"/>
      <c r="AL2" s="71"/>
    </row>
    <row r="3" spans="1:38" ht="27.75" thickBot="1" x14ac:dyDescent="0.3">
      <c r="A3" s="55"/>
      <c r="B3" s="56"/>
      <c r="C3" s="57"/>
      <c r="D3" s="10" t="s">
        <v>5</v>
      </c>
      <c r="E3" s="11" t="s">
        <v>6</v>
      </c>
      <c r="F3" s="12" t="s">
        <v>7</v>
      </c>
      <c r="G3" s="12" t="s">
        <v>8</v>
      </c>
      <c r="H3" s="12" t="s">
        <v>9</v>
      </c>
      <c r="I3" s="12" t="s">
        <v>11</v>
      </c>
      <c r="J3" s="12" t="s">
        <v>10</v>
      </c>
      <c r="K3" s="12" t="s">
        <v>5</v>
      </c>
      <c r="L3" s="11" t="s">
        <v>6</v>
      </c>
      <c r="M3" s="12" t="s">
        <v>7</v>
      </c>
      <c r="N3" s="12" t="s">
        <v>8</v>
      </c>
      <c r="O3" s="12" t="s">
        <v>9</v>
      </c>
      <c r="P3" s="12" t="s">
        <v>11</v>
      </c>
      <c r="Q3" s="12" t="s">
        <v>12</v>
      </c>
      <c r="R3" s="12" t="s">
        <v>5</v>
      </c>
      <c r="S3" s="11" t="s">
        <v>6</v>
      </c>
      <c r="T3" s="12" t="s">
        <v>7</v>
      </c>
      <c r="U3" s="12" t="s">
        <v>8</v>
      </c>
      <c r="V3" s="12" t="s">
        <v>9</v>
      </c>
      <c r="W3" s="12" t="s">
        <v>11</v>
      </c>
      <c r="X3" s="12" t="s">
        <v>12</v>
      </c>
      <c r="Y3" s="12" t="s">
        <v>5</v>
      </c>
      <c r="Z3" s="11" t="s">
        <v>6</v>
      </c>
      <c r="AA3" s="12" t="s">
        <v>7</v>
      </c>
      <c r="AB3" s="12" t="s">
        <v>8</v>
      </c>
      <c r="AC3" s="12" t="s">
        <v>9</v>
      </c>
      <c r="AD3" s="12" t="s">
        <v>11</v>
      </c>
      <c r="AE3" s="12" t="s">
        <v>12</v>
      </c>
      <c r="AF3" s="12" t="s">
        <v>5</v>
      </c>
      <c r="AG3" s="11" t="s">
        <v>6</v>
      </c>
      <c r="AH3" s="12" t="s">
        <v>7</v>
      </c>
      <c r="AI3" s="13" t="s">
        <v>8</v>
      </c>
      <c r="AJ3" s="65"/>
      <c r="AK3" s="68"/>
      <c r="AL3" s="71"/>
    </row>
    <row r="4" spans="1:38" ht="15.75" thickBot="1" x14ac:dyDescent="0.3">
      <c r="A4" s="2" t="s">
        <v>1</v>
      </c>
      <c r="B4" s="3" t="s">
        <v>2</v>
      </c>
      <c r="C4" s="4" t="s">
        <v>3</v>
      </c>
      <c r="D4" s="18">
        <v>1</v>
      </c>
      <c r="E4" s="19">
        <v>2</v>
      </c>
      <c r="F4" s="20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19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19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19">
        <v>23</v>
      </c>
      <c r="AA4" s="21">
        <v>24</v>
      </c>
      <c r="AB4" s="21">
        <v>25</v>
      </c>
      <c r="AC4" s="21">
        <v>26</v>
      </c>
      <c r="AD4" s="21">
        <v>27</v>
      </c>
      <c r="AE4" s="21">
        <v>28</v>
      </c>
      <c r="AF4" s="21">
        <v>29</v>
      </c>
      <c r="AG4" s="19">
        <v>30</v>
      </c>
      <c r="AH4" s="21">
        <v>31</v>
      </c>
      <c r="AI4" s="22">
        <v>1</v>
      </c>
      <c r="AJ4" s="66"/>
      <c r="AK4" s="69"/>
      <c r="AL4" s="72"/>
    </row>
    <row r="5" spans="1:38" ht="15.75" thickBot="1" x14ac:dyDescent="0.3">
      <c r="A5" s="5"/>
      <c r="B5" s="1"/>
      <c r="C5" s="6"/>
      <c r="D5" s="14" t="s">
        <v>17</v>
      </c>
      <c r="E5" s="15" t="s">
        <v>16</v>
      </c>
      <c r="F5" s="14" t="s">
        <v>17</v>
      </c>
      <c r="G5" s="14" t="s">
        <v>19</v>
      </c>
      <c r="H5" s="14" t="s">
        <v>17</v>
      </c>
      <c r="I5" s="14" t="s">
        <v>17</v>
      </c>
      <c r="J5" s="14" t="s">
        <v>17</v>
      </c>
      <c r="K5" s="14" t="s">
        <v>17</v>
      </c>
      <c r="L5" s="15" t="s">
        <v>16</v>
      </c>
      <c r="M5" s="14" t="s">
        <v>19</v>
      </c>
      <c r="N5" s="14" t="s">
        <v>17</v>
      </c>
      <c r="O5" s="14" t="s">
        <v>17</v>
      </c>
      <c r="P5" s="14" t="s">
        <v>17</v>
      </c>
      <c r="Q5" s="14" t="s">
        <v>17</v>
      </c>
      <c r="R5" s="14" t="s">
        <v>19</v>
      </c>
      <c r="S5" s="15" t="s">
        <v>16</v>
      </c>
      <c r="T5" s="14" t="s">
        <v>17</v>
      </c>
      <c r="U5" s="14" t="s">
        <v>17</v>
      </c>
      <c r="V5" s="14" t="s">
        <v>17</v>
      </c>
      <c r="W5" s="14" t="s">
        <v>17</v>
      </c>
      <c r="X5" s="14" t="s">
        <v>17</v>
      </c>
      <c r="Y5" s="14" t="s">
        <v>19</v>
      </c>
      <c r="Z5" s="15" t="s">
        <v>16</v>
      </c>
      <c r="AA5" s="14" t="s">
        <v>17</v>
      </c>
      <c r="AB5" s="14" t="s">
        <v>17</v>
      </c>
      <c r="AC5" s="14" t="s">
        <v>17</v>
      </c>
      <c r="AD5" s="14" t="s">
        <v>17</v>
      </c>
      <c r="AE5" s="14" t="s">
        <v>17</v>
      </c>
      <c r="AF5" s="14" t="s">
        <v>17</v>
      </c>
      <c r="AG5" s="15" t="s">
        <v>16</v>
      </c>
      <c r="AH5" s="14" t="s">
        <v>17</v>
      </c>
      <c r="AI5" s="14" t="s">
        <v>19</v>
      </c>
      <c r="AJ5" s="2">
        <f>COUNTIF(D5:AI5,"P")</f>
        <v>22</v>
      </c>
      <c r="AK5" s="3">
        <f>COUNTIF(D5:AI5,"A")</f>
        <v>5</v>
      </c>
      <c r="AL5" s="4">
        <f>COUNTIF(D5:AI5,"H")</f>
        <v>5</v>
      </c>
    </row>
    <row r="6" spans="1:38" ht="15.75" thickBot="1" x14ac:dyDescent="0.3">
      <c r="A6" s="5"/>
      <c r="B6" s="1"/>
      <c r="C6" s="6"/>
      <c r="D6" s="14" t="s">
        <v>17</v>
      </c>
      <c r="E6" s="15" t="s">
        <v>16</v>
      </c>
      <c r="F6" s="14" t="s">
        <v>17</v>
      </c>
      <c r="G6" s="14" t="s">
        <v>17</v>
      </c>
      <c r="H6" s="14" t="s">
        <v>17</v>
      </c>
      <c r="I6" s="14" t="s">
        <v>17</v>
      </c>
      <c r="J6" s="14" t="s">
        <v>19</v>
      </c>
      <c r="K6" s="14" t="s">
        <v>17</v>
      </c>
      <c r="L6" s="15" t="s">
        <v>16</v>
      </c>
      <c r="M6" s="14" t="s">
        <v>17</v>
      </c>
      <c r="N6" s="14" t="s">
        <v>17</v>
      </c>
      <c r="O6" s="14" t="s">
        <v>19</v>
      </c>
      <c r="P6" s="14" t="s">
        <v>17</v>
      </c>
      <c r="Q6" s="14" t="s">
        <v>19</v>
      </c>
      <c r="R6" s="14" t="s">
        <v>17</v>
      </c>
      <c r="S6" s="15" t="s">
        <v>16</v>
      </c>
      <c r="T6" s="14" t="s">
        <v>19</v>
      </c>
      <c r="U6" s="14" t="s">
        <v>17</v>
      </c>
      <c r="V6" s="14" t="s">
        <v>19</v>
      </c>
      <c r="W6" s="14" t="s">
        <v>17</v>
      </c>
      <c r="X6" s="14" t="s">
        <v>17</v>
      </c>
      <c r="Y6" s="14" t="s">
        <v>17</v>
      </c>
      <c r="Z6" s="15" t="s">
        <v>16</v>
      </c>
      <c r="AA6" s="14" t="s">
        <v>17</v>
      </c>
      <c r="AB6" s="14" t="s">
        <v>17</v>
      </c>
      <c r="AC6" s="14" t="s">
        <v>17</v>
      </c>
      <c r="AD6" s="14" t="s">
        <v>17</v>
      </c>
      <c r="AE6" s="14" t="s">
        <v>17</v>
      </c>
      <c r="AF6" s="14" t="s">
        <v>17</v>
      </c>
      <c r="AG6" s="15" t="s">
        <v>16</v>
      </c>
      <c r="AH6" s="14" t="s">
        <v>17</v>
      </c>
      <c r="AI6" s="14" t="s">
        <v>17</v>
      </c>
      <c r="AJ6" s="2">
        <f t="shared" ref="AJ6:AJ20" si="0">COUNTIF(D6:AI6,"P")</f>
        <v>22</v>
      </c>
      <c r="AK6" s="3">
        <f t="shared" ref="AK6:AK20" si="1">COUNTIF(D6:AI6,"A")</f>
        <v>5</v>
      </c>
      <c r="AL6" s="4">
        <f t="shared" ref="AL6:AL20" si="2">COUNTIF(D6:AI6,"H")</f>
        <v>5</v>
      </c>
    </row>
    <row r="7" spans="1:38" ht="15.75" thickBot="1" x14ac:dyDescent="0.3">
      <c r="A7" s="5"/>
      <c r="B7" s="1"/>
      <c r="C7" s="6"/>
      <c r="D7" s="14" t="s">
        <v>17</v>
      </c>
      <c r="E7" s="15" t="s">
        <v>16</v>
      </c>
      <c r="F7" s="14" t="s">
        <v>17</v>
      </c>
      <c r="G7" s="14" t="s">
        <v>17</v>
      </c>
      <c r="H7" s="14" t="s">
        <v>19</v>
      </c>
      <c r="I7" s="14" t="s">
        <v>17</v>
      </c>
      <c r="J7" s="14" t="s">
        <v>17</v>
      </c>
      <c r="K7" s="14" t="s">
        <v>17</v>
      </c>
      <c r="L7" s="15" t="s">
        <v>16</v>
      </c>
      <c r="M7" s="14" t="s">
        <v>19</v>
      </c>
      <c r="N7" s="14" t="s">
        <v>17</v>
      </c>
      <c r="O7" s="14" t="s">
        <v>17</v>
      </c>
      <c r="P7" s="14" t="s">
        <v>17</v>
      </c>
      <c r="Q7" s="14" t="s">
        <v>17</v>
      </c>
      <c r="R7" s="14" t="s">
        <v>17</v>
      </c>
      <c r="S7" s="15" t="s">
        <v>16</v>
      </c>
      <c r="T7" s="14" t="s">
        <v>17</v>
      </c>
      <c r="U7" s="14" t="s">
        <v>17</v>
      </c>
      <c r="V7" s="14" t="s">
        <v>17</v>
      </c>
      <c r="W7" s="14" t="s">
        <v>17</v>
      </c>
      <c r="X7" s="14" t="s">
        <v>19</v>
      </c>
      <c r="Y7" s="14" t="s">
        <v>17</v>
      </c>
      <c r="Z7" s="15" t="s">
        <v>16</v>
      </c>
      <c r="AA7" s="14" t="s">
        <v>19</v>
      </c>
      <c r="AB7" s="14" t="s">
        <v>17</v>
      </c>
      <c r="AC7" s="14" t="s">
        <v>17</v>
      </c>
      <c r="AD7" s="14" t="s">
        <v>17</v>
      </c>
      <c r="AE7" s="14" t="s">
        <v>17</v>
      </c>
      <c r="AF7" s="14" t="s">
        <v>17</v>
      </c>
      <c r="AG7" s="15" t="s">
        <v>16</v>
      </c>
      <c r="AH7" s="14" t="s">
        <v>19</v>
      </c>
      <c r="AI7" s="14" t="s">
        <v>17</v>
      </c>
      <c r="AJ7" s="2">
        <f t="shared" si="0"/>
        <v>22</v>
      </c>
      <c r="AK7" s="3">
        <f t="shared" si="1"/>
        <v>5</v>
      </c>
      <c r="AL7" s="4">
        <f t="shared" si="2"/>
        <v>5</v>
      </c>
    </row>
    <row r="8" spans="1:38" ht="15.75" thickBot="1" x14ac:dyDescent="0.3">
      <c r="A8" s="5"/>
      <c r="B8" s="1"/>
      <c r="C8" s="6"/>
      <c r="D8" s="14" t="s">
        <v>17</v>
      </c>
      <c r="E8" s="15" t="s">
        <v>16</v>
      </c>
      <c r="F8" s="14" t="s">
        <v>17</v>
      </c>
      <c r="G8" s="14" t="s">
        <v>19</v>
      </c>
      <c r="H8" s="14" t="s">
        <v>17</v>
      </c>
      <c r="I8" s="14" t="s">
        <v>19</v>
      </c>
      <c r="J8" s="14" t="s">
        <v>17</v>
      </c>
      <c r="K8" s="14" t="s">
        <v>17</v>
      </c>
      <c r="L8" s="15" t="s">
        <v>16</v>
      </c>
      <c r="M8" s="14" t="s">
        <v>17</v>
      </c>
      <c r="N8" s="14" t="s">
        <v>17</v>
      </c>
      <c r="O8" s="14" t="s">
        <v>17</v>
      </c>
      <c r="P8" s="14" t="s">
        <v>19</v>
      </c>
      <c r="Q8" s="14" t="s">
        <v>17</v>
      </c>
      <c r="R8" s="14" t="s">
        <v>17</v>
      </c>
      <c r="S8" s="15" t="s">
        <v>16</v>
      </c>
      <c r="T8" s="14" t="s">
        <v>17</v>
      </c>
      <c r="U8" s="14" t="s">
        <v>17</v>
      </c>
      <c r="V8" s="14" t="s">
        <v>17</v>
      </c>
      <c r="W8" s="14" t="s">
        <v>17</v>
      </c>
      <c r="X8" s="14" t="s">
        <v>19</v>
      </c>
      <c r="Y8" s="14" t="s">
        <v>17</v>
      </c>
      <c r="Z8" s="15" t="s">
        <v>16</v>
      </c>
      <c r="AA8" s="14" t="s">
        <v>17</v>
      </c>
      <c r="AB8" s="14" t="s">
        <v>19</v>
      </c>
      <c r="AC8" s="14" t="s">
        <v>19</v>
      </c>
      <c r="AD8" s="14" t="s">
        <v>17</v>
      </c>
      <c r="AE8" s="14" t="s">
        <v>17</v>
      </c>
      <c r="AF8" s="14" t="s">
        <v>17</v>
      </c>
      <c r="AG8" s="15" t="s">
        <v>16</v>
      </c>
      <c r="AH8" s="14" t="s">
        <v>17</v>
      </c>
      <c r="AI8" s="14" t="s">
        <v>17</v>
      </c>
      <c r="AJ8" s="2">
        <f t="shared" si="0"/>
        <v>21</v>
      </c>
      <c r="AK8" s="3">
        <f t="shared" si="1"/>
        <v>6</v>
      </c>
      <c r="AL8" s="4">
        <f t="shared" si="2"/>
        <v>5</v>
      </c>
    </row>
    <row r="9" spans="1:38" ht="15.75" thickBot="1" x14ac:dyDescent="0.3">
      <c r="A9" s="5"/>
      <c r="B9" s="1"/>
      <c r="C9" s="6"/>
      <c r="D9" s="14" t="s">
        <v>17</v>
      </c>
      <c r="E9" s="15" t="s">
        <v>16</v>
      </c>
      <c r="F9" s="14" t="s">
        <v>20</v>
      </c>
      <c r="G9" s="14" t="s">
        <v>17</v>
      </c>
      <c r="H9" s="14" t="s">
        <v>17</v>
      </c>
      <c r="I9" s="14" t="s">
        <v>17</v>
      </c>
      <c r="J9" s="14" t="s">
        <v>17</v>
      </c>
      <c r="K9" s="14" t="s">
        <v>17</v>
      </c>
      <c r="L9" s="15" t="s">
        <v>16</v>
      </c>
      <c r="M9" s="14" t="s">
        <v>17</v>
      </c>
      <c r="N9" s="14" t="s">
        <v>17</v>
      </c>
      <c r="O9" s="14" t="s">
        <v>17</v>
      </c>
      <c r="P9" s="14" t="s">
        <v>17</v>
      </c>
      <c r="Q9" s="14" t="s">
        <v>17</v>
      </c>
      <c r="R9" s="14" t="s">
        <v>17</v>
      </c>
      <c r="S9" s="15" t="s">
        <v>16</v>
      </c>
      <c r="T9" s="14" t="s">
        <v>17</v>
      </c>
      <c r="U9" s="14" t="s">
        <v>17</v>
      </c>
      <c r="V9" s="14" t="s">
        <v>17</v>
      </c>
      <c r="W9" s="14" t="s">
        <v>17</v>
      </c>
      <c r="X9" s="14" t="s">
        <v>19</v>
      </c>
      <c r="Y9" s="14" t="s">
        <v>17</v>
      </c>
      <c r="Z9" s="15" t="s">
        <v>16</v>
      </c>
      <c r="AA9" s="14" t="s">
        <v>17</v>
      </c>
      <c r="AB9" s="14" t="s">
        <v>17</v>
      </c>
      <c r="AC9" s="14" t="s">
        <v>19</v>
      </c>
      <c r="AD9" s="14" t="s">
        <v>19</v>
      </c>
      <c r="AE9" s="14" t="s">
        <v>17</v>
      </c>
      <c r="AF9" s="14" t="s">
        <v>17</v>
      </c>
      <c r="AG9" s="15" t="s">
        <v>16</v>
      </c>
      <c r="AH9" s="14" t="s">
        <v>17</v>
      </c>
      <c r="AI9" s="14" t="s">
        <v>17</v>
      </c>
      <c r="AJ9" s="2">
        <f t="shared" si="0"/>
        <v>23</v>
      </c>
      <c r="AK9" s="3">
        <f t="shared" si="1"/>
        <v>3</v>
      </c>
      <c r="AL9" s="4">
        <f t="shared" si="2"/>
        <v>5</v>
      </c>
    </row>
    <row r="10" spans="1:38" ht="15.75" thickBot="1" x14ac:dyDescent="0.3">
      <c r="A10" s="5"/>
      <c r="B10" s="1"/>
      <c r="C10" s="6"/>
      <c r="D10" s="14" t="s">
        <v>17</v>
      </c>
      <c r="E10" s="15" t="s">
        <v>16</v>
      </c>
      <c r="F10" s="14" t="s">
        <v>17</v>
      </c>
      <c r="G10" s="14" t="s">
        <v>17</v>
      </c>
      <c r="H10" s="14" t="s">
        <v>17</v>
      </c>
      <c r="I10" s="14" t="s">
        <v>17</v>
      </c>
      <c r="J10" s="14" t="s">
        <v>17</v>
      </c>
      <c r="K10" s="14" t="s">
        <v>17</v>
      </c>
      <c r="L10" s="15" t="s">
        <v>16</v>
      </c>
      <c r="M10" s="14" t="s">
        <v>19</v>
      </c>
      <c r="N10" s="14" t="s">
        <v>17</v>
      </c>
      <c r="O10" s="14" t="s">
        <v>17</v>
      </c>
      <c r="P10" s="14" t="s">
        <v>17</v>
      </c>
      <c r="Q10" s="14" t="s">
        <v>19</v>
      </c>
      <c r="R10" s="14" t="s">
        <v>17</v>
      </c>
      <c r="S10" s="15" t="s">
        <v>16</v>
      </c>
      <c r="T10" s="14" t="s">
        <v>17</v>
      </c>
      <c r="U10" s="14" t="s">
        <v>17</v>
      </c>
      <c r="V10" s="14" t="s">
        <v>19</v>
      </c>
      <c r="W10" s="14" t="s">
        <v>19</v>
      </c>
      <c r="X10" s="14" t="s">
        <v>19</v>
      </c>
      <c r="Y10" s="14" t="s">
        <v>17</v>
      </c>
      <c r="Z10" s="15" t="s">
        <v>16</v>
      </c>
      <c r="AA10" s="14" t="s">
        <v>17</v>
      </c>
      <c r="AB10" s="14" t="s">
        <v>17</v>
      </c>
      <c r="AC10" s="14" t="s">
        <v>17</v>
      </c>
      <c r="AD10" s="14" t="s">
        <v>19</v>
      </c>
      <c r="AE10" s="14" t="s">
        <v>17</v>
      </c>
      <c r="AF10" s="14" t="s">
        <v>17</v>
      </c>
      <c r="AG10" s="15" t="s">
        <v>16</v>
      </c>
      <c r="AH10" s="14" t="s">
        <v>17</v>
      </c>
      <c r="AI10" s="14" t="s">
        <v>19</v>
      </c>
      <c r="AJ10" s="2">
        <f t="shared" si="0"/>
        <v>20</v>
      </c>
      <c r="AK10" s="3">
        <f t="shared" si="1"/>
        <v>7</v>
      </c>
      <c r="AL10" s="4">
        <f t="shared" si="2"/>
        <v>5</v>
      </c>
    </row>
    <row r="11" spans="1:38" ht="15.75" thickBot="1" x14ac:dyDescent="0.3">
      <c r="A11" s="5"/>
      <c r="B11" s="1"/>
      <c r="C11" s="6"/>
      <c r="D11" s="14" t="s">
        <v>18</v>
      </c>
      <c r="E11" s="15" t="s">
        <v>16</v>
      </c>
      <c r="F11" s="14" t="s">
        <v>17</v>
      </c>
      <c r="G11" s="14" t="s">
        <v>17</v>
      </c>
      <c r="H11" s="14" t="s">
        <v>17</v>
      </c>
      <c r="I11" s="14" t="s">
        <v>17</v>
      </c>
      <c r="J11" s="14" t="s">
        <v>17</v>
      </c>
      <c r="K11" s="14" t="s">
        <v>17</v>
      </c>
      <c r="L11" s="15" t="s">
        <v>16</v>
      </c>
      <c r="M11" s="14" t="s">
        <v>17</v>
      </c>
      <c r="N11" s="14" t="s">
        <v>17</v>
      </c>
      <c r="O11" s="14" t="s">
        <v>17</v>
      </c>
      <c r="P11" s="14" t="s">
        <v>17</v>
      </c>
      <c r="Q11" s="14" t="s">
        <v>17</v>
      </c>
      <c r="R11" s="14" t="s">
        <v>19</v>
      </c>
      <c r="S11" s="15" t="s">
        <v>16</v>
      </c>
      <c r="T11" s="14" t="s">
        <v>17</v>
      </c>
      <c r="U11" s="14" t="s">
        <v>19</v>
      </c>
      <c r="V11" s="14" t="s">
        <v>17</v>
      </c>
      <c r="W11" s="14" t="s">
        <v>17</v>
      </c>
      <c r="X11" s="14" t="s">
        <v>19</v>
      </c>
      <c r="Y11" s="14" t="s">
        <v>17</v>
      </c>
      <c r="Z11" s="15" t="s">
        <v>16</v>
      </c>
      <c r="AA11" s="14" t="s">
        <v>17</v>
      </c>
      <c r="AB11" s="14" t="s">
        <v>17</v>
      </c>
      <c r="AC11" s="14" t="s">
        <v>19</v>
      </c>
      <c r="AD11" s="14" t="s">
        <v>19</v>
      </c>
      <c r="AE11" s="14" t="s">
        <v>17</v>
      </c>
      <c r="AF11" s="14" t="s">
        <v>17</v>
      </c>
      <c r="AG11" s="15" t="s">
        <v>16</v>
      </c>
      <c r="AH11" s="14" t="s">
        <v>17</v>
      </c>
      <c r="AI11" s="14" t="s">
        <v>17</v>
      </c>
      <c r="AJ11" s="2">
        <f t="shared" si="0"/>
        <v>21</v>
      </c>
      <c r="AK11" s="3">
        <f t="shared" si="1"/>
        <v>5</v>
      </c>
      <c r="AL11" s="4">
        <f t="shared" si="2"/>
        <v>5</v>
      </c>
    </row>
    <row r="12" spans="1:38" ht="15.75" thickBot="1" x14ac:dyDescent="0.3">
      <c r="A12" s="5"/>
      <c r="B12" s="1"/>
      <c r="C12" s="6"/>
      <c r="D12" s="14" t="s">
        <v>17</v>
      </c>
      <c r="E12" s="15" t="s">
        <v>16</v>
      </c>
      <c r="F12" s="14" t="s">
        <v>17</v>
      </c>
      <c r="G12" s="14" t="s">
        <v>19</v>
      </c>
      <c r="H12" s="14" t="s">
        <v>17</v>
      </c>
      <c r="I12" s="14" t="s">
        <v>17</v>
      </c>
      <c r="J12" s="14" t="s">
        <v>17</v>
      </c>
      <c r="K12" s="14" t="s">
        <v>17</v>
      </c>
      <c r="L12" s="15" t="s">
        <v>16</v>
      </c>
      <c r="M12" s="14" t="s">
        <v>17</v>
      </c>
      <c r="N12" s="14" t="s">
        <v>17</v>
      </c>
      <c r="O12" s="14" t="s">
        <v>17</v>
      </c>
      <c r="P12" s="14" t="s">
        <v>17</v>
      </c>
      <c r="Q12" s="14" t="s">
        <v>17</v>
      </c>
      <c r="R12" s="14" t="s">
        <v>17</v>
      </c>
      <c r="S12" s="15" t="s">
        <v>16</v>
      </c>
      <c r="T12" s="14" t="s">
        <v>17</v>
      </c>
      <c r="U12" s="14" t="s">
        <v>17</v>
      </c>
      <c r="V12" s="14" t="s">
        <v>19</v>
      </c>
      <c r="W12" s="14" t="s">
        <v>17</v>
      </c>
      <c r="X12" s="14" t="s">
        <v>19</v>
      </c>
      <c r="Y12" s="14" t="s">
        <v>17</v>
      </c>
      <c r="Z12" s="15" t="s">
        <v>16</v>
      </c>
      <c r="AA12" s="14" t="s">
        <v>17</v>
      </c>
      <c r="AB12" s="14" t="s">
        <v>17</v>
      </c>
      <c r="AC12" s="14" t="s">
        <v>19</v>
      </c>
      <c r="AD12" s="14" t="s">
        <v>19</v>
      </c>
      <c r="AE12" s="14" t="s">
        <v>19</v>
      </c>
      <c r="AF12" s="14" t="s">
        <v>17</v>
      </c>
      <c r="AG12" s="15" t="s">
        <v>16</v>
      </c>
      <c r="AH12" s="14" t="s">
        <v>17</v>
      </c>
      <c r="AI12" s="14" t="s">
        <v>17</v>
      </c>
      <c r="AJ12" s="2">
        <f t="shared" si="0"/>
        <v>21</v>
      </c>
      <c r="AK12" s="3">
        <f t="shared" si="1"/>
        <v>6</v>
      </c>
      <c r="AL12" s="4">
        <f t="shared" si="2"/>
        <v>5</v>
      </c>
    </row>
    <row r="13" spans="1:38" ht="15.75" thickBot="1" x14ac:dyDescent="0.3">
      <c r="A13" s="5"/>
      <c r="B13" s="1"/>
      <c r="C13" s="6"/>
      <c r="D13" s="14" t="s">
        <v>17</v>
      </c>
      <c r="E13" s="15" t="s">
        <v>16</v>
      </c>
      <c r="F13" s="14" t="s">
        <v>17</v>
      </c>
      <c r="G13" s="14" t="s">
        <v>17</v>
      </c>
      <c r="H13" s="14" t="s">
        <v>17</v>
      </c>
      <c r="I13" s="14" t="s">
        <v>17</v>
      </c>
      <c r="J13" s="14" t="s">
        <v>19</v>
      </c>
      <c r="K13" s="14" t="s">
        <v>17</v>
      </c>
      <c r="L13" s="15" t="s">
        <v>16</v>
      </c>
      <c r="M13" s="14" t="s">
        <v>17</v>
      </c>
      <c r="N13" s="14" t="s">
        <v>17</v>
      </c>
      <c r="O13" s="14" t="s">
        <v>17</v>
      </c>
      <c r="P13" s="14" t="s">
        <v>17</v>
      </c>
      <c r="Q13" s="14" t="s">
        <v>19</v>
      </c>
      <c r="R13" s="14" t="s">
        <v>19</v>
      </c>
      <c r="S13" s="15" t="s">
        <v>16</v>
      </c>
      <c r="T13" s="14" t="s">
        <v>17</v>
      </c>
      <c r="U13" s="14" t="s">
        <v>17</v>
      </c>
      <c r="V13" s="14" t="s">
        <v>17</v>
      </c>
      <c r="W13" s="14" t="s">
        <v>17</v>
      </c>
      <c r="X13" s="14" t="s">
        <v>19</v>
      </c>
      <c r="Y13" s="14" t="s">
        <v>17</v>
      </c>
      <c r="Z13" s="15" t="s">
        <v>16</v>
      </c>
      <c r="AA13" s="14" t="s">
        <v>17</v>
      </c>
      <c r="AB13" s="14" t="s">
        <v>17</v>
      </c>
      <c r="AC13" s="14" t="s">
        <v>17</v>
      </c>
      <c r="AD13" s="14" t="s">
        <v>17</v>
      </c>
      <c r="AE13" s="14" t="s">
        <v>19</v>
      </c>
      <c r="AF13" s="14" t="s">
        <v>17</v>
      </c>
      <c r="AG13" s="15" t="s">
        <v>16</v>
      </c>
      <c r="AH13" s="14" t="s">
        <v>19</v>
      </c>
      <c r="AI13" s="14" t="s">
        <v>17</v>
      </c>
      <c r="AJ13" s="2">
        <f t="shared" si="0"/>
        <v>21</v>
      </c>
      <c r="AK13" s="3">
        <f t="shared" si="1"/>
        <v>6</v>
      </c>
      <c r="AL13" s="4">
        <f t="shared" si="2"/>
        <v>5</v>
      </c>
    </row>
    <row r="14" spans="1:38" ht="15.75" thickBot="1" x14ac:dyDescent="0.3">
      <c r="A14" s="5"/>
      <c r="B14" s="1"/>
      <c r="C14" s="6"/>
      <c r="D14" s="14" t="s">
        <v>18</v>
      </c>
      <c r="E14" s="15" t="s">
        <v>16</v>
      </c>
      <c r="F14" s="14" t="s">
        <v>17</v>
      </c>
      <c r="G14" s="14" t="s">
        <v>17</v>
      </c>
      <c r="H14" s="14" t="s">
        <v>17</v>
      </c>
      <c r="I14" s="14" t="s">
        <v>17</v>
      </c>
      <c r="J14" s="14" t="s">
        <v>19</v>
      </c>
      <c r="K14" s="14" t="s">
        <v>17</v>
      </c>
      <c r="L14" s="15" t="s">
        <v>16</v>
      </c>
      <c r="M14" s="14" t="s">
        <v>19</v>
      </c>
      <c r="N14" s="14" t="s">
        <v>17</v>
      </c>
      <c r="O14" s="14" t="s">
        <v>17</v>
      </c>
      <c r="P14" s="14" t="s">
        <v>17</v>
      </c>
      <c r="Q14" s="14" t="s">
        <v>17</v>
      </c>
      <c r="R14" s="14" t="s">
        <v>17</v>
      </c>
      <c r="S14" s="15" t="s">
        <v>16</v>
      </c>
      <c r="T14" s="14" t="s">
        <v>17</v>
      </c>
      <c r="U14" s="14" t="s">
        <v>17</v>
      </c>
      <c r="V14" s="14" t="s">
        <v>17</v>
      </c>
      <c r="W14" s="14" t="s">
        <v>17</v>
      </c>
      <c r="X14" s="14" t="s">
        <v>19</v>
      </c>
      <c r="Y14" s="14" t="s">
        <v>17</v>
      </c>
      <c r="Z14" s="15" t="s">
        <v>16</v>
      </c>
      <c r="AA14" s="14" t="s">
        <v>17</v>
      </c>
      <c r="AB14" s="14" t="s">
        <v>17</v>
      </c>
      <c r="AC14" s="14" t="s">
        <v>19</v>
      </c>
      <c r="AD14" s="14" t="s">
        <v>17</v>
      </c>
      <c r="AE14" s="14" t="s">
        <v>19</v>
      </c>
      <c r="AF14" s="14" t="s">
        <v>17</v>
      </c>
      <c r="AG14" s="15" t="s">
        <v>16</v>
      </c>
      <c r="AH14" s="14" t="s">
        <v>17</v>
      </c>
      <c r="AI14" s="14" t="s">
        <v>17</v>
      </c>
      <c r="AJ14" s="2">
        <f t="shared" si="0"/>
        <v>21</v>
      </c>
      <c r="AK14" s="3">
        <f t="shared" si="1"/>
        <v>5</v>
      </c>
      <c r="AL14" s="4">
        <f t="shared" si="2"/>
        <v>5</v>
      </c>
    </row>
    <row r="15" spans="1:38" ht="15.75" thickBot="1" x14ac:dyDescent="0.3">
      <c r="A15" s="5"/>
      <c r="B15" s="1"/>
      <c r="C15" s="6"/>
      <c r="D15" s="14" t="s">
        <v>17</v>
      </c>
      <c r="E15" s="15" t="s">
        <v>16</v>
      </c>
      <c r="F15" s="14" t="s">
        <v>17</v>
      </c>
      <c r="G15" s="14" t="s">
        <v>19</v>
      </c>
      <c r="H15" s="14" t="s">
        <v>17</v>
      </c>
      <c r="I15" s="14" t="s">
        <v>17</v>
      </c>
      <c r="J15" s="14" t="s">
        <v>17</v>
      </c>
      <c r="K15" s="14" t="s">
        <v>17</v>
      </c>
      <c r="L15" s="15" t="s">
        <v>16</v>
      </c>
      <c r="M15" s="14" t="s">
        <v>17</v>
      </c>
      <c r="N15" s="14" t="s">
        <v>17</v>
      </c>
      <c r="O15" s="14" t="s">
        <v>17</v>
      </c>
      <c r="P15" s="14" t="s">
        <v>17</v>
      </c>
      <c r="Q15" s="14" t="s">
        <v>19</v>
      </c>
      <c r="R15" s="14" t="s">
        <v>17</v>
      </c>
      <c r="S15" s="15" t="s">
        <v>16</v>
      </c>
      <c r="T15" s="14" t="s">
        <v>17</v>
      </c>
      <c r="U15" s="14" t="s">
        <v>17</v>
      </c>
      <c r="V15" s="14" t="s">
        <v>17</v>
      </c>
      <c r="W15" s="14" t="s">
        <v>17</v>
      </c>
      <c r="X15" s="14" t="s">
        <v>17</v>
      </c>
      <c r="Y15" s="14" t="s">
        <v>17</v>
      </c>
      <c r="Z15" s="15" t="s">
        <v>16</v>
      </c>
      <c r="AA15" s="14" t="s">
        <v>17</v>
      </c>
      <c r="AB15" s="14" t="s">
        <v>17</v>
      </c>
      <c r="AC15" s="14" t="s">
        <v>17</v>
      </c>
      <c r="AD15" s="14" t="s">
        <v>17</v>
      </c>
      <c r="AE15" s="14" t="s">
        <v>19</v>
      </c>
      <c r="AF15" s="14" t="s">
        <v>17</v>
      </c>
      <c r="AG15" s="15" t="s">
        <v>16</v>
      </c>
      <c r="AH15" s="14" t="s">
        <v>17</v>
      </c>
      <c r="AI15" s="14" t="s">
        <v>17</v>
      </c>
      <c r="AJ15" s="2">
        <f t="shared" si="0"/>
        <v>24</v>
      </c>
      <c r="AK15" s="3">
        <f t="shared" si="1"/>
        <v>3</v>
      </c>
      <c r="AL15" s="4">
        <f t="shared" si="2"/>
        <v>5</v>
      </c>
    </row>
    <row r="16" spans="1:38" ht="15.75" thickBot="1" x14ac:dyDescent="0.3">
      <c r="A16" s="5"/>
      <c r="B16" s="1"/>
      <c r="C16" s="6"/>
      <c r="D16" s="14" t="s">
        <v>19</v>
      </c>
      <c r="E16" s="15" t="s">
        <v>16</v>
      </c>
      <c r="F16" s="14" t="s">
        <v>17</v>
      </c>
      <c r="G16" s="14" t="s">
        <v>17</v>
      </c>
      <c r="H16" s="14" t="s">
        <v>19</v>
      </c>
      <c r="I16" s="14" t="s">
        <v>17</v>
      </c>
      <c r="J16" s="14" t="s">
        <v>19</v>
      </c>
      <c r="K16" s="14" t="s">
        <v>17</v>
      </c>
      <c r="L16" s="15" t="s">
        <v>16</v>
      </c>
      <c r="M16" s="14" t="s">
        <v>17</v>
      </c>
      <c r="N16" s="14" t="s">
        <v>17</v>
      </c>
      <c r="O16" s="14" t="s">
        <v>17</v>
      </c>
      <c r="P16" s="14" t="s">
        <v>19</v>
      </c>
      <c r="Q16" s="14" t="s">
        <v>19</v>
      </c>
      <c r="R16" s="14" t="s">
        <v>17</v>
      </c>
      <c r="S16" s="15" t="s">
        <v>16</v>
      </c>
      <c r="T16" s="14" t="s">
        <v>17</v>
      </c>
      <c r="U16" s="14" t="s">
        <v>17</v>
      </c>
      <c r="V16" s="14" t="s">
        <v>17</v>
      </c>
      <c r="W16" s="14" t="s">
        <v>17</v>
      </c>
      <c r="X16" s="14" t="s">
        <v>19</v>
      </c>
      <c r="Y16" s="14" t="s">
        <v>17</v>
      </c>
      <c r="Z16" s="15" t="s">
        <v>16</v>
      </c>
      <c r="AA16" s="14" t="s">
        <v>17</v>
      </c>
      <c r="AB16" s="14" t="s">
        <v>17</v>
      </c>
      <c r="AC16" s="14" t="s">
        <v>17</v>
      </c>
      <c r="AD16" s="14" t="s">
        <v>17</v>
      </c>
      <c r="AE16" s="14" t="s">
        <v>19</v>
      </c>
      <c r="AF16" s="14" t="s">
        <v>17</v>
      </c>
      <c r="AG16" s="15" t="s">
        <v>16</v>
      </c>
      <c r="AH16" s="14" t="s">
        <v>17</v>
      </c>
      <c r="AI16" s="14" t="s">
        <v>17</v>
      </c>
      <c r="AJ16" s="2">
        <f t="shared" si="0"/>
        <v>20</v>
      </c>
      <c r="AK16" s="3">
        <f t="shared" si="1"/>
        <v>7</v>
      </c>
      <c r="AL16" s="4">
        <f t="shared" si="2"/>
        <v>5</v>
      </c>
    </row>
    <row r="17" spans="1:38" ht="15.75" thickBot="1" x14ac:dyDescent="0.3">
      <c r="A17" s="5"/>
      <c r="B17" s="1"/>
      <c r="C17" s="6"/>
      <c r="D17" s="14" t="s">
        <v>17</v>
      </c>
      <c r="E17" s="15" t="s">
        <v>16</v>
      </c>
      <c r="F17" s="14" t="s">
        <v>17</v>
      </c>
      <c r="G17" s="14" t="s">
        <v>17</v>
      </c>
      <c r="H17" s="14" t="s">
        <v>17</v>
      </c>
      <c r="I17" s="14" t="s">
        <v>17</v>
      </c>
      <c r="J17" s="14" t="s">
        <v>17</v>
      </c>
      <c r="K17" s="14" t="s">
        <v>17</v>
      </c>
      <c r="L17" s="15" t="s">
        <v>16</v>
      </c>
      <c r="M17" s="14" t="s">
        <v>19</v>
      </c>
      <c r="N17" s="14" t="s">
        <v>17</v>
      </c>
      <c r="O17" s="14" t="s">
        <v>19</v>
      </c>
      <c r="P17" s="14" t="s">
        <v>17</v>
      </c>
      <c r="Q17" s="14" t="s">
        <v>17</v>
      </c>
      <c r="R17" s="14" t="s">
        <v>17</v>
      </c>
      <c r="S17" s="15" t="s">
        <v>16</v>
      </c>
      <c r="T17" s="14" t="s">
        <v>17</v>
      </c>
      <c r="U17" s="14" t="s">
        <v>17</v>
      </c>
      <c r="V17" s="14" t="s">
        <v>17</v>
      </c>
      <c r="W17" s="14" t="s">
        <v>17</v>
      </c>
      <c r="X17" s="14" t="s">
        <v>17</v>
      </c>
      <c r="Y17" s="14" t="s">
        <v>17</v>
      </c>
      <c r="Z17" s="15" t="s">
        <v>16</v>
      </c>
      <c r="AA17" s="14" t="s">
        <v>17</v>
      </c>
      <c r="AB17" s="14" t="s">
        <v>19</v>
      </c>
      <c r="AC17" s="14" t="s">
        <v>17</v>
      </c>
      <c r="AD17" s="14" t="s">
        <v>17</v>
      </c>
      <c r="AE17" s="14" t="s">
        <v>17</v>
      </c>
      <c r="AF17" s="14" t="s">
        <v>17</v>
      </c>
      <c r="AG17" s="15" t="s">
        <v>16</v>
      </c>
      <c r="AH17" s="14" t="s">
        <v>17</v>
      </c>
      <c r="AI17" s="14" t="s">
        <v>17</v>
      </c>
      <c r="AJ17" s="2">
        <f t="shared" si="0"/>
        <v>24</v>
      </c>
      <c r="AK17" s="3">
        <f t="shared" si="1"/>
        <v>3</v>
      </c>
      <c r="AL17" s="4">
        <f t="shared" si="2"/>
        <v>5</v>
      </c>
    </row>
    <row r="18" spans="1:38" ht="15.75" thickBot="1" x14ac:dyDescent="0.3">
      <c r="A18" s="5"/>
      <c r="B18" s="1"/>
      <c r="C18" s="6"/>
      <c r="D18" s="14" t="s">
        <v>17</v>
      </c>
      <c r="E18" s="15" t="s">
        <v>16</v>
      </c>
      <c r="F18" s="14" t="s">
        <v>17</v>
      </c>
      <c r="G18" s="14" t="s">
        <v>17</v>
      </c>
      <c r="H18" s="14" t="s">
        <v>17</v>
      </c>
      <c r="I18" s="14" t="s">
        <v>19</v>
      </c>
      <c r="J18" s="14" t="s">
        <v>17</v>
      </c>
      <c r="K18" s="14" t="s">
        <v>17</v>
      </c>
      <c r="L18" s="15" t="s">
        <v>16</v>
      </c>
      <c r="M18" s="14" t="s">
        <v>17</v>
      </c>
      <c r="N18" s="14" t="s">
        <v>19</v>
      </c>
      <c r="O18" s="14" t="s">
        <v>17</v>
      </c>
      <c r="P18" s="14" t="s">
        <v>17</v>
      </c>
      <c r="Q18" s="14" t="s">
        <v>19</v>
      </c>
      <c r="R18" s="14" t="s">
        <v>17</v>
      </c>
      <c r="S18" s="15" t="s">
        <v>16</v>
      </c>
      <c r="T18" s="14" t="s">
        <v>17</v>
      </c>
      <c r="U18" s="14" t="s">
        <v>19</v>
      </c>
      <c r="V18" s="14" t="s">
        <v>17</v>
      </c>
      <c r="W18" s="14" t="s">
        <v>19</v>
      </c>
      <c r="X18" s="14" t="s">
        <v>17</v>
      </c>
      <c r="Y18" s="14" t="s">
        <v>17</v>
      </c>
      <c r="Z18" s="15" t="s">
        <v>16</v>
      </c>
      <c r="AA18" s="14" t="s">
        <v>17</v>
      </c>
      <c r="AB18" s="14" t="s">
        <v>17</v>
      </c>
      <c r="AC18" s="14" t="s">
        <v>17</v>
      </c>
      <c r="AD18" s="14" t="s">
        <v>17</v>
      </c>
      <c r="AE18" s="14" t="s">
        <v>19</v>
      </c>
      <c r="AF18" s="14" t="s">
        <v>17</v>
      </c>
      <c r="AG18" s="15" t="s">
        <v>16</v>
      </c>
      <c r="AH18" s="14" t="s">
        <v>17</v>
      </c>
      <c r="AI18" s="14" t="s">
        <v>19</v>
      </c>
      <c r="AJ18" s="2">
        <f t="shared" si="0"/>
        <v>20</v>
      </c>
      <c r="AK18" s="3">
        <f t="shared" si="1"/>
        <v>7</v>
      </c>
      <c r="AL18" s="4">
        <f t="shared" si="2"/>
        <v>5</v>
      </c>
    </row>
    <row r="19" spans="1:38" ht="15.75" thickBot="1" x14ac:dyDescent="0.3">
      <c r="A19" s="5"/>
      <c r="B19" s="1"/>
      <c r="C19" s="6"/>
      <c r="D19" s="14" t="s">
        <v>19</v>
      </c>
      <c r="E19" s="15" t="s">
        <v>16</v>
      </c>
      <c r="F19" s="14" t="s">
        <v>17</v>
      </c>
      <c r="G19" s="14" t="s">
        <v>17</v>
      </c>
      <c r="H19" s="14" t="s">
        <v>17</v>
      </c>
      <c r="I19" s="14" t="s">
        <v>17</v>
      </c>
      <c r="J19" s="14" t="s">
        <v>19</v>
      </c>
      <c r="K19" s="14" t="s">
        <v>17</v>
      </c>
      <c r="L19" s="15" t="s">
        <v>16</v>
      </c>
      <c r="M19" s="14" t="s">
        <v>19</v>
      </c>
      <c r="N19" s="14" t="s">
        <v>17</v>
      </c>
      <c r="O19" s="14" t="s">
        <v>17</v>
      </c>
      <c r="P19" s="14" t="s">
        <v>17</v>
      </c>
      <c r="Q19" s="14" t="s">
        <v>17</v>
      </c>
      <c r="R19" s="14" t="s">
        <v>17</v>
      </c>
      <c r="S19" s="15" t="s">
        <v>16</v>
      </c>
      <c r="T19" s="14" t="s">
        <v>17</v>
      </c>
      <c r="U19" s="14" t="s">
        <v>17</v>
      </c>
      <c r="V19" s="14" t="s">
        <v>17</v>
      </c>
      <c r="W19" s="14" t="s">
        <v>17</v>
      </c>
      <c r="X19" s="14" t="s">
        <v>17</v>
      </c>
      <c r="Y19" s="14" t="s">
        <v>17</v>
      </c>
      <c r="Z19" s="15" t="s">
        <v>16</v>
      </c>
      <c r="AA19" s="14" t="s">
        <v>17</v>
      </c>
      <c r="AB19" s="14" t="s">
        <v>17</v>
      </c>
      <c r="AC19" s="14" t="s">
        <v>17</v>
      </c>
      <c r="AD19" s="14" t="s">
        <v>19</v>
      </c>
      <c r="AE19" s="14" t="s">
        <v>17</v>
      </c>
      <c r="AF19" s="14" t="s">
        <v>17</v>
      </c>
      <c r="AG19" s="15" t="s">
        <v>16</v>
      </c>
      <c r="AH19" s="14" t="s">
        <v>17</v>
      </c>
      <c r="AI19" s="14" t="s">
        <v>19</v>
      </c>
      <c r="AJ19" s="2">
        <f t="shared" si="0"/>
        <v>22</v>
      </c>
      <c r="AK19" s="3">
        <f t="shared" si="1"/>
        <v>5</v>
      </c>
      <c r="AL19" s="4">
        <f t="shared" si="2"/>
        <v>5</v>
      </c>
    </row>
    <row r="20" spans="1:38" ht="15.75" thickBot="1" x14ac:dyDescent="0.3">
      <c r="A20" s="7"/>
      <c r="B20" s="8"/>
      <c r="C20" s="9"/>
      <c r="D20" s="16" t="s">
        <v>19</v>
      </c>
      <c r="E20" s="17" t="s">
        <v>16</v>
      </c>
      <c r="F20" s="16" t="s">
        <v>17</v>
      </c>
      <c r="G20" s="16" t="s">
        <v>19</v>
      </c>
      <c r="H20" s="16" t="s">
        <v>19</v>
      </c>
      <c r="I20" s="16" t="s">
        <v>19</v>
      </c>
      <c r="J20" s="16" t="s">
        <v>17</v>
      </c>
      <c r="K20" s="16" t="s">
        <v>17</v>
      </c>
      <c r="L20" s="17" t="s">
        <v>16</v>
      </c>
      <c r="M20" s="16" t="s">
        <v>17</v>
      </c>
      <c r="N20" s="16" t="s">
        <v>17</v>
      </c>
      <c r="O20" s="16" t="s">
        <v>17</v>
      </c>
      <c r="P20" s="16" t="s">
        <v>17</v>
      </c>
      <c r="Q20" s="16" t="s">
        <v>17</v>
      </c>
      <c r="R20" s="16" t="s">
        <v>17</v>
      </c>
      <c r="S20" s="17" t="s">
        <v>16</v>
      </c>
      <c r="T20" s="16" t="s">
        <v>17</v>
      </c>
      <c r="U20" s="16" t="s">
        <v>17</v>
      </c>
      <c r="V20" s="16" t="s">
        <v>17</v>
      </c>
      <c r="W20" s="16" t="s">
        <v>17</v>
      </c>
      <c r="X20" s="16" t="s">
        <v>17</v>
      </c>
      <c r="Y20" s="16" t="s">
        <v>17</v>
      </c>
      <c r="Z20" s="17" t="s">
        <v>16</v>
      </c>
      <c r="AA20" s="16" t="s">
        <v>17</v>
      </c>
      <c r="AB20" s="16" t="s">
        <v>17</v>
      </c>
      <c r="AC20" s="16" t="s">
        <v>17</v>
      </c>
      <c r="AD20" s="16" t="s">
        <v>17</v>
      </c>
      <c r="AE20" s="16" t="s">
        <v>19</v>
      </c>
      <c r="AF20" s="16" t="s">
        <v>17</v>
      </c>
      <c r="AG20" s="17" t="s">
        <v>16</v>
      </c>
      <c r="AH20" s="16" t="s">
        <v>19</v>
      </c>
      <c r="AI20" s="16" t="s">
        <v>17</v>
      </c>
      <c r="AJ20" s="23">
        <f t="shared" si="0"/>
        <v>21</v>
      </c>
      <c r="AK20" s="24">
        <f t="shared" si="1"/>
        <v>6</v>
      </c>
      <c r="AL20" s="25">
        <f t="shared" si="2"/>
        <v>5</v>
      </c>
    </row>
  </sheetData>
  <mergeCells count="5">
    <mergeCell ref="A1:C3"/>
    <mergeCell ref="D1:AI2"/>
    <mergeCell ref="AJ1:AJ4"/>
    <mergeCell ref="AK1:AK4"/>
    <mergeCell ref="AL1:AL4"/>
  </mergeCells>
  <conditionalFormatting sqref="D5:AI20">
    <cfRule type="containsText" dxfId="1" priority="2" operator="containsText" text="P">
      <formula>NOT(ISERROR(SEARCH("P",D5)))</formula>
    </cfRule>
    <cfRule type="containsText" dxfId="0" priority="1" operator="containsText" text="A">
      <formula>NOT(ISERROR(SEARCH("A",D5)))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2" workbookViewId="0">
      <selection activeCell="B42" sqref="B42"/>
    </sheetView>
  </sheetViews>
  <sheetFormatPr defaultRowHeight="15" x14ac:dyDescent="0.25"/>
  <cols>
    <col min="1" max="1" width="10" bestFit="1" customWidth="1"/>
    <col min="2" max="2" width="23.42578125" bestFit="1" customWidth="1"/>
    <col min="4" max="4" width="10" bestFit="1" customWidth="1"/>
    <col min="5" max="5" width="8" customWidth="1"/>
    <col min="6" max="6" width="13.28515625" customWidth="1"/>
    <col min="7" max="8" width="5.42578125" customWidth="1"/>
    <col min="9" max="9" width="9.85546875" customWidth="1"/>
    <col min="10" max="10" width="8.7109375" customWidth="1"/>
  </cols>
  <sheetData>
    <row r="1" spans="1:10" x14ac:dyDescent="0.25">
      <c r="A1" s="30" t="s">
        <v>131</v>
      </c>
      <c r="B1" s="30" t="s">
        <v>132</v>
      </c>
      <c r="C1" s="30" t="s">
        <v>51</v>
      </c>
      <c r="F1" s="30" t="s">
        <v>132</v>
      </c>
      <c r="G1" s="30" t="s">
        <v>133</v>
      </c>
      <c r="H1" s="30" t="s">
        <v>134</v>
      </c>
      <c r="I1" s="30" t="s">
        <v>135</v>
      </c>
      <c r="J1" s="30" t="s">
        <v>136</v>
      </c>
    </row>
    <row r="2" spans="1:10" x14ac:dyDescent="0.25">
      <c r="A2" s="1" t="s">
        <v>133</v>
      </c>
      <c r="B2" s="1" t="s">
        <v>137</v>
      </c>
      <c r="C2" s="1">
        <v>10</v>
      </c>
      <c r="F2" s="26" t="s">
        <v>137</v>
      </c>
      <c r="G2" s="1">
        <f>SUMIFS($C$2:$C$13,$A$2:$A$13,G$1,$B$2:$B$13,$F2)</f>
        <v>130</v>
      </c>
      <c r="H2" s="1">
        <f t="shared" ref="H2:J4" si="0">SUMIFS($C$2:$C$13,$A$2:$A$13,H$1,$B$2:$B$13,$F2)</f>
        <v>100</v>
      </c>
      <c r="I2" s="1">
        <f t="shared" si="0"/>
        <v>70</v>
      </c>
      <c r="J2" s="1">
        <f t="shared" si="0"/>
        <v>40</v>
      </c>
    </row>
    <row r="3" spans="1:10" x14ac:dyDescent="0.25">
      <c r="A3" s="1" t="s">
        <v>134</v>
      </c>
      <c r="B3" s="1" t="s">
        <v>138</v>
      </c>
      <c r="C3" s="1">
        <v>20</v>
      </c>
      <c r="F3" s="26" t="s">
        <v>138</v>
      </c>
      <c r="G3" s="1">
        <f t="shared" ref="G3:G4" si="1">SUMIFS($C$2:$C$13,$A$2:$A$13,G$1,$B$2:$B$13,$F3)</f>
        <v>50</v>
      </c>
      <c r="H3" s="1">
        <f t="shared" si="0"/>
        <v>20</v>
      </c>
      <c r="I3" s="1">
        <f t="shared" si="0"/>
        <v>110</v>
      </c>
      <c r="J3" s="1">
        <f t="shared" si="0"/>
        <v>80</v>
      </c>
    </row>
    <row r="4" spans="1:10" x14ac:dyDescent="0.25">
      <c r="A4" s="1" t="s">
        <v>135</v>
      </c>
      <c r="B4" s="1" t="s">
        <v>139</v>
      </c>
      <c r="C4" s="1">
        <v>30</v>
      </c>
      <c r="F4" s="26" t="s">
        <v>139</v>
      </c>
      <c r="G4" s="1">
        <f t="shared" si="1"/>
        <v>90</v>
      </c>
      <c r="H4" s="1">
        <f t="shared" si="0"/>
        <v>60</v>
      </c>
      <c r="I4" s="1">
        <f t="shared" si="0"/>
        <v>30</v>
      </c>
      <c r="J4" s="1">
        <f t="shared" si="0"/>
        <v>0</v>
      </c>
    </row>
    <row r="5" spans="1:10" x14ac:dyDescent="0.25">
      <c r="A5" s="1" t="s">
        <v>136</v>
      </c>
      <c r="B5" s="1" t="s">
        <v>137</v>
      </c>
      <c r="C5" s="1">
        <v>40</v>
      </c>
    </row>
    <row r="6" spans="1:10" x14ac:dyDescent="0.25">
      <c r="A6" s="1" t="s">
        <v>133</v>
      </c>
      <c r="B6" s="1" t="s">
        <v>138</v>
      </c>
      <c r="C6" s="1">
        <v>50</v>
      </c>
    </row>
    <row r="7" spans="1:10" x14ac:dyDescent="0.25">
      <c r="A7" s="1" t="s">
        <v>134</v>
      </c>
      <c r="B7" s="1" t="s">
        <v>139</v>
      </c>
      <c r="C7" s="1">
        <v>60</v>
      </c>
    </row>
    <row r="8" spans="1:10" x14ac:dyDescent="0.25">
      <c r="A8" s="1" t="s">
        <v>135</v>
      </c>
      <c r="B8" s="1" t="s">
        <v>137</v>
      </c>
      <c r="C8" s="1">
        <v>70</v>
      </c>
    </row>
    <row r="9" spans="1:10" x14ac:dyDescent="0.25">
      <c r="A9" s="1" t="s">
        <v>136</v>
      </c>
      <c r="B9" s="1" t="s">
        <v>138</v>
      </c>
      <c r="C9" s="1">
        <v>80</v>
      </c>
      <c r="F9" s="26" t="s">
        <v>132</v>
      </c>
      <c r="G9" s="26" t="s">
        <v>137</v>
      </c>
      <c r="H9" s="26" t="s">
        <v>138</v>
      </c>
      <c r="I9" s="26" t="s">
        <v>139</v>
      </c>
    </row>
    <row r="10" spans="1:10" x14ac:dyDescent="0.25">
      <c r="A10" s="1" t="s">
        <v>133</v>
      </c>
      <c r="B10" s="1" t="s">
        <v>139</v>
      </c>
      <c r="C10" s="1">
        <v>90</v>
      </c>
      <c r="F10" s="26" t="s">
        <v>133</v>
      </c>
      <c r="G10" s="1">
        <f>SUMIFS($C$2:$C$13,$A$2:$A$13,$F10,$B$2:$B$13,G$9)</f>
        <v>130</v>
      </c>
      <c r="H10" s="1">
        <f t="shared" ref="H10:I13" si="2">SUMIFS($C$2:$C$13,$A$2:$A$13,$F10,$B$2:$B$13,H$9)</f>
        <v>50</v>
      </c>
      <c r="I10" s="1">
        <f t="shared" si="2"/>
        <v>90</v>
      </c>
    </row>
    <row r="11" spans="1:10" x14ac:dyDescent="0.25">
      <c r="A11" s="1" t="s">
        <v>134</v>
      </c>
      <c r="B11" s="1" t="s">
        <v>137</v>
      </c>
      <c r="C11" s="1">
        <v>100</v>
      </c>
      <c r="F11" s="26" t="s">
        <v>134</v>
      </c>
      <c r="G11" s="1">
        <f t="shared" ref="G11:G13" si="3">SUMIFS($C$2:$C$13,$A$2:$A$13,$F11,$B$2:$B$13,G$9)</f>
        <v>100</v>
      </c>
      <c r="H11" s="1">
        <f t="shared" si="2"/>
        <v>20</v>
      </c>
      <c r="I11" s="1">
        <f t="shared" si="2"/>
        <v>60</v>
      </c>
    </row>
    <row r="12" spans="1:10" x14ac:dyDescent="0.25">
      <c r="A12" s="1" t="s">
        <v>135</v>
      </c>
      <c r="B12" s="1" t="s">
        <v>138</v>
      </c>
      <c r="C12" s="1">
        <v>110</v>
      </c>
      <c r="F12" s="26" t="s">
        <v>135</v>
      </c>
      <c r="G12" s="1">
        <f t="shared" si="3"/>
        <v>70</v>
      </c>
      <c r="H12" s="1">
        <f t="shared" si="2"/>
        <v>110</v>
      </c>
      <c r="I12" s="1">
        <f t="shared" si="2"/>
        <v>30</v>
      </c>
    </row>
    <row r="13" spans="1:10" x14ac:dyDescent="0.25">
      <c r="A13" s="1" t="s">
        <v>133</v>
      </c>
      <c r="B13" s="1" t="s">
        <v>137</v>
      </c>
      <c r="C13" s="1">
        <v>120</v>
      </c>
      <c r="F13" s="26" t="s">
        <v>136</v>
      </c>
      <c r="G13" s="1">
        <f t="shared" si="3"/>
        <v>40</v>
      </c>
      <c r="H13" s="1">
        <f t="shared" si="2"/>
        <v>80</v>
      </c>
      <c r="I13" s="1">
        <f t="shared" si="2"/>
        <v>0</v>
      </c>
    </row>
    <row r="18" spans="1:9" x14ac:dyDescent="0.25">
      <c r="B18" t="s">
        <v>176</v>
      </c>
      <c r="C18" t="s">
        <v>174</v>
      </c>
    </row>
    <row r="19" spans="1:9" x14ac:dyDescent="0.25">
      <c r="A19" t="s">
        <v>163</v>
      </c>
      <c r="B19" t="s">
        <v>177</v>
      </c>
      <c r="C19" t="s">
        <v>175</v>
      </c>
    </row>
    <row r="21" spans="1:9" x14ac:dyDescent="0.25">
      <c r="A21" s="47" t="s">
        <v>2</v>
      </c>
      <c r="B21" s="47" t="s">
        <v>164</v>
      </c>
      <c r="C21" s="47" t="s">
        <v>21</v>
      </c>
      <c r="D21" s="47" t="s">
        <v>50</v>
      </c>
      <c r="E21" s="47" t="s">
        <v>170</v>
      </c>
      <c r="F21" s="47" t="s">
        <v>171</v>
      </c>
      <c r="G21" s="47" t="s">
        <v>172</v>
      </c>
      <c r="H21" s="47" t="s">
        <v>173</v>
      </c>
      <c r="I21" s="47" t="s">
        <v>178</v>
      </c>
    </row>
    <row r="22" spans="1:9" x14ac:dyDescent="0.25">
      <c r="A22" s="26" t="s">
        <v>19</v>
      </c>
      <c r="B22" s="26">
        <v>7000</v>
      </c>
      <c r="C22" s="26" t="s">
        <v>25</v>
      </c>
      <c r="D22" s="26" t="s">
        <v>26</v>
      </c>
      <c r="E22" s="48" t="str">
        <f>IF(AND(B22&lt;10000,C22="Female"),"incre","")</f>
        <v>incre</v>
      </c>
      <c r="F22" s="48" t="str">
        <f>IF(AND(B22&lt;10000,C22="Female",D22="Gurugram"),"incre","")</f>
        <v>incre</v>
      </c>
      <c r="G22" s="48" t="str">
        <f>IF(OR(B22&lt;10000,C22="Female"),"incre","")</f>
        <v>incre</v>
      </c>
      <c r="H22" s="48" t="str">
        <f>IF(OR(B22&lt;10000,C22="Female",D22="Gurugram"),"incre","")</f>
        <v>incre</v>
      </c>
      <c r="I22" s="48" t="str">
        <f>IF(AND(B22&gt;=5000,B22&lt;=10000),"incre","")</f>
        <v>incre</v>
      </c>
    </row>
    <row r="23" spans="1:9" x14ac:dyDescent="0.25">
      <c r="A23" s="26" t="s">
        <v>169</v>
      </c>
      <c r="B23" s="26">
        <v>9000</v>
      </c>
      <c r="C23" s="26" t="s">
        <v>25</v>
      </c>
      <c r="D23" s="26" t="s">
        <v>28</v>
      </c>
      <c r="E23" s="48" t="str">
        <f t="shared" ref="E23:E27" si="4">IF(AND(B23&lt;10000,C23="Female"),"incre","")</f>
        <v>incre</v>
      </c>
      <c r="F23" s="48" t="str">
        <f t="shared" ref="F23:F27" si="5">IF(AND(B23&lt;10000,C23="Female",D23="Gurugram"),"incre","")</f>
        <v/>
      </c>
      <c r="G23" s="48" t="str">
        <f t="shared" ref="G23:G27" si="6">IF(OR(B23&lt;10000,C23="Female"),"incre","")</f>
        <v>incre</v>
      </c>
      <c r="H23" s="48" t="str">
        <f t="shared" ref="H23:H27" si="7">IF(OR(B23&lt;10000,C23="Female",D23="Gurugram"),"incre","")</f>
        <v>incre</v>
      </c>
      <c r="I23" s="48" t="str">
        <f t="shared" ref="I23:I27" si="8">IF(AND(B23&gt;=5000,B23&lt;=10000),"incre","")</f>
        <v>incre</v>
      </c>
    </row>
    <row r="24" spans="1:9" x14ac:dyDescent="0.25">
      <c r="A24" s="26" t="s">
        <v>168</v>
      </c>
      <c r="B24" s="26">
        <v>10000</v>
      </c>
      <c r="C24" s="26" t="s">
        <v>24</v>
      </c>
      <c r="D24" s="26" t="s">
        <v>28</v>
      </c>
      <c r="E24" s="48" t="str">
        <f t="shared" si="4"/>
        <v/>
      </c>
      <c r="F24" s="48" t="str">
        <f t="shared" si="5"/>
        <v/>
      </c>
      <c r="G24" s="48" t="str">
        <f t="shared" si="6"/>
        <v/>
      </c>
      <c r="H24" s="48" t="str">
        <f t="shared" si="7"/>
        <v/>
      </c>
      <c r="I24" s="48" t="str">
        <f t="shared" si="8"/>
        <v>incre</v>
      </c>
    </row>
    <row r="25" spans="1:9" x14ac:dyDescent="0.25">
      <c r="A25" s="26" t="s">
        <v>167</v>
      </c>
      <c r="B25" s="26">
        <v>12000</v>
      </c>
      <c r="C25" s="26" t="s">
        <v>25</v>
      </c>
      <c r="D25" s="26" t="s">
        <v>26</v>
      </c>
      <c r="E25" s="48" t="str">
        <f t="shared" si="4"/>
        <v/>
      </c>
      <c r="F25" s="48" t="str">
        <f t="shared" si="5"/>
        <v/>
      </c>
      <c r="G25" s="48" t="str">
        <f t="shared" si="6"/>
        <v>incre</v>
      </c>
      <c r="H25" s="48" t="str">
        <f t="shared" si="7"/>
        <v>incre</v>
      </c>
      <c r="I25" s="48" t="str">
        <f t="shared" si="8"/>
        <v/>
      </c>
    </row>
    <row r="26" spans="1:9" x14ac:dyDescent="0.25">
      <c r="A26" s="26" t="s">
        <v>166</v>
      </c>
      <c r="B26" s="26">
        <v>6000</v>
      </c>
      <c r="C26" s="26" t="s">
        <v>24</v>
      </c>
      <c r="D26" s="26" t="s">
        <v>26</v>
      </c>
      <c r="E26" s="48" t="str">
        <f t="shared" si="4"/>
        <v/>
      </c>
      <c r="F26" s="48" t="str">
        <f t="shared" si="5"/>
        <v/>
      </c>
      <c r="G26" s="48" t="str">
        <f t="shared" si="6"/>
        <v>incre</v>
      </c>
      <c r="H26" s="48" t="str">
        <f t="shared" si="7"/>
        <v>incre</v>
      </c>
      <c r="I26" s="48" t="str">
        <f t="shared" si="8"/>
        <v>incre</v>
      </c>
    </row>
    <row r="27" spans="1:9" x14ac:dyDescent="0.25">
      <c r="A27" s="26" t="s">
        <v>165</v>
      </c>
      <c r="B27" s="26">
        <v>20000</v>
      </c>
      <c r="C27" s="26" t="s">
        <v>24</v>
      </c>
      <c r="D27" s="26" t="s">
        <v>26</v>
      </c>
      <c r="E27" s="48" t="str">
        <f t="shared" si="4"/>
        <v/>
      </c>
      <c r="F27" s="48" t="str">
        <f t="shared" si="5"/>
        <v/>
      </c>
      <c r="G27" s="48" t="str">
        <f t="shared" si="6"/>
        <v/>
      </c>
      <c r="H27" s="48" t="str">
        <f t="shared" si="7"/>
        <v>incre</v>
      </c>
      <c r="I27" s="48" t="str">
        <f t="shared" si="8"/>
        <v/>
      </c>
    </row>
    <row r="33" spans="1:9" x14ac:dyDescent="0.25">
      <c r="A33" s="79" t="s">
        <v>179</v>
      </c>
      <c r="D33" s="80" t="s">
        <v>187</v>
      </c>
      <c r="E33" s="80"/>
      <c r="F33" s="80"/>
      <c r="G33" s="80"/>
      <c r="H33" s="80"/>
      <c r="I33" s="80"/>
    </row>
    <row r="34" spans="1:9" x14ac:dyDescent="0.25">
      <c r="A34" s="30" t="s">
        <v>180</v>
      </c>
      <c r="B34" s="30" t="s">
        <v>181</v>
      </c>
      <c r="C34" s="79"/>
      <c r="D34" s="1" t="s">
        <v>182</v>
      </c>
      <c r="E34" s="1">
        <v>34</v>
      </c>
      <c r="F34" s="82" t="str">
        <f>IF(E34&gt;33,D34&amp;" is Pass",D34&amp;" is Fail")</f>
        <v>Anu is Pass</v>
      </c>
      <c r="G34" s="1"/>
    </row>
    <row r="35" spans="1:9" x14ac:dyDescent="0.25">
      <c r="A35" s="1">
        <v>7000</v>
      </c>
      <c r="B35" s="1">
        <f>IF(A35&lt;10000,A35+(A35*10%),"")</f>
        <v>7700</v>
      </c>
      <c r="D35" s="1" t="s">
        <v>183</v>
      </c>
      <c r="E35" s="1">
        <v>56</v>
      </c>
      <c r="F35" s="82" t="str">
        <f t="shared" ref="F35:F38" si="9">IF(E35&gt;33,D35&amp;" is Pass",D35&amp;" is Fail")</f>
        <v>Seema is Pass</v>
      </c>
      <c r="G35" s="1"/>
    </row>
    <row r="36" spans="1:9" x14ac:dyDescent="0.25">
      <c r="A36" s="1">
        <v>9000</v>
      </c>
      <c r="B36" s="1">
        <f t="shared" ref="B36:B40" si="10">IF(A36&lt;10000,A36+(A36*10%),"")</f>
        <v>9900</v>
      </c>
      <c r="D36" s="1" t="s">
        <v>184</v>
      </c>
      <c r="E36" s="1">
        <v>12</v>
      </c>
      <c r="F36" s="82" t="str">
        <f t="shared" si="9"/>
        <v>Deepak is Fail</v>
      </c>
      <c r="G36" s="1"/>
    </row>
    <row r="37" spans="1:9" x14ac:dyDescent="0.25">
      <c r="A37" s="1">
        <v>10000</v>
      </c>
      <c r="B37" s="1" t="str">
        <f t="shared" si="10"/>
        <v/>
      </c>
      <c r="D37" s="1" t="s">
        <v>185</v>
      </c>
      <c r="E37" s="1">
        <v>67</v>
      </c>
      <c r="F37" s="82" t="str">
        <f t="shared" si="9"/>
        <v>Jyoti is Pass</v>
      </c>
      <c r="G37" s="1"/>
    </row>
    <row r="38" spans="1:9" x14ac:dyDescent="0.25">
      <c r="A38" s="1">
        <v>12000</v>
      </c>
      <c r="B38" s="1" t="str">
        <f t="shared" si="10"/>
        <v/>
      </c>
      <c r="D38" s="1" t="s">
        <v>186</v>
      </c>
      <c r="E38" s="1">
        <v>23</v>
      </c>
      <c r="F38" s="82" t="str">
        <f t="shared" si="9"/>
        <v>Manav is Fail</v>
      </c>
      <c r="G38" s="1"/>
    </row>
    <row r="39" spans="1:9" x14ac:dyDescent="0.25">
      <c r="A39" s="1">
        <v>6000</v>
      </c>
      <c r="B39" s="1">
        <f t="shared" si="10"/>
        <v>6600</v>
      </c>
    </row>
    <row r="40" spans="1:9" x14ac:dyDescent="0.25">
      <c r="A40" s="1">
        <v>20000</v>
      </c>
      <c r="B40" s="1" t="str">
        <f t="shared" si="10"/>
        <v/>
      </c>
    </row>
    <row r="42" spans="1:9" x14ac:dyDescent="0.25">
      <c r="B42" t="s">
        <v>198</v>
      </c>
    </row>
    <row r="43" spans="1:9" x14ac:dyDescent="0.25">
      <c r="B43" t="s">
        <v>188</v>
      </c>
    </row>
    <row r="44" spans="1:9" x14ac:dyDescent="0.25">
      <c r="B44" t="s">
        <v>196</v>
      </c>
    </row>
    <row r="45" spans="1:9" x14ac:dyDescent="0.25">
      <c r="A45" s="30" t="s">
        <v>189</v>
      </c>
      <c r="B45" s="30" t="s">
        <v>2</v>
      </c>
      <c r="C45" s="30" t="s">
        <v>190</v>
      </c>
      <c r="D45" s="30" t="s">
        <v>191</v>
      </c>
      <c r="E45" s="30" t="s">
        <v>192</v>
      </c>
      <c r="F45" s="30" t="s">
        <v>193</v>
      </c>
    </row>
    <row r="46" spans="1:9" x14ac:dyDescent="0.25">
      <c r="A46" s="26">
        <v>1</v>
      </c>
      <c r="B46" s="26" t="s">
        <v>182</v>
      </c>
      <c r="C46" s="26">
        <v>12</v>
      </c>
      <c r="D46" s="26">
        <v>14</v>
      </c>
      <c r="E46" s="26">
        <v>32</v>
      </c>
      <c r="F46" s="26">
        <f>SUM(C46,D46,E46)</f>
        <v>58</v>
      </c>
    </row>
    <row r="47" spans="1:9" x14ac:dyDescent="0.25">
      <c r="A47" s="26">
        <v>2</v>
      </c>
      <c r="B47" s="26" t="s">
        <v>183</v>
      </c>
      <c r="C47" s="26">
        <v>62</v>
      </c>
      <c r="D47" s="26">
        <v>76</v>
      </c>
      <c r="E47" s="26">
        <v>20</v>
      </c>
      <c r="F47" s="26">
        <f t="shared" ref="F47:F50" si="11">SUM(C47,D47,E47)</f>
        <v>158</v>
      </c>
    </row>
    <row r="48" spans="1:9" x14ac:dyDescent="0.25">
      <c r="A48" s="26">
        <v>3</v>
      </c>
      <c r="B48" s="26" t="s">
        <v>195</v>
      </c>
      <c r="C48" s="26">
        <v>33</v>
      </c>
      <c r="D48" s="26">
        <v>27</v>
      </c>
      <c r="E48" s="26">
        <v>94</v>
      </c>
      <c r="F48" s="26">
        <f t="shared" si="11"/>
        <v>154</v>
      </c>
    </row>
    <row r="49" spans="1:10" x14ac:dyDescent="0.25">
      <c r="A49" s="26">
        <v>4</v>
      </c>
      <c r="B49" s="26" t="s">
        <v>184</v>
      </c>
      <c r="C49" s="26">
        <v>17</v>
      </c>
      <c r="D49" s="26">
        <v>95</v>
      </c>
      <c r="E49" s="26">
        <v>74</v>
      </c>
      <c r="F49" s="26">
        <f t="shared" si="11"/>
        <v>186</v>
      </c>
    </row>
    <row r="50" spans="1:10" x14ac:dyDescent="0.25">
      <c r="A50" s="26">
        <v>5</v>
      </c>
      <c r="B50" s="26" t="s">
        <v>194</v>
      </c>
      <c r="C50" s="26">
        <v>10</v>
      </c>
      <c r="D50" s="26">
        <v>97</v>
      </c>
      <c r="E50" s="26">
        <v>78</v>
      </c>
      <c r="F50" s="26">
        <f t="shared" si="11"/>
        <v>185</v>
      </c>
    </row>
    <row r="53" spans="1:10" x14ac:dyDescent="0.25">
      <c r="B53" s="81" t="s">
        <v>197</v>
      </c>
    </row>
    <row r="54" spans="1:10" x14ac:dyDescent="0.25">
      <c r="A54" s="30" t="s">
        <v>189</v>
      </c>
      <c r="B54" s="30" t="s">
        <v>2</v>
      </c>
      <c r="C54" s="30" t="s">
        <v>190</v>
      </c>
      <c r="D54" s="30" t="s">
        <v>191</v>
      </c>
      <c r="E54" s="30" t="s">
        <v>192</v>
      </c>
      <c r="F54" s="30" t="s">
        <v>193</v>
      </c>
      <c r="I54" s="30" t="s">
        <v>2</v>
      </c>
      <c r="J54" s="30" t="s">
        <v>193</v>
      </c>
    </row>
    <row r="55" spans="1:10" x14ac:dyDescent="0.25">
      <c r="A55" s="26">
        <v>5</v>
      </c>
      <c r="B55" s="1" t="str">
        <f>VLOOKUP($A55,$A$46:$F$50,2,0)</f>
        <v>Jatin</v>
      </c>
      <c r="C55" s="1">
        <f>VLOOKUP($A55,$A$46:$F$50,3,0)</f>
        <v>10</v>
      </c>
      <c r="D55" s="1">
        <f>VLOOKUP($A55,$A$46:$F$50,4,0)</f>
        <v>97</v>
      </c>
      <c r="E55" s="1">
        <f>VLOOKUP($A55,$A$46:$F$50,5,0)</f>
        <v>78</v>
      </c>
      <c r="F55" s="1">
        <f>VLOOKUP($A55,$A$46:$F$50,6,0)</f>
        <v>185</v>
      </c>
      <c r="I55" s="1" t="s">
        <v>182</v>
      </c>
      <c r="J55" s="1"/>
    </row>
    <row r="56" spans="1:10" x14ac:dyDescent="0.25">
      <c r="A56" s="26">
        <v>3</v>
      </c>
      <c r="B56" s="1" t="str">
        <f t="shared" ref="B56:B58" si="12">VLOOKUP($A56,$A$46:$F$50,2,0)</f>
        <v>Sam</v>
      </c>
      <c r="C56" s="1">
        <f t="shared" ref="C56:C58" si="13">VLOOKUP($A56,$A$46:$F$50,3,0)</f>
        <v>33</v>
      </c>
      <c r="D56" s="1">
        <f t="shared" ref="D56:D58" si="14">VLOOKUP($A56,$A$46:$F$50,4,0)</f>
        <v>27</v>
      </c>
      <c r="E56" s="1">
        <f t="shared" ref="E56:E58" si="15">VLOOKUP($A56,$A$46:$F$50,5,0)</f>
        <v>94</v>
      </c>
      <c r="F56" s="1">
        <f t="shared" ref="F56:F58" si="16">VLOOKUP($A56,$A$46:$F$50,6,0)</f>
        <v>154</v>
      </c>
      <c r="I56" s="1" t="s">
        <v>194</v>
      </c>
      <c r="J56" s="1"/>
    </row>
    <row r="57" spans="1:10" x14ac:dyDescent="0.25">
      <c r="A57" s="26">
        <v>2</v>
      </c>
      <c r="B57" s="1" t="str">
        <f t="shared" si="12"/>
        <v>Seema</v>
      </c>
      <c r="C57" s="1">
        <f t="shared" si="13"/>
        <v>62</v>
      </c>
      <c r="D57" s="1">
        <f t="shared" si="14"/>
        <v>76</v>
      </c>
      <c r="E57" s="1">
        <f t="shared" si="15"/>
        <v>20</v>
      </c>
      <c r="F57" s="1">
        <f t="shared" si="16"/>
        <v>158</v>
      </c>
      <c r="I57" s="1" t="s">
        <v>184</v>
      </c>
      <c r="J57" s="1"/>
    </row>
    <row r="58" spans="1:10" x14ac:dyDescent="0.25">
      <c r="A58" s="26">
        <v>1</v>
      </c>
      <c r="B58" s="1" t="str">
        <f t="shared" si="12"/>
        <v>Anu</v>
      </c>
      <c r="C58" s="1">
        <f t="shared" si="13"/>
        <v>12</v>
      </c>
      <c r="D58" s="1">
        <f t="shared" si="14"/>
        <v>14</v>
      </c>
      <c r="E58" s="1">
        <f t="shared" si="15"/>
        <v>32</v>
      </c>
      <c r="F58" s="1">
        <f t="shared" si="16"/>
        <v>58</v>
      </c>
      <c r="I58" s="1" t="s">
        <v>195</v>
      </c>
      <c r="J58" s="1"/>
    </row>
    <row r="59" spans="1:10" x14ac:dyDescent="0.25">
      <c r="I59" s="1" t="s">
        <v>183</v>
      </c>
      <c r="J5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E18" sqref="E18"/>
    </sheetView>
  </sheetViews>
  <sheetFormatPr defaultRowHeight="15" x14ac:dyDescent="0.25"/>
  <cols>
    <col min="3" max="3" width="10.42578125" bestFit="1" customWidth="1"/>
    <col min="7" max="7" width="10.42578125" bestFit="1" customWidth="1"/>
  </cols>
  <sheetData>
    <row r="1" spans="2:14" x14ac:dyDescent="0.25">
      <c r="B1" s="73" t="s">
        <v>140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14" x14ac:dyDescent="0.2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2:14" x14ac:dyDescent="0.25">
      <c r="B3" s="74" t="s">
        <v>141</v>
      </c>
      <c r="C3" s="74"/>
      <c r="D3" s="74"/>
      <c r="E3" s="74"/>
      <c r="F3" s="75" t="s">
        <v>142</v>
      </c>
      <c r="G3" s="75"/>
      <c r="H3" s="75"/>
      <c r="I3" s="75"/>
      <c r="J3" s="76" t="s">
        <v>143</v>
      </c>
      <c r="K3" s="76"/>
      <c r="L3" s="76"/>
      <c r="M3" s="76"/>
      <c r="N3" s="76"/>
    </row>
    <row r="4" spans="2:14" x14ac:dyDescent="0.25">
      <c r="B4" s="74"/>
      <c r="C4" s="74"/>
      <c r="D4" s="74"/>
      <c r="E4" s="74"/>
      <c r="F4" s="75"/>
      <c r="G4" s="75"/>
      <c r="H4" s="75"/>
      <c r="I4" s="75"/>
      <c r="J4" s="76"/>
      <c r="K4" s="76"/>
      <c r="L4" s="76"/>
      <c r="M4" s="76"/>
      <c r="N4" s="76"/>
    </row>
    <row r="5" spans="2:14" x14ac:dyDescent="0.25">
      <c r="B5" s="41" t="s">
        <v>144</v>
      </c>
      <c r="C5" s="41" t="s">
        <v>145</v>
      </c>
      <c r="D5" s="41" t="s">
        <v>146</v>
      </c>
      <c r="E5" s="41" t="s">
        <v>147</v>
      </c>
      <c r="F5" s="40" t="s">
        <v>144</v>
      </c>
      <c r="G5" s="40" t="s">
        <v>145</v>
      </c>
      <c r="H5" s="40" t="s">
        <v>146</v>
      </c>
      <c r="I5" s="40" t="s">
        <v>147</v>
      </c>
      <c r="J5" s="40" t="s">
        <v>144</v>
      </c>
      <c r="K5" s="40" t="s">
        <v>146</v>
      </c>
      <c r="L5" s="40" t="s">
        <v>147</v>
      </c>
      <c r="M5" s="40" t="s">
        <v>155</v>
      </c>
      <c r="N5" s="40" t="s">
        <v>156</v>
      </c>
    </row>
    <row r="6" spans="2:14" x14ac:dyDescent="0.25">
      <c r="B6" s="42">
        <v>1</v>
      </c>
      <c r="C6" s="42" t="s">
        <v>148</v>
      </c>
      <c r="D6" s="42" t="s">
        <v>54</v>
      </c>
      <c r="E6" s="42">
        <v>10</v>
      </c>
      <c r="F6" s="43">
        <v>1</v>
      </c>
      <c r="G6" s="43" t="s">
        <v>148</v>
      </c>
      <c r="H6" s="43" t="s">
        <v>54</v>
      </c>
      <c r="I6" s="43">
        <v>10</v>
      </c>
      <c r="J6" s="44">
        <v>1</v>
      </c>
      <c r="K6" s="44" t="s">
        <v>54</v>
      </c>
      <c r="L6" s="44">
        <v>50</v>
      </c>
      <c r="M6" s="44">
        <v>10</v>
      </c>
      <c r="N6" s="44"/>
    </row>
    <row r="7" spans="2:14" x14ac:dyDescent="0.25">
      <c r="B7" s="42">
        <v>2</v>
      </c>
      <c r="C7" s="42" t="s">
        <v>149</v>
      </c>
      <c r="D7" s="42" t="s">
        <v>54</v>
      </c>
      <c r="E7" s="42">
        <v>20</v>
      </c>
      <c r="F7" s="43">
        <v>2</v>
      </c>
      <c r="G7" s="43" t="s">
        <v>149</v>
      </c>
      <c r="H7" s="43" t="s">
        <v>154</v>
      </c>
      <c r="I7" s="43">
        <v>18</v>
      </c>
      <c r="J7" s="44">
        <v>2</v>
      </c>
      <c r="K7" s="44" t="s">
        <v>154</v>
      </c>
      <c r="L7" s="44">
        <v>2</v>
      </c>
      <c r="M7" s="44">
        <v>10</v>
      </c>
      <c r="N7" s="44"/>
    </row>
    <row r="8" spans="2:14" x14ac:dyDescent="0.25">
      <c r="B8" s="42">
        <v>3</v>
      </c>
      <c r="C8" s="42" t="s">
        <v>150</v>
      </c>
      <c r="D8" s="42" t="s">
        <v>54</v>
      </c>
      <c r="E8" s="42">
        <v>20</v>
      </c>
      <c r="F8" s="43">
        <v>3</v>
      </c>
      <c r="G8" s="43" t="s">
        <v>150</v>
      </c>
      <c r="H8" s="43"/>
      <c r="I8" s="43"/>
      <c r="J8" s="44">
        <v>3</v>
      </c>
      <c r="K8" s="44" t="s">
        <v>157</v>
      </c>
      <c r="L8" s="44">
        <v>0</v>
      </c>
      <c r="M8" s="44">
        <v>10</v>
      </c>
      <c r="N8" s="44"/>
    </row>
    <row r="9" spans="2:14" x14ac:dyDescent="0.25">
      <c r="B9" s="42">
        <v>4</v>
      </c>
      <c r="C9" s="45">
        <v>36864</v>
      </c>
      <c r="D9" s="42" t="s">
        <v>54</v>
      </c>
      <c r="E9" s="42">
        <v>10</v>
      </c>
      <c r="F9" s="43">
        <v>4</v>
      </c>
      <c r="G9" s="46">
        <v>36864</v>
      </c>
      <c r="H9" s="43"/>
      <c r="I9" s="43"/>
      <c r="J9" s="44">
        <v>4</v>
      </c>
      <c r="K9" s="44" t="s">
        <v>158</v>
      </c>
      <c r="L9" s="44">
        <v>0</v>
      </c>
      <c r="M9" s="44">
        <v>10</v>
      </c>
      <c r="N9" s="44"/>
    </row>
    <row r="10" spans="2:14" x14ac:dyDescent="0.25">
      <c r="B10" s="42">
        <v>5</v>
      </c>
      <c r="C10" s="42" t="s">
        <v>151</v>
      </c>
      <c r="D10" s="42" t="s">
        <v>154</v>
      </c>
      <c r="E10" s="42">
        <v>20</v>
      </c>
      <c r="F10" s="43">
        <v>5</v>
      </c>
      <c r="G10" s="43" t="s">
        <v>151</v>
      </c>
      <c r="H10" s="43"/>
      <c r="I10" s="43"/>
      <c r="J10" s="44">
        <v>5</v>
      </c>
      <c r="K10" s="44" t="s">
        <v>159</v>
      </c>
      <c r="L10" s="44">
        <v>0</v>
      </c>
      <c r="M10" s="44">
        <v>10</v>
      </c>
      <c r="N10" s="44"/>
    </row>
    <row r="11" spans="2:14" x14ac:dyDescent="0.25">
      <c r="B11" s="42">
        <v>6</v>
      </c>
      <c r="C11" s="42" t="s">
        <v>152</v>
      </c>
      <c r="D11" s="42"/>
      <c r="E11" s="42"/>
      <c r="F11" s="43">
        <v>6</v>
      </c>
      <c r="G11" s="43" t="s">
        <v>152</v>
      </c>
      <c r="H11" s="43"/>
      <c r="I11" s="43"/>
      <c r="J11" s="44">
        <v>6</v>
      </c>
      <c r="K11" s="44" t="s">
        <v>160</v>
      </c>
      <c r="L11" s="44">
        <v>0</v>
      </c>
      <c r="M11" s="44">
        <v>10</v>
      </c>
      <c r="N11" s="44"/>
    </row>
    <row r="12" spans="2:14" x14ac:dyDescent="0.25">
      <c r="B12" s="42">
        <v>7</v>
      </c>
      <c r="C12" s="45">
        <v>38353</v>
      </c>
      <c r="D12" s="42"/>
      <c r="E12" s="42"/>
      <c r="F12" s="43">
        <v>7</v>
      </c>
      <c r="G12" s="46">
        <v>38353</v>
      </c>
      <c r="H12" s="43"/>
      <c r="I12" s="43"/>
      <c r="J12" s="44">
        <v>7</v>
      </c>
      <c r="K12" s="44" t="s">
        <v>161</v>
      </c>
      <c r="L12" s="44">
        <v>0</v>
      </c>
      <c r="M12" s="44">
        <v>10</v>
      </c>
      <c r="N12" s="44"/>
    </row>
    <row r="13" spans="2:14" x14ac:dyDescent="0.25">
      <c r="B13" s="42">
        <v>8</v>
      </c>
      <c r="C13" s="42" t="s">
        <v>148</v>
      </c>
      <c r="D13" s="42"/>
      <c r="E13" s="42"/>
      <c r="F13" s="43">
        <v>8</v>
      </c>
      <c r="G13" s="43" t="s">
        <v>148</v>
      </c>
      <c r="H13" s="43"/>
      <c r="I13" s="43"/>
      <c r="J13" s="44">
        <v>8</v>
      </c>
      <c r="K13" s="44" t="s">
        <v>55</v>
      </c>
      <c r="L13" s="44">
        <v>0</v>
      </c>
      <c r="M13" s="44">
        <v>10</v>
      </c>
      <c r="N13" s="44"/>
    </row>
    <row r="14" spans="2:14" x14ac:dyDescent="0.25">
      <c r="B14" s="42">
        <v>9</v>
      </c>
      <c r="C14" s="42" t="s">
        <v>153</v>
      </c>
      <c r="D14" s="42"/>
      <c r="E14" s="42"/>
      <c r="F14" s="43">
        <v>9</v>
      </c>
      <c r="G14" s="43" t="s">
        <v>153</v>
      </c>
      <c r="H14" s="43"/>
      <c r="I14" s="43"/>
      <c r="J14" s="44">
        <v>9</v>
      </c>
      <c r="K14" s="44" t="s">
        <v>162</v>
      </c>
      <c r="L14" s="44">
        <v>0</v>
      </c>
      <c r="M14" s="44">
        <v>10</v>
      </c>
      <c r="N14" s="44"/>
    </row>
  </sheetData>
  <mergeCells count="4">
    <mergeCell ref="B1:N2"/>
    <mergeCell ref="B3:E4"/>
    <mergeCell ref="F3:I4"/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3" sqref="F3"/>
    </sheetView>
  </sheetViews>
  <sheetFormatPr defaultRowHeight="15" x14ac:dyDescent="0.25"/>
  <cols>
    <col min="10" max="10" width="18.7109375" bestFit="1" customWidth="1"/>
  </cols>
  <sheetData>
    <row r="1" spans="1:15" ht="15.75" thickBot="1" x14ac:dyDescent="0.3">
      <c r="A1" t="s">
        <v>121</v>
      </c>
      <c r="F1" t="s">
        <v>125</v>
      </c>
      <c r="J1" t="s">
        <v>129</v>
      </c>
    </row>
    <row r="2" spans="1:15" x14ac:dyDescent="0.25">
      <c r="A2" s="31" t="s">
        <v>122</v>
      </c>
      <c r="B2" s="32" t="s">
        <v>123</v>
      </c>
      <c r="C2" s="33" t="s">
        <v>124</v>
      </c>
      <c r="F2" s="31" t="s">
        <v>126</v>
      </c>
      <c r="G2" s="32" t="s">
        <v>127</v>
      </c>
      <c r="H2" s="33" t="s">
        <v>128</v>
      </c>
      <c r="J2" s="1" t="s">
        <v>130</v>
      </c>
      <c r="K2" s="1">
        <v>2</v>
      </c>
      <c r="L2" s="1">
        <v>3</v>
      </c>
      <c r="M2" s="1">
        <v>4</v>
      </c>
      <c r="N2" s="1">
        <v>5</v>
      </c>
      <c r="O2" s="1">
        <v>6</v>
      </c>
    </row>
    <row r="3" spans="1:15" x14ac:dyDescent="0.25">
      <c r="A3" s="34">
        <v>10</v>
      </c>
      <c r="B3" s="35">
        <v>20</v>
      </c>
      <c r="C3" s="36">
        <f>SUM(A3:B3)</f>
        <v>30</v>
      </c>
      <c r="F3" s="34">
        <v>10</v>
      </c>
      <c r="G3" s="35">
        <v>20</v>
      </c>
      <c r="H3" s="36">
        <f>F3*$G$3</f>
        <v>200</v>
      </c>
      <c r="J3" s="1">
        <v>10</v>
      </c>
      <c r="K3" s="1">
        <f>$J3*K$2</f>
        <v>20</v>
      </c>
      <c r="L3" s="1">
        <f t="shared" ref="L3:O8" si="0">$J3*L$2</f>
        <v>30</v>
      </c>
      <c r="M3" s="1">
        <f t="shared" si="0"/>
        <v>40</v>
      </c>
      <c r="N3" s="1">
        <f t="shared" si="0"/>
        <v>50</v>
      </c>
      <c r="O3" s="1">
        <f t="shared" si="0"/>
        <v>60</v>
      </c>
    </row>
    <row r="4" spans="1:15" x14ac:dyDescent="0.25">
      <c r="A4" s="34">
        <v>20</v>
      </c>
      <c r="B4" s="35">
        <v>78</v>
      </c>
      <c r="C4" s="36">
        <f t="shared" ref="C4:C7" si="1">SUM(A4:B4)</f>
        <v>98</v>
      </c>
      <c r="F4" s="34">
        <v>20</v>
      </c>
      <c r="G4" s="35"/>
      <c r="H4" s="36">
        <f t="shared" ref="H4:H7" si="2">F4*$G$3</f>
        <v>400</v>
      </c>
      <c r="J4" s="1">
        <v>20</v>
      </c>
      <c r="K4" s="1">
        <f t="shared" ref="K4:K8" si="3">$J4*K$2</f>
        <v>40</v>
      </c>
      <c r="L4" s="1">
        <f t="shared" si="0"/>
        <v>60</v>
      </c>
      <c r="M4" s="1">
        <f t="shared" si="0"/>
        <v>80</v>
      </c>
      <c r="N4" s="1">
        <f t="shared" si="0"/>
        <v>100</v>
      </c>
      <c r="O4" s="1">
        <f t="shared" si="0"/>
        <v>120</v>
      </c>
    </row>
    <row r="5" spans="1:15" x14ac:dyDescent="0.25">
      <c r="A5" s="34">
        <v>30</v>
      </c>
      <c r="B5" s="35">
        <v>56</v>
      </c>
      <c r="C5" s="36">
        <f t="shared" si="1"/>
        <v>86</v>
      </c>
      <c r="F5" s="34">
        <v>30</v>
      </c>
      <c r="G5" s="35"/>
      <c r="H5" s="36">
        <f t="shared" si="2"/>
        <v>600</v>
      </c>
      <c r="J5" s="1">
        <v>30</v>
      </c>
      <c r="K5" s="1">
        <f t="shared" si="3"/>
        <v>60</v>
      </c>
      <c r="L5" s="1">
        <f t="shared" si="0"/>
        <v>90</v>
      </c>
      <c r="M5" s="1">
        <f t="shared" si="0"/>
        <v>120</v>
      </c>
      <c r="N5" s="1">
        <f t="shared" si="0"/>
        <v>150</v>
      </c>
      <c r="O5" s="1">
        <f t="shared" si="0"/>
        <v>180</v>
      </c>
    </row>
    <row r="6" spans="1:15" x14ac:dyDescent="0.25">
      <c r="A6" s="34">
        <v>40</v>
      </c>
      <c r="B6" s="35">
        <v>75</v>
      </c>
      <c r="C6" s="36">
        <f t="shared" si="1"/>
        <v>115</v>
      </c>
      <c r="F6" s="34">
        <v>40</v>
      </c>
      <c r="G6" s="35"/>
      <c r="H6" s="36">
        <f t="shared" si="2"/>
        <v>800</v>
      </c>
      <c r="J6" s="1">
        <v>40</v>
      </c>
      <c r="K6" s="1">
        <f t="shared" si="3"/>
        <v>80</v>
      </c>
      <c r="L6" s="1">
        <f t="shared" si="0"/>
        <v>120</v>
      </c>
      <c r="M6" s="1">
        <f t="shared" si="0"/>
        <v>160</v>
      </c>
      <c r="N6" s="1">
        <f t="shared" si="0"/>
        <v>200</v>
      </c>
      <c r="O6" s="1">
        <f t="shared" si="0"/>
        <v>240</v>
      </c>
    </row>
    <row r="7" spans="1:15" ht="15.75" thickBot="1" x14ac:dyDescent="0.3">
      <c r="A7" s="37">
        <v>50</v>
      </c>
      <c r="B7" s="38">
        <v>34</v>
      </c>
      <c r="C7" s="39">
        <f t="shared" si="1"/>
        <v>84</v>
      </c>
      <c r="F7" s="37">
        <v>50</v>
      </c>
      <c r="G7" s="38"/>
      <c r="H7" s="39">
        <f t="shared" si="2"/>
        <v>1000</v>
      </c>
      <c r="J7" s="1">
        <v>50</v>
      </c>
      <c r="K7" s="1">
        <f t="shared" si="3"/>
        <v>100</v>
      </c>
      <c r="L7" s="1">
        <f t="shared" si="0"/>
        <v>150</v>
      </c>
      <c r="M7" s="1">
        <f t="shared" si="0"/>
        <v>200</v>
      </c>
      <c r="N7" s="1">
        <f t="shared" si="0"/>
        <v>250</v>
      </c>
      <c r="O7" s="1">
        <f t="shared" si="0"/>
        <v>300</v>
      </c>
    </row>
    <row r="8" spans="1:15" x14ac:dyDescent="0.25">
      <c r="J8" s="29">
        <v>60</v>
      </c>
      <c r="K8" s="1">
        <f t="shared" si="3"/>
        <v>120</v>
      </c>
      <c r="L8" s="1">
        <f t="shared" si="0"/>
        <v>180</v>
      </c>
      <c r="M8" s="1">
        <f t="shared" si="0"/>
        <v>240</v>
      </c>
      <c r="N8" s="1">
        <f t="shared" si="0"/>
        <v>300</v>
      </c>
      <c r="O8" s="1">
        <f t="shared" si="0"/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10.7109375" bestFit="1" customWidth="1"/>
    <col min="4" max="4" width="13.28515625" bestFit="1" customWidth="1"/>
    <col min="5" max="5" width="27.7109375" customWidth="1"/>
    <col min="6" max="6" width="8.7109375" customWidth="1"/>
    <col min="7" max="7" width="8.42578125" customWidth="1"/>
    <col min="8" max="8" width="13.42578125" customWidth="1"/>
    <col min="9" max="9" width="9" customWidth="1"/>
    <col min="20" max="20" width="12.42578125" customWidth="1"/>
    <col min="21" max="21" width="10" customWidth="1"/>
    <col min="22" max="22" width="10.42578125" customWidth="1"/>
    <col min="23" max="23" width="10.42578125" bestFit="1" customWidth="1"/>
  </cols>
  <sheetData>
    <row r="1" spans="1:23" x14ac:dyDescent="0.25">
      <c r="A1" s="26" t="s">
        <v>21</v>
      </c>
      <c r="B1" s="26" t="s">
        <v>22</v>
      </c>
      <c r="C1" s="26" t="s">
        <v>23</v>
      </c>
      <c r="E1" s="28" t="s">
        <v>106</v>
      </c>
      <c r="O1" s="27" t="s">
        <v>48</v>
      </c>
      <c r="P1" s="27" t="s">
        <v>49</v>
      </c>
      <c r="Q1" s="27" t="s">
        <v>50</v>
      </c>
      <c r="R1" s="27" t="s">
        <v>51</v>
      </c>
    </row>
    <row r="2" spans="1:23" x14ac:dyDescent="0.25">
      <c r="A2" s="26" t="s">
        <v>24</v>
      </c>
      <c r="B2" s="26" t="s">
        <v>26</v>
      </c>
      <c r="C2" s="26" t="s">
        <v>29</v>
      </c>
      <c r="O2" s="26" t="s">
        <v>52</v>
      </c>
      <c r="P2" s="26" t="s">
        <v>54</v>
      </c>
      <c r="Q2" s="26" t="s">
        <v>26</v>
      </c>
      <c r="R2" s="26">
        <v>10</v>
      </c>
      <c r="T2" s="26" t="s">
        <v>57</v>
      </c>
      <c r="U2" s="26" t="s">
        <v>58</v>
      </c>
    </row>
    <row r="3" spans="1:23" x14ac:dyDescent="0.25">
      <c r="A3" s="26" t="s">
        <v>25</v>
      </c>
      <c r="B3" s="26" t="s">
        <v>28</v>
      </c>
      <c r="C3" s="26" t="s">
        <v>30</v>
      </c>
      <c r="E3" s="26" t="s">
        <v>21</v>
      </c>
      <c r="F3" s="26" t="s">
        <v>32</v>
      </c>
      <c r="K3" t="s">
        <v>29</v>
      </c>
      <c r="L3" t="s">
        <v>38</v>
      </c>
      <c r="O3" s="26" t="s">
        <v>53</v>
      </c>
      <c r="P3" s="26" t="s">
        <v>55</v>
      </c>
      <c r="Q3" s="26" t="s">
        <v>28</v>
      </c>
      <c r="R3" s="26">
        <v>20</v>
      </c>
      <c r="T3" s="29" t="s">
        <v>53</v>
      </c>
      <c r="U3" s="29">
        <f>SUMIF(O2:O8,T3,R2:R8)</f>
        <v>150</v>
      </c>
    </row>
    <row r="4" spans="1:23" x14ac:dyDescent="0.25">
      <c r="A4" s="26" t="s">
        <v>25</v>
      </c>
      <c r="B4" s="26" t="s">
        <v>27</v>
      </c>
      <c r="C4" s="26" t="s">
        <v>31</v>
      </c>
      <c r="E4" s="1" t="s">
        <v>24</v>
      </c>
      <c r="F4" s="1">
        <f>COUNTIF(A2:A9,E4)</f>
        <v>3</v>
      </c>
      <c r="K4" t="s">
        <v>30</v>
      </c>
      <c r="O4" s="26" t="s">
        <v>53</v>
      </c>
      <c r="P4" s="26" t="s">
        <v>54</v>
      </c>
      <c r="Q4" s="26" t="s">
        <v>26</v>
      </c>
      <c r="R4" s="26">
        <v>30</v>
      </c>
    </row>
    <row r="5" spans="1:23" x14ac:dyDescent="0.25">
      <c r="A5" s="26" t="s">
        <v>25</v>
      </c>
      <c r="B5" s="26" t="s">
        <v>26</v>
      </c>
      <c r="C5" s="26" t="s">
        <v>29</v>
      </c>
      <c r="K5" t="s">
        <v>31</v>
      </c>
      <c r="O5" s="26" t="s">
        <v>53</v>
      </c>
      <c r="P5" s="26" t="s">
        <v>56</v>
      </c>
      <c r="Q5" s="26" t="s">
        <v>26</v>
      </c>
      <c r="R5" s="26">
        <v>40</v>
      </c>
    </row>
    <row r="6" spans="1:23" x14ac:dyDescent="0.25">
      <c r="A6" s="26" t="s">
        <v>24</v>
      </c>
      <c r="B6" s="26" t="s">
        <v>26</v>
      </c>
      <c r="C6" s="26" t="s">
        <v>29</v>
      </c>
      <c r="K6" t="s">
        <v>37</v>
      </c>
      <c r="O6" s="26" t="s">
        <v>52</v>
      </c>
      <c r="P6" s="26" t="s">
        <v>54</v>
      </c>
      <c r="Q6" s="26" t="s">
        <v>26</v>
      </c>
      <c r="R6" s="26">
        <v>50</v>
      </c>
    </row>
    <row r="7" spans="1:23" x14ac:dyDescent="0.25">
      <c r="A7" s="26" t="s">
        <v>24</v>
      </c>
      <c r="B7" s="26" t="s">
        <v>28</v>
      </c>
      <c r="C7" s="26" t="s">
        <v>29</v>
      </c>
      <c r="E7" s="26" t="s">
        <v>21</v>
      </c>
      <c r="F7" s="26" t="s">
        <v>33</v>
      </c>
      <c r="K7" t="s">
        <v>38</v>
      </c>
      <c r="O7" s="26" t="s">
        <v>53</v>
      </c>
      <c r="P7" s="26" t="s">
        <v>54</v>
      </c>
      <c r="Q7" s="26" t="s">
        <v>28</v>
      </c>
      <c r="R7" s="26">
        <v>60</v>
      </c>
      <c r="T7" s="26" t="s">
        <v>59</v>
      </c>
      <c r="U7" s="26" t="s">
        <v>49</v>
      </c>
      <c r="V7" s="26" t="s">
        <v>60</v>
      </c>
    </row>
    <row r="8" spans="1:23" x14ac:dyDescent="0.25">
      <c r="A8" s="26" t="s">
        <v>25</v>
      </c>
      <c r="B8" s="26" t="s">
        <v>26</v>
      </c>
      <c r="C8" s="26" t="s">
        <v>30</v>
      </c>
      <c r="E8" s="29" t="s">
        <v>25</v>
      </c>
      <c r="F8" s="29">
        <f>COUNTIF(A2:A9,E8)</f>
        <v>5</v>
      </c>
      <c r="K8" t="s">
        <v>39</v>
      </c>
      <c r="O8" s="26" t="s">
        <v>52</v>
      </c>
      <c r="P8" s="26" t="s">
        <v>55</v>
      </c>
      <c r="Q8" s="26" t="s">
        <v>28</v>
      </c>
      <c r="R8" s="26">
        <v>70</v>
      </c>
      <c r="T8" s="29" t="s">
        <v>53</v>
      </c>
      <c r="U8" s="29" t="s">
        <v>54</v>
      </c>
      <c r="V8" s="29">
        <f>SUMIFS(R2:R8,O2:O8,T8,P2:P8,U8)</f>
        <v>90</v>
      </c>
    </row>
    <row r="9" spans="1:23" x14ac:dyDescent="0.25">
      <c r="A9" s="26" t="s">
        <v>25</v>
      </c>
      <c r="B9" s="26" t="s">
        <v>27</v>
      </c>
      <c r="C9" s="26" t="s">
        <v>31</v>
      </c>
      <c r="K9" t="s">
        <v>40</v>
      </c>
    </row>
    <row r="10" spans="1:23" x14ac:dyDescent="0.25">
      <c r="K10" t="s">
        <v>41</v>
      </c>
    </row>
    <row r="11" spans="1:23" x14ac:dyDescent="0.25">
      <c r="E11" s="77" t="s">
        <v>34</v>
      </c>
      <c r="F11" s="77"/>
      <c r="G11" s="77"/>
      <c r="K11" t="s">
        <v>42</v>
      </c>
    </row>
    <row r="12" spans="1:23" x14ac:dyDescent="0.25">
      <c r="K12" t="s">
        <v>43</v>
      </c>
      <c r="T12" s="26" t="s">
        <v>48</v>
      </c>
      <c r="U12" s="26" t="s">
        <v>49</v>
      </c>
      <c r="V12" s="26" t="s">
        <v>50</v>
      </c>
      <c r="W12" s="26" t="s">
        <v>60</v>
      </c>
    </row>
    <row r="13" spans="1:23" x14ac:dyDescent="0.25">
      <c r="C13" t="s">
        <v>25</v>
      </c>
      <c r="E13" s="26" t="s">
        <v>35</v>
      </c>
      <c r="F13" s="26" t="s">
        <v>36</v>
      </c>
      <c r="K13" t="s">
        <v>44</v>
      </c>
      <c r="T13" s="1" t="s">
        <v>53</v>
      </c>
      <c r="U13" s="1" t="s">
        <v>54</v>
      </c>
      <c r="V13" s="1" t="s">
        <v>26</v>
      </c>
      <c r="W13" s="1">
        <f>SUMIFS(R2:R8,O2:O8,T13,P2:P8,U13,Q2:Q8,V13)</f>
        <v>30</v>
      </c>
    </row>
    <row r="14" spans="1:23" x14ac:dyDescent="0.25">
      <c r="E14" s="1" t="s">
        <v>25</v>
      </c>
      <c r="F14" s="1">
        <f>COUNTIF(A2:A9,E14)</f>
        <v>5</v>
      </c>
      <c r="K14" t="s">
        <v>45</v>
      </c>
    </row>
    <row r="18" spans="1:9" x14ac:dyDescent="0.25">
      <c r="E18" s="26" t="s">
        <v>21</v>
      </c>
      <c r="F18" s="26" t="s">
        <v>22</v>
      </c>
      <c r="G18" s="26" t="s">
        <v>33</v>
      </c>
    </row>
    <row r="19" spans="1:9" x14ac:dyDescent="0.25">
      <c r="E19" s="1" t="s">
        <v>25</v>
      </c>
      <c r="F19" s="1" t="s">
        <v>26</v>
      </c>
      <c r="G19" s="1">
        <f>COUNTIFS(A2:A9,E19,B2:B9,F19)</f>
        <v>2</v>
      </c>
    </row>
    <row r="22" spans="1:9" x14ac:dyDescent="0.25">
      <c r="E22" s="26" t="s">
        <v>21</v>
      </c>
      <c r="F22" s="26" t="s">
        <v>46</v>
      </c>
      <c r="G22" s="26" t="s">
        <v>47</v>
      </c>
      <c r="H22" s="26" t="s">
        <v>33</v>
      </c>
    </row>
    <row r="23" spans="1:9" x14ac:dyDescent="0.25">
      <c r="E23" s="1" t="s">
        <v>25</v>
      </c>
      <c r="F23" s="1" t="s">
        <v>26</v>
      </c>
      <c r="G23" s="1" t="s">
        <v>29</v>
      </c>
      <c r="H23" s="1">
        <f>COUNTIFS(A2:A9,E23,B2:B9,F23,C2:C9,G23)</f>
        <v>1</v>
      </c>
    </row>
    <row r="29" spans="1:9" x14ac:dyDescent="0.25">
      <c r="E29" t="s">
        <v>107</v>
      </c>
    </row>
    <row r="31" spans="1:9" x14ac:dyDescent="0.25">
      <c r="A31" s="30" t="s">
        <v>61</v>
      </c>
      <c r="B31" s="30" t="s">
        <v>62</v>
      </c>
      <c r="D31" s="1"/>
      <c r="E31" s="26" t="s">
        <v>82</v>
      </c>
      <c r="F31" s="26" t="s">
        <v>83</v>
      </c>
      <c r="G31" s="26" t="s">
        <v>84</v>
      </c>
      <c r="H31" s="77" t="s">
        <v>85</v>
      </c>
      <c r="I31" s="77"/>
    </row>
    <row r="32" spans="1:9" x14ac:dyDescent="0.25">
      <c r="A32" s="26" t="s">
        <v>63</v>
      </c>
      <c r="B32" s="26">
        <v>1</v>
      </c>
      <c r="D32" s="1" t="s">
        <v>71</v>
      </c>
      <c r="E32" s="1" t="s">
        <v>81</v>
      </c>
      <c r="F32" s="1">
        <f>SUMIF(A32:A39,E32&amp;"*",B32:B39)</f>
        <v>14</v>
      </c>
      <c r="G32" s="1">
        <f>SUMIF(A32:A39,"AT*",B32:B39)</f>
        <v>14</v>
      </c>
      <c r="H32" s="1" t="s">
        <v>87</v>
      </c>
      <c r="I32" s="1" t="s">
        <v>89</v>
      </c>
    </row>
    <row r="33" spans="1:14" x14ac:dyDescent="0.25">
      <c r="A33" s="26" t="s">
        <v>64</v>
      </c>
      <c r="B33" s="26">
        <v>2</v>
      </c>
      <c r="D33" s="1" t="s">
        <v>72</v>
      </c>
      <c r="E33" s="1" t="s">
        <v>81</v>
      </c>
      <c r="F33" s="1">
        <f>SUMIF(A32:A39,"*"&amp;E33,B32:B39)</f>
        <v>8</v>
      </c>
      <c r="G33" s="1">
        <f>SUMIF(A32:A39,"*AT",B32:B39)</f>
        <v>8</v>
      </c>
      <c r="H33" s="1" t="s">
        <v>88</v>
      </c>
      <c r="I33" s="1" t="s">
        <v>90</v>
      </c>
    </row>
    <row r="34" spans="1:14" x14ac:dyDescent="0.25">
      <c r="A34" s="26" t="s">
        <v>65</v>
      </c>
      <c r="B34" s="26">
        <v>3</v>
      </c>
      <c r="D34" s="1" t="s">
        <v>73</v>
      </c>
      <c r="E34" s="1" t="s">
        <v>81</v>
      </c>
      <c r="F34" s="1">
        <f>SUMIF(A32:A39,"*"&amp;E34&amp;"*",B32:B39)</f>
        <v>27</v>
      </c>
      <c r="G34" s="1">
        <f>SUMIF(A32:A39,"*AT*",B32:B39)</f>
        <v>27</v>
      </c>
      <c r="H34" s="1" t="s">
        <v>95</v>
      </c>
      <c r="I34" s="1" t="s">
        <v>91</v>
      </c>
    </row>
    <row r="35" spans="1:14" x14ac:dyDescent="0.25">
      <c r="A35" s="26" t="s">
        <v>66</v>
      </c>
      <c r="B35" s="26">
        <v>4</v>
      </c>
      <c r="D35" s="1" t="s">
        <v>74</v>
      </c>
      <c r="E35" s="1" t="s">
        <v>81</v>
      </c>
      <c r="F35" s="1">
        <f>SUMIF(A32:A39,"??"&amp;E35&amp;"*",B32:B39)</f>
        <v>13</v>
      </c>
      <c r="G35" s="1">
        <f>SUMIF(A32:A39,"??AT*",B32:B39)</f>
        <v>13</v>
      </c>
      <c r="H35" s="1" t="s">
        <v>96</v>
      </c>
      <c r="I35" s="1" t="s">
        <v>92</v>
      </c>
    </row>
    <row r="36" spans="1:14" x14ac:dyDescent="0.25">
      <c r="A36" s="26" t="s">
        <v>67</v>
      </c>
      <c r="B36" s="26">
        <v>5</v>
      </c>
      <c r="D36" s="1"/>
      <c r="E36" s="1" t="s">
        <v>81</v>
      </c>
      <c r="F36" s="1">
        <f>SUMIF(A32:A39,"??"&amp;E36&amp;"??",B32:B39)</f>
        <v>7</v>
      </c>
      <c r="G36" s="1">
        <f>SUMIF(A32:A39,"??AT??",B32:B39)</f>
        <v>7</v>
      </c>
      <c r="H36" s="1" t="s">
        <v>97</v>
      </c>
      <c r="I36" s="1" t="s">
        <v>93</v>
      </c>
    </row>
    <row r="37" spans="1:14" x14ac:dyDescent="0.25">
      <c r="A37" s="26" t="s">
        <v>68</v>
      </c>
      <c r="B37" s="26">
        <v>6</v>
      </c>
      <c r="D37" s="1" t="s">
        <v>75</v>
      </c>
      <c r="E37" s="1">
        <v>3</v>
      </c>
      <c r="F37" s="1">
        <f>SUMIF(A32:A39,"*"&amp;E37&amp;"?",B32:B39)</f>
        <v>8</v>
      </c>
      <c r="G37" s="1">
        <f>SUMIF(A32:A39,"*3?",B32:B39)</f>
        <v>8</v>
      </c>
      <c r="H37" s="1" t="s">
        <v>98</v>
      </c>
      <c r="I37" s="1" t="s">
        <v>94</v>
      </c>
    </row>
    <row r="38" spans="1:14" x14ac:dyDescent="0.25">
      <c r="A38" s="26" t="s">
        <v>69</v>
      </c>
      <c r="B38" s="26">
        <v>7</v>
      </c>
    </row>
    <row r="39" spans="1:14" x14ac:dyDescent="0.25">
      <c r="A39" s="26" t="s">
        <v>70</v>
      </c>
      <c r="B39" s="26">
        <v>8</v>
      </c>
      <c r="D39" s="1" t="s">
        <v>76</v>
      </c>
      <c r="E39" s="1"/>
      <c r="F39" s="1"/>
      <c r="G39" s="1"/>
      <c r="H39" s="1">
        <f>SUMIF(A32:A39,"A*T",B32:B39)</f>
        <v>11</v>
      </c>
      <c r="I39" s="1"/>
      <c r="J39" s="1" t="s">
        <v>99</v>
      </c>
      <c r="K39" s="1"/>
      <c r="L39" s="1"/>
      <c r="M39" s="1"/>
      <c r="N39" s="1"/>
    </row>
    <row r="40" spans="1:14" x14ac:dyDescent="0.25">
      <c r="D40" s="78" t="s">
        <v>77</v>
      </c>
      <c r="E40" s="78"/>
      <c r="F40" s="78"/>
      <c r="G40" s="78"/>
      <c r="H40" s="78"/>
      <c r="I40" s="78"/>
      <c r="J40" s="53" t="s">
        <v>100</v>
      </c>
      <c r="K40" s="53"/>
      <c r="L40" s="1">
        <f>SUMIF(A32:A39,"A?T",B32:B39)</f>
        <v>3</v>
      </c>
      <c r="M40" s="1"/>
      <c r="N40" s="1"/>
    </row>
    <row r="41" spans="1:14" x14ac:dyDescent="0.25">
      <c r="D41" s="1" t="s">
        <v>78</v>
      </c>
      <c r="E41" s="1" t="s">
        <v>19</v>
      </c>
      <c r="F41" s="1"/>
      <c r="G41" s="1">
        <f>SUMIF(A32:A39,"A*",B32:B39)</f>
        <v>17</v>
      </c>
      <c r="H41" s="1"/>
      <c r="I41" s="1" t="s">
        <v>104</v>
      </c>
      <c r="J41" s="1" t="s">
        <v>101</v>
      </c>
      <c r="K41" s="1"/>
      <c r="L41" s="1"/>
      <c r="M41" s="1"/>
      <c r="N41" s="1"/>
    </row>
    <row r="42" spans="1:14" x14ac:dyDescent="0.25">
      <c r="D42" s="1" t="s">
        <v>79</v>
      </c>
      <c r="E42" s="1" t="s">
        <v>19</v>
      </c>
      <c r="F42" s="1"/>
      <c r="G42" s="1">
        <f>SUMIF(A32:A39,"??A*",B32:B39)</f>
        <v>13</v>
      </c>
      <c r="H42" s="1"/>
      <c r="I42" s="1"/>
      <c r="J42" s="1" t="s">
        <v>102</v>
      </c>
      <c r="K42" s="1"/>
      <c r="L42" s="1"/>
      <c r="M42" s="1"/>
      <c r="N42" s="1"/>
    </row>
    <row r="43" spans="1:14" x14ac:dyDescent="0.25">
      <c r="D43" s="1" t="s">
        <v>80</v>
      </c>
      <c r="E43" s="1" t="s">
        <v>86</v>
      </c>
      <c r="F43" s="1"/>
      <c r="G43" s="1">
        <f>SUMIF(A32:A39,"?T*",B32:B39)</f>
        <v>14</v>
      </c>
      <c r="H43" s="1"/>
      <c r="I43" s="1"/>
      <c r="J43" s="1" t="s">
        <v>103</v>
      </c>
      <c r="K43" s="1"/>
      <c r="L43" s="1"/>
      <c r="M43" s="1"/>
      <c r="N43" s="1"/>
    </row>
    <row r="47" spans="1:14" x14ac:dyDescent="0.25">
      <c r="A47" t="s">
        <v>105</v>
      </c>
    </row>
    <row r="48" spans="1:14" x14ac:dyDescent="0.25">
      <c r="A48" s="30" t="s">
        <v>108</v>
      </c>
      <c r="B48" s="30" t="s">
        <v>109</v>
      </c>
    </row>
    <row r="49" spans="1:5" x14ac:dyDescent="0.25">
      <c r="A49" s="26" t="s">
        <v>118</v>
      </c>
      <c r="B49" s="26">
        <v>10</v>
      </c>
    </row>
    <row r="50" spans="1:5" x14ac:dyDescent="0.25">
      <c r="A50" s="26" t="s">
        <v>117</v>
      </c>
      <c r="B50" s="26">
        <v>20</v>
      </c>
    </row>
    <row r="51" spans="1:5" x14ac:dyDescent="0.25">
      <c r="A51" s="26" t="s">
        <v>116</v>
      </c>
      <c r="B51" s="26">
        <v>30</v>
      </c>
      <c r="E51" t="s">
        <v>120</v>
      </c>
    </row>
    <row r="52" spans="1:5" x14ac:dyDescent="0.25">
      <c r="A52" s="26" t="s">
        <v>115</v>
      </c>
      <c r="B52" s="26">
        <v>40</v>
      </c>
      <c r="E52">
        <f>COUNTIF(A49:A57,"Dr*")</f>
        <v>5</v>
      </c>
    </row>
    <row r="53" spans="1:5" x14ac:dyDescent="0.25">
      <c r="A53" s="26" t="s">
        <v>114</v>
      </c>
      <c r="B53" s="26">
        <v>50</v>
      </c>
    </row>
    <row r="54" spans="1:5" x14ac:dyDescent="0.25">
      <c r="A54" s="26" t="s">
        <v>113</v>
      </c>
      <c r="B54" s="26">
        <v>60</v>
      </c>
      <c r="E54" t="s">
        <v>119</v>
      </c>
    </row>
    <row r="55" spans="1:5" x14ac:dyDescent="0.25">
      <c r="A55" s="26" t="s">
        <v>112</v>
      </c>
      <c r="B55" s="26">
        <v>70</v>
      </c>
      <c r="E55">
        <f>SUMIF(A49:A57,"DR*",B49:B57)</f>
        <v>270</v>
      </c>
    </row>
    <row r="56" spans="1:5" x14ac:dyDescent="0.25">
      <c r="A56" s="26" t="s">
        <v>111</v>
      </c>
      <c r="B56" s="26">
        <v>80</v>
      </c>
    </row>
    <row r="57" spans="1:5" x14ac:dyDescent="0.25">
      <c r="A57" s="26" t="s">
        <v>110</v>
      </c>
      <c r="B57" s="26">
        <v>90</v>
      </c>
    </row>
  </sheetData>
  <mergeCells count="4">
    <mergeCell ref="E11:G11"/>
    <mergeCell ref="D40:I40"/>
    <mergeCell ref="H31:I31"/>
    <mergeCell ref="J40:K40"/>
  </mergeCells>
  <dataValidations count="3">
    <dataValidation type="list" allowBlank="1" showInputMessage="1" showErrorMessage="1" sqref="E14">
      <formula1>"Male,Female"</formula1>
    </dataValidation>
    <dataValidation type="list" allowBlank="1" showInputMessage="1" showErrorMessage="1" sqref="L3">
      <formula1>$K$3:$K$14</formula1>
    </dataValidation>
    <dataValidation type="list" allowBlank="1" showInputMessage="1" showErrorMessage="1" sqref="C12 C13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2025-08-25T08:16:21Z</dcterms:created>
  <dcterms:modified xsi:type="dcterms:W3CDTF">2025-08-31T18:54:08Z</dcterms:modified>
</cp:coreProperties>
</file>