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4.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5.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2"/>
  <workbookPr codeName="ThisWorkbook" autoCompressPictures="0"/>
  <mc:AlternateContent xmlns:mc="http://schemas.openxmlformats.org/markup-compatibility/2006">
    <mc:Choice Requires="x15">
      <x15ac:absPath xmlns:x15ac="http://schemas.microsoft.com/office/spreadsheetml/2010/11/ac" url="/Users/sahilbawa/Desktop/ExcelKeto/"/>
    </mc:Choice>
  </mc:AlternateContent>
  <xr:revisionPtr revIDLastSave="0" documentId="13_ncr:1_{8F8E4962-B6BB-BE46-9FEC-44A32B144C6C}" xr6:coauthVersionLast="43" xr6:coauthVersionMax="43" xr10:uidLastSave="{00000000-0000-0000-0000-000000000000}"/>
  <bookViews>
    <workbookView xWindow="0" yWindow="460" windowWidth="33600" windowHeight="19460" activeTab="5" xr2:uid="{00000000-000D-0000-FFFF-FFFF00000000}"/>
  </bookViews>
  <sheets>
    <sheet name="Start" sheetId="5" r:id="rId1"/>
    <sheet name="Tasks" sheetId="1" r:id="rId2"/>
    <sheet name="Macros" sheetId="3" r:id="rId3"/>
    <sheet name="Week 1" sheetId="7" r:id="rId4"/>
    <sheet name="Week 2" sheetId="8" r:id="rId5"/>
    <sheet name="Week 3" sheetId="11" r:id="rId6"/>
    <sheet name="Week 4" sheetId="10" r:id="rId7"/>
  </sheets>
  <definedNames>
    <definedName name="F">'Week 3'!$F$40</definedName>
    <definedName name="_xlnm.Print_Titles" localSheetId="2">Macros!#REF!</definedName>
    <definedName name="_xlnm.Print_Titles" localSheetId="0">Start!#REF!</definedName>
    <definedName name="_xlnm.Print_Titles" localSheetId="1">Tasks!$2:$2</definedName>
    <definedName name="_xlnm.Print_Titles" localSheetId="3">'Week 1'!$2:$2</definedName>
    <definedName name="_xlnm.Print_Titles" localSheetId="4">'Week 2'!$2:$2</definedName>
    <definedName name="_xlnm.Print_Titles" localSheetId="5">'Week 3'!$2:$2</definedName>
    <definedName name="_xlnm.Print_Titles" localSheetId="6">'Week 4'!$2:$2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L30" i="11" l="1"/>
  <c r="K30" i="11"/>
  <c r="J30" i="11"/>
  <c r="D32" i="11"/>
  <c r="D31" i="11"/>
  <c r="H32" i="11"/>
  <c r="F32" i="11"/>
  <c r="L32" i="11" s="1"/>
  <c r="O32" i="11" s="1"/>
  <c r="D30" i="11"/>
  <c r="D28" i="11"/>
  <c r="D26" i="11"/>
  <c r="D25" i="11"/>
  <c r="D24" i="11"/>
  <c r="D23" i="11"/>
  <c r="D22" i="11"/>
  <c r="D20" i="11"/>
  <c r="H31" i="11"/>
  <c r="H30" i="11"/>
  <c r="H24" i="11"/>
  <c r="H23" i="11"/>
  <c r="L22" i="11"/>
  <c r="O22" i="11" s="1"/>
  <c r="K22" i="11"/>
  <c r="N22" i="11" s="1"/>
  <c r="J22" i="11"/>
  <c r="M22" i="11" s="1"/>
  <c r="H22" i="11"/>
  <c r="D10" i="11"/>
  <c r="AS5" i="11"/>
  <c r="F21" i="11" s="1"/>
  <c r="AS4" i="11"/>
  <c r="F16" i="11" s="1"/>
  <c r="L16" i="11" s="1"/>
  <c r="O16" i="11" s="1"/>
  <c r="AS3" i="11"/>
  <c r="F39" i="11" s="1"/>
  <c r="AS2" i="11"/>
  <c r="F38" i="11" s="1"/>
  <c r="H40" i="11"/>
  <c r="H39" i="11"/>
  <c r="H38" i="11"/>
  <c r="D38" i="11"/>
  <c r="D39" i="11" s="1"/>
  <c r="D40" i="11" s="1"/>
  <c r="H36" i="11"/>
  <c r="H35" i="11"/>
  <c r="H34" i="11"/>
  <c r="D34" i="11"/>
  <c r="D35" i="11" s="1"/>
  <c r="D36" i="11" s="1"/>
  <c r="H28" i="11"/>
  <c r="H27" i="11"/>
  <c r="H26" i="11"/>
  <c r="D27" i="11"/>
  <c r="H21" i="11"/>
  <c r="H20" i="11"/>
  <c r="H19" i="11"/>
  <c r="L18" i="11"/>
  <c r="O18" i="11" s="1"/>
  <c r="K18" i="11"/>
  <c r="N18" i="11" s="1"/>
  <c r="J18" i="11"/>
  <c r="M18" i="11" s="1"/>
  <c r="H18" i="11"/>
  <c r="D18" i="11"/>
  <c r="D19" i="11" s="1"/>
  <c r="H16" i="11"/>
  <c r="H15" i="11"/>
  <c r="H14" i="11"/>
  <c r="D14" i="11"/>
  <c r="D15" i="11" s="1"/>
  <c r="D16" i="11" s="1"/>
  <c r="L15" i="8"/>
  <c r="F15" i="8"/>
  <c r="F31" i="8"/>
  <c r="F30" i="8"/>
  <c r="F29" i="8"/>
  <c r="L29" i="8" s="1"/>
  <c r="L30" i="8"/>
  <c r="L28" i="8"/>
  <c r="K28" i="8"/>
  <c r="J28" i="8"/>
  <c r="L34" i="8"/>
  <c r="K34" i="8"/>
  <c r="J34" i="8"/>
  <c r="L33" i="8"/>
  <c r="K33" i="8"/>
  <c r="J33" i="8"/>
  <c r="L32" i="8"/>
  <c r="K32" i="8"/>
  <c r="J32" i="8"/>
  <c r="L31" i="8"/>
  <c r="K31" i="8"/>
  <c r="J31" i="8"/>
  <c r="J30" i="8"/>
  <c r="K29" i="8"/>
  <c r="J29" i="8"/>
  <c r="L26" i="8"/>
  <c r="K26" i="8"/>
  <c r="J26" i="8"/>
  <c r="L25" i="8"/>
  <c r="K25" i="8"/>
  <c r="J25" i="8"/>
  <c r="L24" i="8"/>
  <c r="K24" i="8"/>
  <c r="J24" i="8"/>
  <c r="L22" i="8"/>
  <c r="K22" i="8"/>
  <c r="J22" i="8"/>
  <c r="L21" i="8"/>
  <c r="K21" i="8"/>
  <c r="J21" i="8"/>
  <c r="L20" i="8"/>
  <c r="K20" i="8"/>
  <c r="J20" i="8"/>
  <c r="L19" i="8"/>
  <c r="K19" i="8"/>
  <c r="J19" i="8"/>
  <c r="L18" i="8"/>
  <c r="K18" i="8"/>
  <c r="J18" i="8"/>
  <c r="L17" i="8"/>
  <c r="K17" i="8"/>
  <c r="J17" i="8"/>
  <c r="K13" i="8"/>
  <c r="K14" i="8"/>
  <c r="K12" i="8"/>
  <c r="J13" i="8"/>
  <c r="J14" i="8"/>
  <c r="J12" i="8"/>
  <c r="D38" i="8"/>
  <c r="D37" i="8"/>
  <c r="D34" i="8"/>
  <c r="D33" i="8"/>
  <c r="D28" i="8"/>
  <c r="D29" i="8" s="1"/>
  <c r="D30" i="8" s="1"/>
  <c r="D31" i="8" s="1"/>
  <c r="L16" i="8"/>
  <c r="K16" i="8"/>
  <c r="J16" i="8"/>
  <c r="D16" i="8"/>
  <c r="D17" i="8" s="1"/>
  <c r="D18" i="8" s="1"/>
  <c r="D19" i="8" s="1"/>
  <c r="H19" i="8"/>
  <c r="F19" i="8"/>
  <c r="H39" i="10"/>
  <c r="F39" i="10"/>
  <c r="L39" i="10" s="1"/>
  <c r="O39" i="10" s="1"/>
  <c r="H38" i="10"/>
  <c r="H37" i="10"/>
  <c r="D37" i="10"/>
  <c r="D38" i="10" s="1"/>
  <c r="D39" i="10" s="1"/>
  <c r="H36" i="10"/>
  <c r="D36" i="10"/>
  <c r="H35" i="10"/>
  <c r="H34" i="10"/>
  <c r="H33" i="10"/>
  <c r="H32" i="10"/>
  <c r="D32" i="10"/>
  <c r="D33" i="10" s="1"/>
  <c r="D34" i="10" s="1"/>
  <c r="D35" i="10" s="1"/>
  <c r="H31" i="10"/>
  <c r="F31" i="10"/>
  <c r="L31" i="10" s="1"/>
  <c r="O31" i="10" s="1"/>
  <c r="H30" i="10"/>
  <c r="H29" i="10"/>
  <c r="D29" i="10"/>
  <c r="D30" i="10" s="1"/>
  <c r="D31" i="10" s="1"/>
  <c r="H28" i="10"/>
  <c r="D28" i="10"/>
  <c r="H27" i="10"/>
  <c r="H26" i="10"/>
  <c r="H25" i="10"/>
  <c r="H24" i="10"/>
  <c r="D24" i="10"/>
  <c r="D25" i="10" s="1"/>
  <c r="D26" i="10" s="1"/>
  <c r="D27" i="10" s="1"/>
  <c r="H23" i="10"/>
  <c r="F23" i="10"/>
  <c r="L23" i="10" s="1"/>
  <c r="O23" i="10" s="1"/>
  <c r="H22" i="10"/>
  <c r="H21" i="10"/>
  <c r="D21" i="10"/>
  <c r="D22" i="10" s="1"/>
  <c r="D23" i="10" s="1"/>
  <c r="H20" i="10"/>
  <c r="D20" i="10"/>
  <c r="H19" i="10"/>
  <c r="H18" i="10"/>
  <c r="H17" i="10"/>
  <c r="H16" i="10"/>
  <c r="D16" i="10"/>
  <c r="D17" i="10" s="1"/>
  <c r="D18" i="10" s="1"/>
  <c r="D19" i="10" s="1"/>
  <c r="H15" i="10"/>
  <c r="F15" i="10"/>
  <c r="L15" i="10" s="1"/>
  <c r="O15" i="10" s="1"/>
  <c r="H14" i="10"/>
  <c r="H13" i="10"/>
  <c r="D13" i="10"/>
  <c r="D14" i="10" s="1"/>
  <c r="D15" i="10" s="1"/>
  <c r="H12" i="10"/>
  <c r="D12" i="10"/>
  <c r="AS5" i="10"/>
  <c r="F35" i="10" s="1"/>
  <c r="AS4" i="10"/>
  <c r="F38" i="10" s="1"/>
  <c r="AS3" i="10"/>
  <c r="F37" i="10" s="1"/>
  <c r="AS2" i="10"/>
  <c r="F16" i="10" s="1"/>
  <c r="H38" i="8"/>
  <c r="H37" i="8"/>
  <c r="H36" i="8"/>
  <c r="D36" i="8"/>
  <c r="H34" i="8"/>
  <c r="H33" i="8"/>
  <c r="H32" i="8"/>
  <c r="D32" i="8"/>
  <c r="H30" i="8"/>
  <c r="H29" i="8"/>
  <c r="H28" i="8"/>
  <c r="H26" i="8"/>
  <c r="H25" i="8"/>
  <c r="H24" i="8"/>
  <c r="D24" i="8"/>
  <c r="D25" i="8" s="1"/>
  <c r="D26" i="8" s="1"/>
  <c r="H22" i="8"/>
  <c r="H21" i="8"/>
  <c r="H20" i="8"/>
  <c r="D20" i="8"/>
  <c r="D21" i="8" s="1"/>
  <c r="D22" i="8" s="1"/>
  <c r="H18" i="8"/>
  <c r="H17" i="8"/>
  <c r="H16" i="8"/>
  <c r="H14" i="8"/>
  <c r="H13" i="8"/>
  <c r="H12" i="8"/>
  <c r="D12" i="8"/>
  <c r="D13" i="8" s="1"/>
  <c r="D14" i="8" s="1"/>
  <c r="AS5" i="8"/>
  <c r="AS4" i="8"/>
  <c r="F38" i="8" s="1"/>
  <c r="L38" i="8" s="1"/>
  <c r="AS3" i="8"/>
  <c r="F37" i="8" s="1"/>
  <c r="K37" i="8" s="1"/>
  <c r="AS2" i="8"/>
  <c r="D24" i="7"/>
  <c r="D25" i="7" s="1"/>
  <c r="D26" i="7" s="1"/>
  <c r="D27" i="7" s="1"/>
  <c r="D28" i="7"/>
  <c r="D29" i="7" s="1"/>
  <c r="D30" i="7" s="1"/>
  <c r="D31" i="7" s="1"/>
  <c r="D21" i="7"/>
  <c r="D22" i="7" s="1"/>
  <c r="D23" i="7" s="1"/>
  <c r="D20" i="7"/>
  <c r="D12" i="7"/>
  <c r="D13" i="7" s="1"/>
  <c r="D14" i="7" s="1"/>
  <c r="D15" i="7" s="1"/>
  <c r="D16" i="7"/>
  <c r="D17" i="7" s="1"/>
  <c r="D18" i="7" s="1"/>
  <c r="D19" i="7" s="1"/>
  <c r="H12" i="7"/>
  <c r="H13" i="7"/>
  <c r="H14" i="7"/>
  <c r="H15" i="7"/>
  <c r="H16" i="7"/>
  <c r="H17" i="7"/>
  <c r="H18" i="7"/>
  <c r="H19" i="7"/>
  <c r="H20" i="7"/>
  <c r="H21" i="7"/>
  <c r="H22" i="7"/>
  <c r="H23" i="7"/>
  <c r="H24" i="7"/>
  <c r="H25" i="7"/>
  <c r="H26" i="7"/>
  <c r="H27" i="7"/>
  <c r="H28" i="7"/>
  <c r="H29" i="7"/>
  <c r="H30" i="7"/>
  <c r="H31" i="7"/>
  <c r="D32" i="7"/>
  <c r="D33" i="7" s="1"/>
  <c r="D34" i="7" s="1"/>
  <c r="D35" i="7" s="1"/>
  <c r="D36" i="7"/>
  <c r="D37" i="7" s="1"/>
  <c r="D38" i="7" s="1"/>
  <c r="D39" i="7" s="1"/>
  <c r="H32" i="7"/>
  <c r="H33" i="7"/>
  <c r="H34" i="7"/>
  <c r="H35" i="7"/>
  <c r="J32" i="11" l="1"/>
  <c r="M32" i="11" s="1"/>
  <c r="K32" i="11"/>
  <c r="N32" i="11" s="1"/>
  <c r="F26" i="11"/>
  <c r="F19" i="11"/>
  <c r="F23" i="11"/>
  <c r="J23" i="11" s="1"/>
  <c r="M23" i="11" s="1"/>
  <c r="F24" i="11"/>
  <c r="L24" i="11" s="1"/>
  <c r="O24" i="11" s="1"/>
  <c r="F31" i="11"/>
  <c r="F25" i="11"/>
  <c r="L25" i="11" s="1"/>
  <c r="D21" i="11"/>
  <c r="J38" i="8"/>
  <c r="K38" i="8"/>
  <c r="L37" i="8"/>
  <c r="J37" i="8"/>
  <c r="F40" i="11"/>
  <c r="L40" i="11" s="1"/>
  <c r="O40" i="11" s="1"/>
  <c r="K39" i="11"/>
  <c r="N39" i="11" s="1"/>
  <c r="J39" i="11"/>
  <c r="M39" i="11" s="1"/>
  <c r="L39" i="11"/>
  <c r="O39" i="11" s="1"/>
  <c r="J21" i="11"/>
  <c r="M21" i="11" s="1"/>
  <c r="L21" i="11"/>
  <c r="O21" i="11" s="1"/>
  <c r="K21" i="11"/>
  <c r="N21" i="11" s="1"/>
  <c r="K38" i="11"/>
  <c r="N38" i="11" s="1"/>
  <c r="L38" i="11"/>
  <c r="O38" i="11" s="1"/>
  <c r="J38" i="11"/>
  <c r="M38" i="11" s="1"/>
  <c r="K16" i="11"/>
  <c r="N16" i="11" s="1"/>
  <c r="F28" i="11"/>
  <c r="F34" i="11"/>
  <c r="J16" i="11"/>
  <c r="M16" i="11" s="1"/>
  <c r="F20" i="11"/>
  <c r="F35" i="11"/>
  <c r="F36" i="11"/>
  <c r="F14" i="11"/>
  <c r="F27" i="11"/>
  <c r="F15" i="11"/>
  <c r="K30" i="8"/>
  <c r="O19" i="8"/>
  <c r="M19" i="8"/>
  <c r="N19" i="8"/>
  <c r="F14" i="8"/>
  <c r="N14" i="8" s="1"/>
  <c r="L16" i="10"/>
  <c r="O16" i="10" s="1"/>
  <c r="K16" i="10"/>
  <c r="N16" i="10" s="1"/>
  <c r="J16" i="10"/>
  <c r="M16" i="10" s="1"/>
  <c r="K35" i="10"/>
  <c r="N35" i="10" s="1"/>
  <c r="J35" i="10"/>
  <c r="M35" i="10" s="1"/>
  <c r="L35" i="10"/>
  <c r="O35" i="10" s="1"/>
  <c r="L38" i="10"/>
  <c r="O38" i="10" s="1"/>
  <c r="J38" i="10"/>
  <c r="M38" i="10" s="1"/>
  <c r="K38" i="10"/>
  <c r="N38" i="10" s="1"/>
  <c r="J37" i="10"/>
  <c r="M37" i="10" s="1"/>
  <c r="K37" i="10"/>
  <c r="N37" i="10" s="1"/>
  <c r="L37" i="10"/>
  <c r="O37" i="10" s="1"/>
  <c r="J15" i="10"/>
  <c r="M15" i="10" s="1"/>
  <c r="F17" i="10"/>
  <c r="J23" i="10"/>
  <c r="M23" i="10" s="1"/>
  <c r="F25" i="10"/>
  <c r="J31" i="10"/>
  <c r="M31" i="10" s="1"/>
  <c r="F33" i="10"/>
  <c r="J39" i="10"/>
  <c r="M39" i="10" s="1"/>
  <c r="K15" i="10"/>
  <c r="N15" i="10" s="1"/>
  <c r="F18" i="10"/>
  <c r="K23" i="10"/>
  <c r="N23" i="10" s="1"/>
  <c r="F26" i="10"/>
  <c r="K31" i="10"/>
  <c r="N31" i="10" s="1"/>
  <c r="F34" i="10"/>
  <c r="K39" i="10"/>
  <c r="N39" i="10" s="1"/>
  <c r="F19" i="10"/>
  <c r="F27" i="10"/>
  <c r="F12" i="10"/>
  <c r="F20" i="10"/>
  <c r="F28" i="10"/>
  <c r="F36" i="10"/>
  <c r="F24" i="10"/>
  <c r="F32" i="10"/>
  <c r="F13" i="10"/>
  <c r="F21" i="10"/>
  <c r="F29" i="10"/>
  <c r="F14" i="10"/>
  <c r="F22" i="10"/>
  <c r="F30" i="10"/>
  <c r="O38" i="8"/>
  <c r="N38" i="8"/>
  <c r="M38" i="8"/>
  <c r="O16" i="8"/>
  <c r="N16" i="8"/>
  <c r="M16" i="8"/>
  <c r="O37" i="8"/>
  <c r="N37" i="8"/>
  <c r="M37" i="8"/>
  <c r="F24" i="8"/>
  <c r="F17" i="8"/>
  <c r="F25" i="8"/>
  <c r="F33" i="8"/>
  <c r="F32" i="8"/>
  <c r="F18" i="8"/>
  <c r="F26" i="8"/>
  <c r="F34" i="8"/>
  <c r="F12" i="8"/>
  <c r="F20" i="8"/>
  <c r="F36" i="8"/>
  <c r="F13" i="8"/>
  <c r="F21" i="8"/>
  <c r="F22" i="8"/>
  <c r="H39" i="7"/>
  <c r="H38" i="7"/>
  <c r="H37" i="7"/>
  <c r="H36" i="7"/>
  <c r="G13" i="1"/>
  <c r="D13" i="1"/>
  <c r="E13" i="1" s="1"/>
  <c r="G16" i="1"/>
  <c r="G15" i="1"/>
  <c r="E12" i="1"/>
  <c r="D12" i="1"/>
  <c r="G14" i="1"/>
  <c r="G12" i="1"/>
  <c r="G6" i="3"/>
  <c r="F6" i="3"/>
  <c r="K24" i="11" l="1"/>
  <c r="N24" i="11" s="1"/>
  <c r="J24" i="11"/>
  <c r="M24" i="11" s="1"/>
  <c r="K23" i="11"/>
  <c r="N23" i="11" s="1"/>
  <c r="K31" i="11"/>
  <c r="N31" i="11" s="1"/>
  <c r="L31" i="11"/>
  <c r="O31" i="11" s="1"/>
  <c r="J31" i="11"/>
  <c r="M31" i="11" s="1"/>
  <c r="M30" i="11"/>
  <c r="N30" i="11"/>
  <c r="O30" i="11"/>
  <c r="L23" i="11"/>
  <c r="O23" i="11" s="1"/>
  <c r="J25" i="11"/>
  <c r="K25" i="11"/>
  <c r="J40" i="11"/>
  <c r="M40" i="11" s="1"/>
  <c r="K40" i="11"/>
  <c r="N40" i="11" s="1"/>
  <c r="L36" i="8"/>
  <c r="K36" i="8"/>
  <c r="J36" i="8"/>
  <c r="L26" i="11"/>
  <c r="O26" i="11" s="1"/>
  <c r="K26" i="11"/>
  <c r="N26" i="11" s="1"/>
  <c r="J26" i="11"/>
  <c r="M26" i="11" s="1"/>
  <c r="K20" i="11"/>
  <c r="N20" i="11" s="1"/>
  <c r="J20" i="11"/>
  <c r="M20" i="11" s="1"/>
  <c r="L20" i="11"/>
  <c r="O20" i="11" s="1"/>
  <c r="J36" i="11"/>
  <c r="M36" i="11" s="1"/>
  <c r="L36" i="11"/>
  <c r="O36" i="11" s="1"/>
  <c r="K36" i="11"/>
  <c r="N36" i="11" s="1"/>
  <c r="L19" i="11"/>
  <c r="O19" i="11" s="1"/>
  <c r="K19" i="11"/>
  <c r="N19" i="11" s="1"/>
  <c r="J19" i="11"/>
  <c r="M19" i="11" s="1"/>
  <c r="L27" i="11"/>
  <c r="O27" i="11" s="1"/>
  <c r="K27" i="11"/>
  <c r="N27" i="11" s="1"/>
  <c r="J27" i="11"/>
  <c r="M27" i="11" s="1"/>
  <c r="L34" i="11"/>
  <c r="O34" i="11" s="1"/>
  <c r="K34" i="11"/>
  <c r="N34" i="11" s="1"/>
  <c r="J34" i="11"/>
  <c r="M34" i="11" s="1"/>
  <c r="J15" i="11"/>
  <c r="M15" i="11" s="1"/>
  <c r="L15" i="11"/>
  <c r="O15" i="11" s="1"/>
  <c r="K15" i="11"/>
  <c r="N15" i="11" s="1"/>
  <c r="J14" i="11"/>
  <c r="L14" i="11"/>
  <c r="O14" i="11" s="1"/>
  <c r="K14" i="11"/>
  <c r="N14" i="11" s="1"/>
  <c r="F17" i="11"/>
  <c r="K35" i="11"/>
  <c r="N35" i="11" s="1"/>
  <c r="L35" i="11"/>
  <c r="O35" i="11" s="1"/>
  <c r="J35" i="11"/>
  <c r="M35" i="11" s="1"/>
  <c r="L28" i="11"/>
  <c r="O28" i="11" s="1"/>
  <c r="K28" i="11"/>
  <c r="N28" i="11" s="1"/>
  <c r="J28" i="11"/>
  <c r="M28" i="11" s="1"/>
  <c r="L14" i="8"/>
  <c r="O14" i="8" s="1"/>
  <c r="M14" i="8"/>
  <c r="L24" i="10"/>
  <c r="O24" i="10" s="1"/>
  <c r="K24" i="10"/>
  <c r="N24" i="10" s="1"/>
  <c r="J24" i="10"/>
  <c r="M24" i="10" s="1"/>
  <c r="L34" i="10"/>
  <c r="O34" i="10" s="1"/>
  <c r="K34" i="10"/>
  <c r="N34" i="10" s="1"/>
  <c r="J34" i="10"/>
  <c r="M34" i="10" s="1"/>
  <c r="J36" i="10"/>
  <c r="M36" i="10" s="1"/>
  <c r="L36" i="10"/>
  <c r="O36" i="10" s="1"/>
  <c r="K36" i="10"/>
  <c r="N36" i="10" s="1"/>
  <c r="J28" i="10"/>
  <c r="M28" i="10" s="1"/>
  <c r="K28" i="10"/>
  <c r="N28" i="10" s="1"/>
  <c r="L28" i="10"/>
  <c r="O28" i="10" s="1"/>
  <c r="L14" i="10"/>
  <c r="O14" i="10" s="1"/>
  <c r="J14" i="10"/>
  <c r="M14" i="10" s="1"/>
  <c r="K14" i="10"/>
  <c r="N14" i="10" s="1"/>
  <c r="L17" i="10"/>
  <c r="O17" i="10" s="1"/>
  <c r="K17" i="10"/>
  <c r="N17" i="10" s="1"/>
  <c r="J17" i="10"/>
  <c r="M17" i="10" s="1"/>
  <c r="J12" i="10"/>
  <c r="M12" i="10" s="1"/>
  <c r="K12" i="10"/>
  <c r="N12" i="10" s="1"/>
  <c r="L12" i="10"/>
  <c r="O12" i="10" s="1"/>
  <c r="L25" i="10"/>
  <c r="O25" i="10" s="1"/>
  <c r="K25" i="10"/>
  <c r="N25" i="10" s="1"/>
  <c r="J25" i="10"/>
  <c r="M25" i="10" s="1"/>
  <c r="J22" i="10"/>
  <c r="M22" i="10" s="1"/>
  <c r="L22" i="10"/>
  <c r="O22" i="10" s="1"/>
  <c r="K22" i="10"/>
  <c r="N22" i="10" s="1"/>
  <c r="L26" i="10"/>
  <c r="O26" i="10" s="1"/>
  <c r="K26" i="10"/>
  <c r="N26" i="10" s="1"/>
  <c r="J26" i="10"/>
  <c r="M26" i="10" s="1"/>
  <c r="J20" i="10"/>
  <c r="M20" i="10" s="1"/>
  <c r="L20" i="10"/>
  <c r="O20" i="10" s="1"/>
  <c r="K20" i="10"/>
  <c r="N20" i="10" s="1"/>
  <c r="K29" i="10"/>
  <c r="N29" i="10" s="1"/>
  <c r="J29" i="10"/>
  <c r="M29" i="10" s="1"/>
  <c r="L29" i="10"/>
  <c r="O29" i="10" s="1"/>
  <c r="L18" i="10"/>
  <c r="O18" i="10" s="1"/>
  <c r="K18" i="10"/>
  <c r="N18" i="10" s="1"/>
  <c r="J18" i="10"/>
  <c r="M18" i="10" s="1"/>
  <c r="J21" i="10"/>
  <c r="M21" i="10" s="1"/>
  <c r="K21" i="10"/>
  <c r="N21" i="10" s="1"/>
  <c r="L21" i="10"/>
  <c r="O21" i="10" s="1"/>
  <c r="K27" i="10"/>
  <c r="N27" i="10" s="1"/>
  <c r="J27" i="10"/>
  <c r="M27" i="10" s="1"/>
  <c r="L27" i="10"/>
  <c r="O27" i="10" s="1"/>
  <c r="K19" i="10"/>
  <c r="N19" i="10" s="1"/>
  <c r="J19" i="10"/>
  <c r="M19" i="10" s="1"/>
  <c r="L19" i="10"/>
  <c r="O19" i="10" s="1"/>
  <c r="J30" i="10"/>
  <c r="M30" i="10" s="1"/>
  <c r="L30" i="10"/>
  <c r="O30" i="10" s="1"/>
  <c r="K30" i="10"/>
  <c r="N30" i="10" s="1"/>
  <c r="K13" i="10"/>
  <c r="N13" i="10" s="1"/>
  <c r="J13" i="10"/>
  <c r="M13" i="10" s="1"/>
  <c r="L13" i="10"/>
  <c r="O13" i="10" s="1"/>
  <c r="L32" i="10"/>
  <c r="O32" i="10" s="1"/>
  <c r="K32" i="10"/>
  <c r="N32" i="10" s="1"/>
  <c r="J32" i="10"/>
  <c r="M32" i="10" s="1"/>
  <c r="L33" i="10"/>
  <c r="O33" i="10" s="1"/>
  <c r="K33" i="10"/>
  <c r="N33" i="10" s="1"/>
  <c r="J33" i="10"/>
  <c r="M33" i="10" s="1"/>
  <c r="M28" i="8"/>
  <c r="O28" i="8"/>
  <c r="N28" i="8"/>
  <c r="M20" i="8"/>
  <c r="O20" i="8"/>
  <c r="N20" i="8"/>
  <c r="O33" i="8"/>
  <c r="N33" i="8"/>
  <c r="M33" i="8"/>
  <c r="O24" i="8"/>
  <c r="N24" i="8"/>
  <c r="M24" i="8"/>
  <c r="O32" i="8"/>
  <c r="N32" i="8"/>
  <c r="M32" i="8"/>
  <c r="N29" i="8"/>
  <c r="O29" i="8"/>
  <c r="M29" i="8"/>
  <c r="M12" i="8"/>
  <c r="L12" i="8"/>
  <c r="O12" i="8" s="1"/>
  <c r="N12" i="8"/>
  <c r="O25" i="8"/>
  <c r="N25" i="8"/>
  <c r="M25" i="8"/>
  <c r="O34" i="8"/>
  <c r="N34" i="8"/>
  <c r="M34" i="8"/>
  <c r="M36" i="8"/>
  <c r="O36" i="8"/>
  <c r="N36" i="8"/>
  <c r="O30" i="8"/>
  <c r="N30" i="8"/>
  <c r="M30" i="8"/>
  <c r="O22" i="8"/>
  <c r="N22" i="8"/>
  <c r="M22" i="8"/>
  <c r="N21" i="8"/>
  <c r="O21" i="8"/>
  <c r="M21" i="8"/>
  <c r="O26" i="8"/>
  <c r="N26" i="8"/>
  <c r="M26" i="8"/>
  <c r="O17" i="8"/>
  <c r="N17" i="8"/>
  <c r="M17" i="8"/>
  <c r="M13" i="8"/>
  <c r="N13" i="8"/>
  <c r="L13" i="8"/>
  <c r="O13" i="8" s="1"/>
  <c r="O18" i="8"/>
  <c r="N18" i="8"/>
  <c r="M18" i="8"/>
  <c r="D14" i="1"/>
  <c r="E14" i="1" s="1"/>
  <c r="D15" i="1" s="1"/>
  <c r="E15" i="1" s="1"/>
  <c r="D16" i="1" s="1"/>
  <c r="E16" i="1" s="1"/>
  <c r="I7" i="3"/>
  <c r="L17" i="11" l="1"/>
  <c r="M14" i="11"/>
  <c r="D18" i="3"/>
  <c r="D17" i="3"/>
  <c r="AS5" i="7"/>
  <c r="AS3" i="7"/>
  <c r="AS4" i="7"/>
  <c r="AS2" i="7"/>
  <c r="F12" i="7" s="1"/>
  <c r="D15" i="3"/>
  <c r="E15" i="3" s="1"/>
  <c r="H15" i="3" s="1"/>
  <c r="D14" i="3"/>
  <c r="G14" i="3" s="1"/>
  <c r="J14" i="3" s="1"/>
  <c r="D16" i="3"/>
  <c r="J12" i="7" l="1"/>
  <c r="K12" i="7"/>
  <c r="L12" i="7"/>
  <c r="E17" i="3"/>
  <c r="H17" i="3" s="1"/>
  <c r="F17" i="3"/>
  <c r="I17" i="3" s="1"/>
  <c r="G17" i="3"/>
  <c r="J17" i="3" s="1"/>
  <c r="G18" i="3"/>
  <c r="J18" i="3" s="1"/>
  <c r="E18" i="3"/>
  <c r="H18" i="3" s="1"/>
  <c r="F18" i="3"/>
  <c r="I18" i="3" s="1"/>
  <c r="F16" i="7"/>
  <c r="F18" i="7"/>
  <c r="F14" i="7"/>
  <c r="F17" i="7"/>
  <c r="F13" i="7"/>
  <c r="F19" i="7"/>
  <c r="F15" i="7"/>
  <c r="F24" i="7"/>
  <c r="F20" i="7"/>
  <c r="F26" i="7"/>
  <c r="F22" i="7"/>
  <c r="F25" i="7"/>
  <c r="F21" i="7"/>
  <c r="F27" i="7"/>
  <c r="F23" i="7"/>
  <c r="F34" i="7"/>
  <c r="F30" i="7"/>
  <c r="F28" i="7"/>
  <c r="F36" i="7"/>
  <c r="F32" i="7"/>
  <c r="F33" i="7"/>
  <c r="F29" i="7"/>
  <c r="F35" i="7"/>
  <c r="F31" i="7"/>
  <c r="F38" i="7"/>
  <c r="F37" i="7"/>
  <c r="F39" i="7"/>
  <c r="G15" i="3"/>
  <c r="J15" i="3" s="1"/>
  <c r="F15" i="3"/>
  <c r="I15" i="3" s="1"/>
  <c r="F14" i="3"/>
  <c r="I14" i="3" s="1"/>
  <c r="E14" i="3"/>
  <c r="H14" i="3" s="1"/>
  <c r="G16" i="3"/>
  <c r="J16" i="3" s="1"/>
  <c r="F16" i="3"/>
  <c r="I16" i="3" s="1"/>
  <c r="E16" i="3"/>
  <c r="H16" i="3" s="1"/>
  <c r="L35" i="7" l="1"/>
  <c r="O35" i="7" s="1"/>
  <c r="K35" i="7"/>
  <c r="J35" i="7"/>
  <c r="L19" i="7"/>
  <c r="O19" i="7" s="1"/>
  <c r="K19" i="7"/>
  <c r="N19" i="7" s="1"/>
  <c r="J19" i="7"/>
  <c r="M19" i="7" s="1"/>
  <c r="K25" i="7"/>
  <c r="N25" i="7" s="1"/>
  <c r="L25" i="7"/>
  <c r="O25" i="7" s="1"/>
  <c r="J25" i="7"/>
  <c r="M25" i="7" s="1"/>
  <c r="J17" i="7"/>
  <c r="M17" i="7" s="1"/>
  <c r="K17" i="7"/>
  <c r="N17" i="7" s="1"/>
  <c r="L17" i="7"/>
  <c r="O17" i="7" s="1"/>
  <c r="J39" i="7"/>
  <c r="M39" i="7" s="1"/>
  <c r="K39" i="7"/>
  <c r="N39" i="7" s="1"/>
  <c r="L39" i="7"/>
  <c r="O39" i="7" s="1"/>
  <c r="J36" i="7"/>
  <c r="M36" i="7" s="1"/>
  <c r="L36" i="7"/>
  <c r="O36" i="7" s="1"/>
  <c r="K36" i="7"/>
  <c r="K22" i="7"/>
  <c r="N22" i="7" s="1"/>
  <c r="J22" i="7"/>
  <c r="L22" i="7"/>
  <c r="O22" i="7" s="1"/>
  <c r="K14" i="7"/>
  <c r="N14" i="7" s="1"/>
  <c r="L14" i="7"/>
  <c r="O14" i="7" s="1"/>
  <c r="J14" i="7"/>
  <c r="M14" i="7" s="1"/>
  <c r="L23" i="7"/>
  <c r="O23" i="7" s="1"/>
  <c r="K23" i="7"/>
  <c r="N23" i="7" s="1"/>
  <c r="J23" i="7"/>
  <c r="M23" i="7" s="1"/>
  <c r="J21" i="7"/>
  <c r="K21" i="7"/>
  <c r="N21" i="7" s="1"/>
  <c r="L21" i="7"/>
  <c r="O21" i="7" s="1"/>
  <c r="J37" i="7"/>
  <c r="M37" i="7" s="1"/>
  <c r="L37" i="7"/>
  <c r="O37" i="7" s="1"/>
  <c r="K37" i="7"/>
  <c r="N37" i="7" s="1"/>
  <c r="K26" i="7"/>
  <c r="N26" i="7" s="1"/>
  <c r="J26" i="7"/>
  <c r="M26" i="7" s="1"/>
  <c r="L26" i="7"/>
  <c r="O26" i="7" s="1"/>
  <c r="K18" i="7"/>
  <c r="N18" i="7" s="1"/>
  <c r="J18" i="7"/>
  <c r="M18" i="7" s="1"/>
  <c r="L18" i="7"/>
  <c r="O18" i="7" s="1"/>
  <c r="J29" i="7"/>
  <c r="M29" i="7" s="1"/>
  <c r="K29" i="7"/>
  <c r="N29" i="7" s="1"/>
  <c r="L29" i="7"/>
  <c r="O29" i="7" s="1"/>
  <c r="K33" i="7"/>
  <c r="N33" i="7" s="1"/>
  <c r="L33" i="7"/>
  <c r="O33" i="7" s="1"/>
  <c r="J33" i="7"/>
  <c r="M33" i="7" s="1"/>
  <c r="L13" i="7"/>
  <c r="O13" i="7" s="1"/>
  <c r="J13" i="7"/>
  <c r="M13" i="7" s="1"/>
  <c r="K13" i="7"/>
  <c r="N13" i="7" s="1"/>
  <c r="K32" i="7"/>
  <c r="N32" i="7" s="1"/>
  <c r="L32" i="7"/>
  <c r="O32" i="7" s="1"/>
  <c r="J32" i="7"/>
  <c r="M32" i="7" s="1"/>
  <c r="L28" i="7"/>
  <c r="O28" i="7" s="1"/>
  <c r="K28" i="7"/>
  <c r="N28" i="7" s="1"/>
  <c r="J28" i="7"/>
  <c r="M28" i="7" s="1"/>
  <c r="J38" i="7"/>
  <c r="M38" i="7" s="1"/>
  <c r="L38" i="7"/>
  <c r="O38" i="7" s="1"/>
  <c r="K38" i="7"/>
  <c r="N38" i="7" s="1"/>
  <c r="L30" i="7"/>
  <c r="O30" i="7" s="1"/>
  <c r="K30" i="7"/>
  <c r="N30" i="7" s="1"/>
  <c r="J30" i="7"/>
  <c r="M30" i="7" s="1"/>
  <c r="J20" i="7"/>
  <c r="M20" i="7" s="1"/>
  <c r="L20" i="7"/>
  <c r="O20" i="7" s="1"/>
  <c r="K20" i="7"/>
  <c r="N20" i="7" s="1"/>
  <c r="K16" i="7"/>
  <c r="N16" i="7" s="1"/>
  <c r="J16" i="7"/>
  <c r="M16" i="7" s="1"/>
  <c r="L16" i="7"/>
  <c r="O16" i="7" s="1"/>
  <c r="L15" i="7"/>
  <c r="O15" i="7" s="1"/>
  <c r="J15" i="7"/>
  <c r="M15" i="7" s="1"/>
  <c r="K15" i="7"/>
  <c r="N15" i="7" s="1"/>
  <c r="L27" i="7"/>
  <c r="O27" i="7" s="1"/>
  <c r="K27" i="7"/>
  <c r="N27" i="7" s="1"/>
  <c r="J27" i="7"/>
  <c r="M27" i="7" s="1"/>
  <c r="L31" i="7"/>
  <c r="O31" i="7" s="1"/>
  <c r="K31" i="7"/>
  <c r="N31" i="7" s="1"/>
  <c r="J31" i="7"/>
  <c r="M31" i="7" s="1"/>
  <c r="K34" i="7"/>
  <c r="L34" i="7"/>
  <c r="O34" i="7" s="1"/>
  <c r="J34" i="7"/>
  <c r="M34" i="7" s="1"/>
  <c r="L24" i="7"/>
  <c r="O24" i="7" s="1"/>
  <c r="J24" i="7"/>
  <c r="M24" i="7" s="1"/>
  <c r="K24" i="7"/>
  <c r="N24" i="7" s="1"/>
  <c r="O12" i="7"/>
  <c r="N12" i="7"/>
  <c r="N34" i="7"/>
  <c r="N35" i="7"/>
  <c r="N36" i="7"/>
  <c r="M12" i="7"/>
  <c r="M22" i="7"/>
  <c r="M21" i="7"/>
  <c r="M35" i="7"/>
</calcChain>
</file>

<file path=xl/sharedStrings.xml><?xml version="1.0" encoding="utf-8"?>
<sst xmlns="http://schemas.openxmlformats.org/spreadsheetml/2006/main" count="597" uniqueCount="109">
  <si>
    <t>MY TASKS</t>
  </si>
  <si>
    <t>START DATE</t>
  </si>
  <si>
    <t>DUE DATE</t>
  </si>
  <si>
    <t>NOTES</t>
  </si>
  <si>
    <t>Keto Task List</t>
  </si>
  <si>
    <t>BMR</t>
  </si>
  <si>
    <t>Gender</t>
  </si>
  <si>
    <t>Male</t>
  </si>
  <si>
    <t>Metric</t>
  </si>
  <si>
    <t>Age (Yrs)</t>
  </si>
  <si>
    <t>System</t>
  </si>
  <si>
    <t>Calories</t>
  </si>
  <si>
    <t>Fat</t>
  </si>
  <si>
    <t>Protein</t>
  </si>
  <si>
    <t>Carbs</t>
  </si>
  <si>
    <t>Week 1</t>
  </si>
  <si>
    <t>Week 2</t>
  </si>
  <si>
    <t>Timeline</t>
  </si>
  <si>
    <t>Calculate Macros</t>
  </si>
  <si>
    <t>Open Macro Calculator</t>
  </si>
  <si>
    <t>Preparation Time (in days)</t>
  </si>
  <si>
    <t>%COMPLETE</t>
  </si>
  <si>
    <t>Program Start Date (dd/mm/yy)</t>
  </si>
  <si>
    <t>Week 3</t>
  </si>
  <si>
    <t>Week 4</t>
  </si>
  <si>
    <t>Please enter accurate information in the highlighted boxes below to avoid wrong calculation.</t>
  </si>
  <si>
    <t>--&gt;</t>
  </si>
  <si>
    <t>Macro Analysis</t>
  </si>
  <si>
    <r>
      <t xml:space="preserve">The ketogenic diet is a high-fat, adequate-protein, low-carbohydrate diet:
</t>
    </r>
    <r>
      <rPr>
        <b/>
        <sz val="16"/>
        <color theme="1" tint="0.34998626667073579"/>
        <rFont val="Courier New"/>
        <family val="1"/>
      </rPr>
      <t>High Fat</t>
    </r>
    <r>
      <rPr>
        <sz val="16"/>
        <color theme="1" tint="0.34998626667073579"/>
        <rFont val="Courier New"/>
        <family val="1"/>
      </rPr>
      <t xml:space="preserve">: Because you are going to limit carbohydrate intake, you need to get your energy from somewhere. And in this diet, you get energy from fat. Now, Understand that you can still gain weight on a ketogenic diet if you eat more than you need. You should not eat "unlimited" fat, because if you are overweight, you already have the "high fat" in your body. One common misconception is that you need to eat lots of fat to enter ketosis. This is an oversimplification and not really true.
</t>
    </r>
    <r>
      <rPr>
        <b/>
        <sz val="16"/>
        <color theme="1" tint="0.34998626667073579"/>
        <rFont val="Courier New"/>
        <family val="1"/>
      </rPr>
      <t>LCHF Pro-Tip</t>
    </r>
    <r>
      <rPr>
        <sz val="16"/>
        <color theme="1" tint="0.34998626667073579"/>
        <rFont val="Courier New"/>
        <family val="1"/>
      </rPr>
      <t xml:space="preserve">: If your body is already High Fat, then all you need is the Low Carb
</t>
    </r>
    <r>
      <rPr>
        <b/>
        <sz val="16"/>
        <color theme="1" tint="0.34998626667073579"/>
        <rFont val="Courier New"/>
        <family val="1"/>
      </rPr>
      <t>Adequate Protein</t>
    </r>
    <r>
      <rPr>
        <sz val="16"/>
        <color theme="1" tint="0.34998626667073579"/>
        <rFont val="Courier New"/>
        <family val="1"/>
      </rPr>
      <t xml:space="preserve">: Protein is THE MOST important macronutrient in your body. It is not only to build muscles. All the cells in your body are made up of protein: muscles, bones, organs, even hormones. Protein degrades daily, so you need an adequate amount to repair and build, plus even a little extra if you want to build muscle. Protein intake is mostly lean mass and context dependant, so remember that while 90g may be adequate for someone with a little lean mass, it may be a bit low for someone who has more muscle or is taller.
</t>
    </r>
    <r>
      <rPr>
        <b/>
        <sz val="16"/>
        <color theme="1" tint="0.34998626667073579"/>
        <rFont val="Courier New"/>
        <family val="1"/>
      </rPr>
      <t>Low Carb</t>
    </r>
    <r>
      <rPr>
        <sz val="16"/>
        <color theme="1" tint="0.34998626667073579"/>
        <rFont val="Courier New"/>
        <family val="1"/>
      </rPr>
      <t>: Because you enter and maintain a ketogenic state when you stop ingesting carbohydrates. If you eat past a certain amount of carbs, your body switches to burning carbohydrates instead of fats.
A ketogenic diet has a lot of health advantages compared to the standard western diet. Most people do keto because of the weight loss, but it also has other health advantages like lowering risk for heart disease, diabetes, cancer, stroke, and more.
Go to the source FAQ page for more information.</t>
    </r>
  </si>
  <si>
    <t>Source FAQ</t>
  </si>
  <si>
    <t>Start your journey</t>
  </si>
  <si>
    <t>Macro Calculator KETO v 0.1.0</t>
  </si>
  <si>
    <t>In the chart above, notice that Calories coming from fat are much greater than Calories that come from Protein. 
However, also notice that grams of protein and fat used to achieve this calorie count are similar. 
This means on your weighing machine, fat and protein might weigh equal but there will be a huge difference in the calories that come from them.</t>
  </si>
  <si>
    <t>Go to YouTube</t>
  </si>
  <si>
    <t>Go to Instagram</t>
  </si>
  <si>
    <t>Need help with your keto journey?</t>
  </si>
  <si>
    <t>MEALS</t>
  </si>
  <si>
    <t>1 to 2</t>
  </si>
  <si>
    <t>MY MEALS</t>
  </si>
  <si>
    <t>Time</t>
  </si>
  <si>
    <t>%CALORIES</t>
  </si>
  <si>
    <t>CALORIES</t>
  </si>
  <si>
    <t>PROGRESS</t>
  </si>
  <si>
    <t>FAT</t>
  </si>
  <si>
    <t>PRO</t>
  </si>
  <si>
    <t>CHO</t>
  </si>
  <si>
    <t>Fasting time between meals (in hours) | Recommended = 3 hours</t>
  </si>
  <si>
    <t>Macro Weight (g)</t>
  </si>
  <si>
    <t>Wake Up Time (24 hr)--&gt; This time is wake up time if you don't work out. Otherwise, this is workout time.</t>
  </si>
  <si>
    <r>
      <rPr>
        <b/>
        <sz val="16"/>
        <color theme="1" tint="0.34998626667073579"/>
        <rFont val="Courier New"/>
        <family val="1"/>
      </rPr>
      <t>Grocery (Staples)</t>
    </r>
    <r>
      <rPr>
        <sz val="16"/>
        <color theme="1" tint="0.34998626667073579"/>
        <rFont val="Courier New"/>
        <family val="1"/>
      </rPr>
      <t xml:space="preserve">
Apple Cider Vinegar with Mother
Ghee
Olive Oil
Coconut Oil
Avocado Oil
Amul Heavy cream
Full fat Butter
Unprocessed Cheese
Green/Black Olives
Pink Himalayan Salt
</t>
    </r>
    <r>
      <rPr>
        <b/>
        <sz val="16"/>
        <color theme="1" tint="0.34998626667073579"/>
        <rFont val="Courier New"/>
        <family val="1"/>
      </rPr>
      <t>Herbs &amp; Spices</t>
    </r>
    <r>
      <rPr>
        <sz val="16"/>
        <color theme="1" tint="0.34998626667073579"/>
        <rFont val="Courier New"/>
        <family val="1"/>
      </rPr>
      <t xml:space="preserve">
Kasoori Methi leaves, Parsley leaves, Basil leaves
Cardamom, Clove, Mustard seeds, Black cardamom, Red Chilli dry, Black pepper, Cinnamon
</t>
    </r>
    <r>
      <rPr>
        <b/>
        <sz val="16"/>
        <color theme="1" tint="0.34998626667073579"/>
        <rFont val="Courier New"/>
        <family val="1"/>
      </rPr>
      <t>Seeds &amp; Legumes</t>
    </r>
    <r>
      <rPr>
        <sz val="16"/>
        <color theme="1" tint="0.34998626667073579"/>
        <rFont val="Courier New"/>
        <family val="1"/>
      </rPr>
      <t xml:space="preserve">
Peanut, Sesame seeds, Flax seeds, Chia seeds
</t>
    </r>
    <r>
      <rPr>
        <b/>
        <sz val="16"/>
        <color theme="1" tint="0.34998626667073579"/>
        <rFont val="Courier New"/>
        <family val="1"/>
      </rPr>
      <t xml:space="preserve">Dry fruits
</t>
    </r>
    <r>
      <rPr>
        <sz val="16"/>
        <color theme="1" tint="0.34998626667073579"/>
        <rFont val="Courier New"/>
        <family val="1"/>
      </rPr>
      <t xml:space="preserve">Almonds, Walnuts, Macadamia Nuts, Pine nuts, Pecans, Brazil Nuts
</t>
    </r>
    <r>
      <rPr>
        <b/>
        <sz val="16"/>
        <color theme="1" tint="0.34998626667073579"/>
        <rFont val="Courier New"/>
        <family val="1"/>
      </rPr>
      <t>Poultry &amp; Seafood</t>
    </r>
    <r>
      <rPr>
        <sz val="16"/>
        <color theme="1" tint="0.34998626667073579"/>
        <rFont val="Courier New"/>
        <family val="1"/>
      </rPr>
      <t xml:space="preserve">
Cage Free Eggs
Tenderloin
Chicken Legs/Thighs
Goat/Lamb
Pork/Bacon
Fish
Prawns
</t>
    </r>
    <r>
      <rPr>
        <b/>
        <sz val="16"/>
        <color theme="1" tint="0.34998626667073579"/>
        <rFont val="Courier New"/>
        <family val="1"/>
      </rPr>
      <t>Optional Grocery</t>
    </r>
    <r>
      <rPr>
        <sz val="16"/>
        <color theme="1" tint="0.34998626667073579"/>
        <rFont val="Courier New"/>
        <family val="1"/>
      </rPr>
      <t xml:space="preserve">
Mustard sauce
Mayonnaise
Pumpkin seeds, Watermelon seeds
Peanut butter, Almond Butter, Walnut Butter
Zevic Stevia Chocolate
</t>
    </r>
    <r>
      <rPr>
        <b/>
        <sz val="16"/>
        <color theme="1" tint="0.34998626667073579"/>
        <rFont val="Courier New"/>
        <family val="1"/>
      </rPr>
      <t xml:space="preserve">Vegetables &amp; Fruits
</t>
    </r>
    <r>
      <rPr>
        <sz val="16"/>
        <color theme="1" tint="0.34998626667073579"/>
        <rFont val="Courier New"/>
        <family val="1"/>
      </rPr>
      <t>Cucumber
Lettuce
Cabbage (Red / Green)
Broccoli
Avocado
Olives
Jalapeno
Lemon
Mushroom
Asparagus
Parsley/spinach leaves
Collard green
Kale
Brussel sprouts
All Leafy vegetables : Kale, Spinach (Green/Red), Mustard leaves, Collard green,
Arugula, Lettuce (Iceberg/Romaine)
Asparagus
Green beans
Cauliflower
Zucchini
Okra
Coriander leaves
Curry leaves
Turnip
Brinjal
Parwal
Bitter gourd
Ridge gourd
Basil leaves</t>
    </r>
  </si>
  <si>
    <t>Need help with Keto Shopping?</t>
  </si>
  <si>
    <t>ITEM</t>
  </si>
  <si>
    <t>LINK</t>
  </si>
  <si>
    <t>ACV with Mother</t>
  </si>
  <si>
    <t>Olive Oil</t>
  </si>
  <si>
    <t>Ghee</t>
  </si>
  <si>
    <t>Coconut Oil</t>
  </si>
  <si>
    <t>Avocado Oil</t>
  </si>
  <si>
    <t>Pink Himalayan Salt</t>
  </si>
  <si>
    <t>Almonds</t>
  </si>
  <si>
    <t>Macadamia Nuts</t>
  </si>
  <si>
    <t>Peanut Butter</t>
  </si>
  <si>
    <t>Almond Butter</t>
  </si>
  <si>
    <t>Walnut Butter</t>
  </si>
  <si>
    <t>Zevic Stevia Chocolate</t>
  </si>
  <si>
    <t>Amazon</t>
  </si>
  <si>
    <t>Mayonnaise</t>
  </si>
  <si>
    <t>Week</t>
  </si>
  <si>
    <t>Day 1</t>
  </si>
  <si>
    <t>DAYS</t>
  </si>
  <si>
    <t>CHO(g)</t>
  </si>
  <si>
    <t>PRO(g)</t>
  </si>
  <si>
    <t>FAT(g)</t>
  </si>
  <si>
    <t>Day 2</t>
  </si>
  <si>
    <t>Day 3</t>
  </si>
  <si>
    <t>Day 4</t>
  </si>
  <si>
    <t>Day 5</t>
  </si>
  <si>
    <t>Day 6</t>
  </si>
  <si>
    <t>Day 7</t>
  </si>
  <si>
    <t>Breakfast</t>
  </si>
  <si>
    <t>Lunch</t>
  </si>
  <si>
    <t>Snack</t>
  </si>
  <si>
    <t>Dinner</t>
  </si>
  <si>
    <t>Meal 1</t>
  </si>
  <si>
    <t>Meal 2</t>
  </si>
  <si>
    <t>Meal 3</t>
  </si>
  <si>
    <t>Meal 4</t>
  </si>
  <si>
    <t>Overview</t>
  </si>
  <si>
    <t>During Week 1, I don't want you to fast. Do not include too many variables in your life all at once.
Week 1 is to eat right at your BMR- Basal Metabolic Rate. No deficit. No surplus.
Try to have breakfast that is liquid like a Bullet proof coffee or a Protein Smoothie.
If you do not workout, have your breakfast 3 hours after you wake up.
If you workout in the morning, have your breakfast/post workout 3 hours after your workout.
If you workout in the evening or at an odd hour, try to squeeze your workout between any of the four meals.
Goal is to workout fasted or at least 2 hours after a meal.
Supplements that you can consider:
  - Potassium
  - Magnesium
  - Fish Oil/Omega 3
  - Natural Vitamin C
Stick to the meal breakdown in the table above.</t>
  </si>
  <si>
    <t>Recipes</t>
  </si>
  <si>
    <t>Bullet Proof Coffee</t>
  </si>
  <si>
    <t>Protein Smoothie</t>
  </si>
  <si>
    <t>Leg</t>
  </si>
  <si>
    <t>-</t>
  </si>
  <si>
    <t>Leg 1</t>
  </si>
  <si>
    <t>Leg 2</t>
  </si>
  <si>
    <t>Week 1 Meal Timings and Macro Breakdown</t>
  </si>
  <si>
    <r>
      <rPr>
        <b/>
        <sz val="16"/>
        <color theme="1"/>
        <rFont val="Courier New"/>
        <family val="1"/>
      </rPr>
      <t>How to use this Excel</t>
    </r>
    <r>
      <rPr>
        <sz val="16"/>
        <color theme="1"/>
        <rFont val="Courier New"/>
        <family val="1"/>
      </rPr>
      <t xml:space="preserve">
</t>
    </r>
    <r>
      <rPr>
        <b/>
        <sz val="16"/>
        <color theme="1"/>
        <rFont val="Courier New"/>
        <family val="1"/>
      </rPr>
      <t>Step 1</t>
    </r>
    <r>
      <rPr>
        <sz val="16"/>
        <color theme="1"/>
        <rFont val="Courier New"/>
        <family val="1"/>
      </rPr>
      <t xml:space="preserve">: Click on the "Start your journey link" above.
</t>
    </r>
    <r>
      <rPr>
        <b/>
        <sz val="16"/>
        <color theme="1"/>
        <rFont val="Courier New"/>
        <family val="1"/>
      </rPr>
      <t>Step 2</t>
    </r>
    <r>
      <rPr>
        <sz val="16"/>
        <color theme="1"/>
        <rFont val="Courier New"/>
        <family val="1"/>
      </rPr>
      <t xml:space="preserve">: On the next screen, enter your "Program Start Date" and "Preparation Time" needed in days.
</t>
    </r>
    <r>
      <rPr>
        <b/>
        <sz val="16"/>
        <color theme="1"/>
        <rFont val="Courier New"/>
        <family val="1"/>
      </rPr>
      <t>Step 3</t>
    </r>
    <r>
      <rPr>
        <sz val="16"/>
        <color theme="1"/>
        <rFont val="Courier New"/>
        <family val="1"/>
      </rPr>
      <t xml:space="preserve">: In the table titled "Keto Task List", click on "Open Macro Calculator".
</t>
    </r>
    <r>
      <rPr>
        <b/>
        <sz val="16"/>
        <color theme="1"/>
        <rFont val="Courier New"/>
        <family val="1"/>
      </rPr>
      <t>Step 4</t>
    </r>
    <r>
      <rPr>
        <sz val="16"/>
        <color theme="1"/>
        <rFont val="Courier New"/>
        <family val="1"/>
      </rPr>
      <t>: Select your Gender and Measurement System. Also enter your Height, Weight, and Age. Calculated BMR will be displayed.
The Macro table and chart will show you an overview of your goals.</t>
    </r>
  </si>
  <si>
    <r>
      <t xml:space="preserve">Created by </t>
    </r>
    <r>
      <rPr>
        <b/>
        <sz val="16"/>
        <color theme="1" tint="0.34998626667073579"/>
        <rFont val="Courier New"/>
        <family val="1"/>
      </rPr>
      <t xml:space="preserve">Sahil Bawa </t>
    </r>
    <r>
      <rPr>
        <sz val="16"/>
        <color theme="1" tint="0.34998626667073579"/>
        <rFont val="Courier New"/>
        <family val="1"/>
      </rPr>
      <t>with ♥♥♥</t>
    </r>
  </si>
  <si>
    <t>Day 2 (with IF)</t>
  </si>
  <si>
    <t>Day 5 (with IF)</t>
  </si>
  <si>
    <t>Mini Meal</t>
  </si>
  <si>
    <t>Break your fast with only Protein</t>
  </si>
  <si>
    <t>NA</t>
  </si>
  <si>
    <t>Are you ready for a 24 hour fasting challenge? | Recommended = Yes</t>
  </si>
  <si>
    <t>Yes</t>
  </si>
  <si>
    <t>Don't change this value</t>
  </si>
  <si>
    <t>Day 3 (With IF)</t>
  </si>
  <si>
    <t>Fasting time between meals recommended = 3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</si>
</sst>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Done&quot;;&quot;&quot;;&quot;&quot;"/>
    <numFmt numFmtId="165" formatCode="[$-F400]h:mm:ss\ AM/PM"/>
  </numFmts>
  <fonts count="34" x14ac:knownFonts="1">
    <font>
      <sz val="11"/>
      <color theme="1"/>
      <name val="Calibri"/>
      <family val="2"/>
      <scheme val="minor"/>
    </font>
    <font>
      <sz val="12"/>
      <color theme="1"/>
      <name val="Calibri"/>
      <family val="2"/>
      <scheme val="minor"/>
    </font>
    <font>
      <sz val="12"/>
      <color theme="1"/>
      <name val="Calibri"/>
      <family val="2"/>
      <scheme val="minor"/>
    </font>
    <font>
      <b/>
      <sz val="16"/>
      <color theme="2" tint="-0.749961851863155"/>
      <name val="Courier New"/>
      <family val="3"/>
      <scheme val="major"/>
    </font>
    <font>
      <b/>
      <sz val="12"/>
      <color theme="4" tint="-0.499984740745262"/>
      <name val="Courier New"/>
      <family val="3"/>
      <scheme val="major"/>
    </font>
    <font>
      <sz val="11"/>
      <color theme="0"/>
      <name val="Calibri"/>
      <family val="2"/>
      <scheme val="minor"/>
    </font>
    <font>
      <sz val="11"/>
      <color theme="1"/>
      <name val="Calibri"/>
      <family val="2"/>
      <scheme val="minor"/>
    </font>
    <font>
      <b/>
      <sz val="16"/>
      <color theme="4" tint="-0.499984740745262"/>
      <name val="Courier New"/>
      <family val="3"/>
      <scheme val="major"/>
    </font>
    <font>
      <sz val="16"/>
      <color theme="0"/>
      <name val="Calibri"/>
      <family val="2"/>
      <scheme val="minor"/>
    </font>
    <font>
      <sz val="16"/>
      <color theme="1"/>
      <name val="Calibri"/>
      <family val="2"/>
      <scheme val="minor"/>
    </font>
    <font>
      <u/>
      <sz val="11"/>
      <color theme="10"/>
      <name val="Calibri"/>
      <family val="2"/>
      <scheme val="minor"/>
    </font>
    <font>
      <sz val="12"/>
      <color theme="0"/>
      <name val="Calibri"/>
      <family val="2"/>
      <scheme val="minor"/>
    </font>
    <font>
      <sz val="16"/>
      <color theme="3"/>
      <name val="Calibri"/>
      <family val="2"/>
      <scheme val="minor"/>
    </font>
    <font>
      <u/>
      <sz val="16"/>
      <color rgb="FF0070C0"/>
      <name val="Calibri"/>
      <family val="2"/>
      <scheme val="minor"/>
    </font>
    <font>
      <b/>
      <sz val="18"/>
      <color theme="4" tint="-0.499984740745262"/>
      <name val="Courier New"/>
      <family val="3"/>
      <scheme val="major"/>
    </font>
    <font>
      <sz val="24"/>
      <color theme="4" tint="-0.499984740745262"/>
      <name val="Courier New"/>
      <family val="1"/>
    </font>
    <font>
      <sz val="16"/>
      <color theme="3"/>
      <name val="Courier New"/>
      <family val="1"/>
    </font>
    <font>
      <sz val="16"/>
      <color theme="1" tint="0.34998626667073579"/>
      <name val="Calibri"/>
      <family val="2"/>
      <scheme val="minor"/>
    </font>
    <font>
      <b/>
      <sz val="16"/>
      <color theme="1" tint="0.34998626667073579"/>
      <name val="Calibri"/>
      <family val="2"/>
      <scheme val="minor"/>
    </font>
    <font>
      <sz val="16"/>
      <color theme="1" tint="0.34998626667073579"/>
      <name val="Courier New"/>
      <family val="1"/>
    </font>
    <font>
      <b/>
      <sz val="16"/>
      <color theme="1" tint="0.34998626667073579"/>
      <name val="Courier New"/>
      <family val="1"/>
    </font>
    <font>
      <u/>
      <sz val="20"/>
      <color theme="1" tint="0.34998626667073579"/>
      <name val="Courier New"/>
      <family val="1"/>
    </font>
    <font>
      <b/>
      <sz val="36"/>
      <color theme="1" tint="0.34998626667073579"/>
      <name val="Courier New"/>
      <family val="1"/>
    </font>
    <font>
      <sz val="16"/>
      <color theme="1"/>
      <name val="Courier New"/>
      <family val="1"/>
    </font>
    <font>
      <b/>
      <sz val="16"/>
      <color theme="1"/>
      <name val="Courier New"/>
      <family val="1"/>
    </font>
    <font>
      <b/>
      <sz val="22"/>
      <color theme="1" tint="0.34998626667073579"/>
      <name val="Courier New"/>
      <family val="3"/>
      <scheme val="major"/>
    </font>
    <font>
      <u/>
      <sz val="18"/>
      <color theme="3" tint="0.249977111117893"/>
      <name val="Courier New"/>
      <family val="1"/>
    </font>
    <font>
      <b/>
      <sz val="16"/>
      <color rgb="FF008148"/>
      <name val="Calibri"/>
      <family val="2"/>
      <scheme val="minor"/>
    </font>
    <font>
      <sz val="8"/>
      <name val="Calibri"/>
      <family val="2"/>
      <scheme val="minor"/>
    </font>
    <font>
      <sz val="16"/>
      <color theme="1"/>
      <name val="Calibri"/>
      <scheme val="minor"/>
    </font>
    <font>
      <u/>
      <sz val="16"/>
      <color rgb="FF0070C0"/>
      <name val="Courier New"/>
      <family val="1"/>
    </font>
    <font>
      <sz val="12"/>
      <color rgb="FF0070C0"/>
      <name val="Calibri"/>
      <family val="2"/>
      <scheme val="minor"/>
    </font>
    <font>
      <b/>
      <sz val="16"/>
      <color theme="0"/>
      <name val="Calibri"/>
      <family val="2"/>
      <scheme val="minor"/>
    </font>
    <font>
      <b/>
      <sz val="18"/>
      <color theme="8"/>
      <name val="Courier New"/>
      <family val="3"/>
      <scheme val="major"/>
    </font>
  </fonts>
  <fills count="18">
    <fill>
      <patternFill patternType="none"/>
    </fill>
    <fill>
      <patternFill patternType="gray125"/>
    </fill>
    <fill>
      <patternFill patternType="solid">
        <fgColor theme="4" tint="0.59996337778862885"/>
        <bgColor indexed="64"/>
      </patternFill>
    </fill>
    <fill>
      <patternFill patternType="solid">
        <fgColor theme="3" tint="0.499984740745262"/>
        <bgColor indexed="64"/>
      </patternFill>
    </fill>
    <fill>
      <patternFill patternType="solid">
        <fgColor rgb="FFE2F16B"/>
        <bgColor indexed="64"/>
      </patternFill>
    </fill>
    <fill>
      <patternFill patternType="solid">
        <fgColor theme="0"/>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rgb="FFDCFFCA"/>
        <bgColor indexed="64"/>
      </patternFill>
    </fill>
    <fill>
      <patternFill patternType="solid">
        <fgColor theme="2" tint="-9.9978637043366805E-2"/>
        <bgColor indexed="64"/>
      </patternFill>
    </fill>
    <fill>
      <patternFill patternType="solid">
        <fgColor rgb="FFD0AEF4"/>
        <bgColor indexed="64"/>
      </patternFill>
    </fill>
    <fill>
      <patternFill patternType="solid">
        <fgColor rgb="FF6BC6FF"/>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theme="6" tint="0.39997558519241921"/>
        <bgColor indexed="64"/>
      </patternFill>
    </fill>
    <fill>
      <patternFill patternType="solid">
        <fgColor theme="2" tint="-0.249977111117893"/>
        <bgColor indexed="64"/>
      </patternFill>
    </fill>
    <fill>
      <patternFill patternType="solid">
        <fgColor theme="5" tint="0.79998168889431442"/>
        <bgColor indexed="64"/>
      </patternFill>
    </fill>
    <fill>
      <patternFill patternType="solid">
        <fgColor rgb="FFFFFF00"/>
        <bgColor indexed="64"/>
      </patternFill>
    </fill>
  </fills>
  <borders count="44">
    <border>
      <left/>
      <right/>
      <top/>
      <bottom/>
      <diagonal/>
    </border>
    <border>
      <left/>
      <right/>
      <top/>
      <bottom style="thin">
        <color theme="0" tint="-0.14996795556505021"/>
      </bottom>
      <diagonal/>
    </border>
    <border>
      <left/>
      <right/>
      <top style="thin">
        <color theme="0" tint="-0.14996795556505021"/>
      </top>
      <bottom style="thin">
        <color theme="0" tint="-0.14996795556505021"/>
      </bottom>
      <diagonal/>
    </border>
    <border>
      <left/>
      <right/>
      <top style="thin">
        <color theme="0" tint="-0.249977111117893"/>
      </top>
      <bottom/>
      <diagonal/>
    </border>
    <border>
      <left/>
      <right style="thin">
        <color theme="0" tint="-0.249977111117893"/>
      </right>
      <top style="thin">
        <color theme="0" tint="-0.249977111117893"/>
      </top>
      <bottom/>
      <diagonal/>
    </border>
    <border>
      <left style="thin">
        <color theme="0" tint="-0.249977111117893"/>
      </left>
      <right/>
      <top/>
      <bottom/>
      <diagonal/>
    </border>
    <border>
      <left/>
      <right style="thin">
        <color theme="0" tint="-0.249977111117893"/>
      </right>
      <top/>
      <bottom/>
      <diagonal/>
    </border>
    <border>
      <left style="thin">
        <color theme="0" tint="-0.249977111117893"/>
      </left>
      <right/>
      <top/>
      <bottom style="thin">
        <color theme="0" tint="-0.14996795556505021"/>
      </bottom>
      <diagonal/>
    </border>
    <border>
      <left/>
      <right style="thin">
        <color theme="0" tint="-0.249977111117893"/>
      </right>
      <top/>
      <bottom style="thin">
        <color theme="0" tint="-0.14996795556505021"/>
      </bottom>
      <diagonal/>
    </border>
    <border>
      <left style="thin">
        <color theme="0" tint="-0.249977111117893"/>
      </left>
      <right/>
      <top style="thin">
        <color theme="0" tint="-0.14996795556505021"/>
      </top>
      <bottom style="thin">
        <color theme="0" tint="-0.14996795556505021"/>
      </bottom>
      <diagonal/>
    </border>
    <border>
      <left/>
      <right style="thin">
        <color theme="0" tint="-0.249977111117893"/>
      </right>
      <top style="thin">
        <color theme="0" tint="-0.14996795556505021"/>
      </top>
      <bottom style="thin">
        <color theme="0" tint="-0.14996795556505021"/>
      </bottom>
      <diagonal/>
    </border>
    <border>
      <left style="thin">
        <color theme="0" tint="-0.249977111117893"/>
      </left>
      <right/>
      <top/>
      <bottom style="thin">
        <color theme="0" tint="-0.249977111117893"/>
      </bottom>
      <diagonal/>
    </border>
    <border>
      <left/>
      <right/>
      <top/>
      <bottom style="thin">
        <color theme="0" tint="-0.249977111117893"/>
      </bottom>
      <diagonal/>
    </border>
    <border>
      <left/>
      <right style="thin">
        <color theme="0" tint="-0.249977111117893"/>
      </right>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medium">
        <color theme="0" tint="-0.249977111117893"/>
      </left>
      <right/>
      <top style="medium">
        <color theme="0" tint="-0.249977111117893"/>
      </top>
      <bottom/>
      <diagonal/>
    </border>
    <border>
      <left/>
      <right/>
      <top style="medium">
        <color theme="0" tint="-0.249977111117893"/>
      </top>
      <bottom/>
      <diagonal/>
    </border>
    <border>
      <left/>
      <right style="medium">
        <color theme="0" tint="-0.249977111117893"/>
      </right>
      <top style="medium">
        <color theme="0" tint="-0.249977111117893"/>
      </top>
      <bottom/>
      <diagonal/>
    </border>
    <border>
      <left style="medium">
        <color theme="0" tint="-0.249977111117893"/>
      </left>
      <right/>
      <top/>
      <bottom/>
      <diagonal/>
    </border>
    <border>
      <left/>
      <right style="medium">
        <color theme="0" tint="-0.249977111117893"/>
      </right>
      <top/>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theme="0" tint="-0.249977111117893"/>
      </right>
      <top/>
      <bottom style="medium">
        <color theme="0" tint="-0.249977111117893"/>
      </bottom>
      <diagonal/>
    </border>
    <border>
      <left/>
      <right/>
      <top style="medium">
        <color theme="0" tint="-0.249977111117893"/>
      </top>
      <bottom style="medium">
        <color theme="0" tint="-0.249977111117893"/>
      </bottom>
      <diagonal/>
    </border>
    <border>
      <left style="medium">
        <color theme="0" tint="-0.249977111117893"/>
      </left>
      <right/>
      <top/>
      <bottom style="thin">
        <color theme="0" tint="-0.249977111117893"/>
      </bottom>
      <diagonal/>
    </border>
    <border>
      <left style="medium">
        <color theme="0" tint="-0.249977111117893"/>
      </left>
      <right/>
      <top style="thin">
        <color theme="0" tint="-0.249977111117893"/>
      </top>
      <bottom/>
      <diagonal/>
    </border>
    <border>
      <left style="medium">
        <color theme="0" tint="-0.249977111117893"/>
      </left>
      <right style="thin">
        <color theme="0" tint="-0.249977111117893"/>
      </right>
      <top style="thin">
        <color theme="0" tint="-0.249977111117893"/>
      </top>
      <bottom style="thin">
        <color theme="0" tint="-0.249977111117893"/>
      </bottom>
      <diagonal/>
    </border>
    <border>
      <left style="medium">
        <color theme="0" tint="-0.249977111117893"/>
      </left>
      <right style="thin">
        <color theme="0" tint="-0.249977111117893"/>
      </right>
      <top style="thin">
        <color theme="0" tint="-0.249977111117893"/>
      </top>
      <bottom/>
      <diagonal/>
    </border>
    <border>
      <left style="medium">
        <color theme="0" tint="-0.249977111117893"/>
      </left>
      <right style="thin">
        <color theme="0" tint="-0.249977111117893"/>
      </right>
      <top/>
      <bottom/>
      <diagonal/>
    </border>
    <border>
      <left style="medium">
        <color theme="0" tint="-0.249977111117893"/>
      </left>
      <right style="thin">
        <color theme="0" tint="-0.249977111117893"/>
      </right>
      <top/>
      <bottom style="thin">
        <color theme="0" tint="-0.249977111117893"/>
      </bottom>
      <diagonal/>
    </border>
    <border>
      <left/>
      <right style="thin">
        <color theme="0" tint="-0.249977111117893"/>
      </right>
      <top/>
      <bottom style="medium">
        <color theme="0" tint="-0.249977111117893"/>
      </bottom>
      <diagonal/>
    </border>
    <border>
      <left/>
      <right/>
      <top style="thin">
        <color theme="0" tint="-0.14996795556505021"/>
      </top>
      <bottom style="medium">
        <color theme="0" tint="-0.249977111117893"/>
      </bottom>
      <diagonal/>
    </border>
    <border>
      <left/>
      <right style="thin">
        <color theme="0" tint="-0.249977111117893"/>
      </right>
      <top style="medium">
        <color theme="0" tint="-0.249977111117893"/>
      </top>
      <bottom/>
      <diagonal/>
    </border>
    <border>
      <left/>
      <right/>
      <top style="medium">
        <color theme="0" tint="-0.249977111117893"/>
      </top>
      <bottom style="thin">
        <color theme="0" tint="-0.14996795556505021"/>
      </bottom>
      <diagonal/>
    </border>
    <border>
      <left style="medium">
        <color theme="0" tint="-0.249977111117893"/>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right style="thin">
        <color theme="0" tint="-0.249977111117893"/>
      </right>
      <top style="medium">
        <color theme="0" tint="-0.249977111117893"/>
      </top>
      <bottom style="medium">
        <color theme="0" tint="-0.249977111117893"/>
      </bottom>
      <diagonal/>
    </border>
    <border>
      <left style="thin">
        <color theme="0" tint="-0.249977111117893"/>
      </left>
      <right/>
      <top style="medium">
        <color theme="0" tint="-0.249977111117893"/>
      </top>
      <bottom style="medium">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top/>
      <bottom style="medium">
        <color theme="0" tint="-0.249977111117893"/>
      </bottom>
      <diagonal/>
    </border>
    <border>
      <left/>
      <right style="thin">
        <color theme="0" tint="-0.249977111117893"/>
      </right>
      <top style="thin">
        <color theme="0" tint="-0.14996795556505021"/>
      </top>
      <bottom/>
      <diagonal/>
    </border>
    <border>
      <left style="thin">
        <color theme="0" tint="-0.249977111117893"/>
      </left>
      <right style="thin">
        <color theme="0" tint="-0.249977111117893"/>
      </right>
      <top style="medium">
        <color theme="0" tint="-0.249977111117893"/>
      </top>
      <bottom style="thin">
        <color theme="0" tint="-0.249977111117893"/>
      </bottom>
      <diagonal/>
    </border>
    <border>
      <left/>
      <right style="thin">
        <color theme="0" tint="-0.249977111117893"/>
      </right>
      <top style="thin">
        <color theme="0" tint="-0.249977111117893"/>
      </top>
      <bottom style="medium">
        <color theme="0" tint="-0.249977111117893"/>
      </bottom>
      <diagonal/>
    </border>
  </borders>
  <cellStyleXfs count="8">
    <xf numFmtId="0" fontId="0" fillId="0" borderId="0">
      <alignment horizontal="left" vertical="center"/>
    </xf>
    <xf numFmtId="0" fontId="3" fillId="2" borderId="0" applyNumberFormat="0" applyBorder="0" applyProtection="0">
      <alignment horizontal="left" wrapText="1"/>
    </xf>
    <xf numFmtId="0" fontId="4" fillId="0" borderId="1" applyNumberFormat="0" applyFill="0" applyProtection="0">
      <alignment horizontal="left" vertical="center"/>
    </xf>
    <xf numFmtId="164" fontId="5" fillId="0" borderId="0">
      <alignment horizontal="center" vertical="center"/>
    </xf>
    <xf numFmtId="9" fontId="6" fillId="0" borderId="0" applyFont="0" applyFill="0" applyBorder="0" applyProtection="0">
      <alignment horizontal="right" vertical="center"/>
    </xf>
    <xf numFmtId="14" fontId="6" fillId="0" borderId="0">
      <alignment horizontal="left" vertical="center" wrapText="1"/>
    </xf>
    <xf numFmtId="0" fontId="6" fillId="0" borderId="0">
      <alignment horizontal="left" vertical="center" wrapText="1"/>
    </xf>
    <xf numFmtId="0" fontId="10" fillId="0" borderId="0" applyNumberFormat="0" applyFill="0" applyBorder="0" applyAlignment="0" applyProtection="0">
      <alignment horizontal="left" vertical="center"/>
    </xf>
  </cellStyleXfs>
  <cellXfs count="252">
    <xf numFmtId="0" fontId="0" fillId="0" borderId="0" xfId="0">
      <alignment horizontal="left" vertical="center"/>
    </xf>
    <xf numFmtId="0" fontId="2" fillId="0" borderId="0" xfId="0" applyFont="1">
      <alignment horizontal="left" vertical="center"/>
    </xf>
    <xf numFmtId="0" fontId="3" fillId="2" borderId="0" xfId="1" applyFont="1">
      <alignment horizontal="left" wrapText="1"/>
    </xf>
    <xf numFmtId="0" fontId="0" fillId="0" borderId="0" xfId="0" applyBorder="1">
      <alignment horizontal="left" vertical="center"/>
    </xf>
    <xf numFmtId="0" fontId="7" fillId="0" borderId="1" xfId="2" applyFont="1" applyBorder="1" applyAlignment="1">
      <alignment horizontal="left" vertical="center"/>
    </xf>
    <xf numFmtId="14" fontId="12" fillId="0" borderId="2" xfId="5" applyNumberFormat="1" applyFont="1" applyBorder="1" applyAlignment="1">
      <alignment horizontal="left" vertical="center" wrapText="1"/>
    </xf>
    <xf numFmtId="0" fontId="13" fillId="0" borderId="0" xfId="6" applyFont="1">
      <alignment horizontal="left" vertical="center" wrapText="1"/>
    </xf>
    <xf numFmtId="0" fontId="1" fillId="0" borderId="0" xfId="0" applyFont="1">
      <alignment horizontal="left" vertical="center"/>
    </xf>
    <xf numFmtId="0" fontId="14" fillId="0" borderId="0" xfId="2" applyFont="1" applyBorder="1" applyAlignment="1">
      <alignment horizontal="left" vertical="center"/>
    </xf>
    <xf numFmtId="1" fontId="12" fillId="0" borderId="2" xfId="5" applyNumberFormat="1" applyFont="1" applyBorder="1" applyAlignment="1">
      <alignment horizontal="left" vertical="center" wrapText="1"/>
    </xf>
    <xf numFmtId="0" fontId="7" fillId="0" borderId="1" xfId="2" applyFont="1" applyAlignment="1">
      <alignment horizontal="left" vertical="center"/>
    </xf>
    <xf numFmtId="14" fontId="7" fillId="0" borderId="1" xfId="2" applyNumberFormat="1" applyFont="1" applyAlignment="1">
      <alignment horizontal="left" vertical="center"/>
    </xf>
    <xf numFmtId="9" fontId="7" fillId="0" borderId="1" xfId="2" applyNumberFormat="1" applyFont="1" applyAlignment="1">
      <alignment horizontal="left" vertical="center"/>
    </xf>
    <xf numFmtId="0" fontId="0" fillId="0" borderId="5" xfId="0" applyBorder="1">
      <alignment horizontal="left" vertical="center"/>
    </xf>
    <xf numFmtId="0" fontId="7" fillId="0" borderId="7" xfId="2" applyFont="1" applyBorder="1" applyAlignment="1">
      <alignment horizontal="left" vertical="center"/>
    </xf>
    <xf numFmtId="0" fontId="7" fillId="0" borderId="8" xfId="2" applyFont="1" applyBorder="1" applyAlignment="1">
      <alignment horizontal="left" vertical="center"/>
    </xf>
    <xf numFmtId="1" fontId="8" fillId="3" borderId="9" xfId="6" applyNumberFormat="1" applyFont="1" applyFill="1" applyBorder="1" applyAlignment="1">
      <alignment horizontal="left" vertical="center" wrapText="1"/>
    </xf>
    <xf numFmtId="0" fontId="17" fillId="4" borderId="2" xfId="6" applyNumberFormat="1" applyFont="1" applyFill="1" applyBorder="1" applyAlignment="1">
      <alignment horizontal="left" vertical="center" wrapText="1"/>
    </xf>
    <xf numFmtId="0" fontId="17" fillId="4" borderId="9" xfId="6" applyNumberFormat="1" applyFont="1" applyFill="1" applyBorder="1" applyAlignment="1">
      <alignment horizontal="left" vertical="center" wrapText="1"/>
    </xf>
    <xf numFmtId="0" fontId="18" fillId="0" borderId="10" xfId="6" applyNumberFormat="1" applyFont="1" applyBorder="1" applyAlignment="1">
      <alignment horizontal="left" vertical="center" wrapText="1"/>
    </xf>
    <xf numFmtId="1" fontId="17" fillId="0" borderId="10" xfId="6" applyNumberFormat="1" applyFont="1" applyBorder="1" applyAlignment="1">
      <alignment horizontal="left" vertical="center" wrapText="1"/>
    </xf>
    <xf numFmtId="1" fontId="17" fillId="0" borderId="2" xfId="6" applyNumberFormat="1" applyFont="1" applyBorder="1" applyAlignment="1">
      <alignment horizontal="left" vertical="center" wrapText="1"/>
    </xf>
    <xf numFmtId="0" fontId="17" fillId="0" borderId="0" xfId="6" applyFont="1">
      <alignment horizontal="left" vertical="center" wrapText="1"/>
    </xf>
    <xf numFmtId="14" fontId="17" fillId="0" borderId="0" xfId="5" applyFont="1">
      <alignment horizontal="left" vertical="center" wrapText="1"/>
    </xf>
    <xf numFmtId="9" fontId="17" fillId="0" borderId="0" xfId="4" applyFont="1" applyBorder="1">
      <alignment horizontal="right" vertical="center"/>
    </xf>
    <xf numFmtId="164" fontId="17" fillId="0" borderId="0" xfId="3" applyFont="1" applyBorder="1">
      <alignment horizontal="center" vertical="center"/>
    </xf>
    <xf numFmtId="0" fontId="17" fillId="0" borderId="0" xfId="6" applyFont="1" applyFill="1">
      <alignment horizontal="left" vertical="center" wrapText="1"/>
    </xf>
    <xf numFmtId="14" fontId="17" fillId="0" borderId="0" xfId="5" applyFont="1" applyFill="1">
      <alignment horizontal="left" vertical="center" wrapText="1"/>
    </xf>
    <xf numFmtId="164" fontId="17" fillId="0" borderId="0" xfId="3" applyFont="1" applyFill="1">
      <alignment horizontal="center" vertical="center"/>
    </xf>
    <xf numFmtId="0" fontId="19" fillId="5" borderId="0" xfId="0" applyFont="1" applyFill="1" applyBorder="1" applyAlignment="1">
      <alignment vertical="top" wrapText="1"/>
    </xf>
    <xf numFmtId="0" fontId="23" fillId="0" borderId="0" xfId="0" applyFont="1" applyAlignment="1">
      <alignment horizontal="left" vertical="center"/>
    </xf>
    <xf numFmtId="0" fontId="21" fillId="7" borderId="27" xfId="7" applyFont="1" applyFill="1" applyBorder="1" applyAlignment="1">
      <alignment horizontal="center" vertical="center" wrapText="1"/>
    </xf>
    <xf numFmtId="0" fontId="26" fillId="9" borderId="28" xfId="7" applyFont="1" applyFill="1" applyBorder="1">
      <alignment horizontal="left" vertical="center"/>
    </xf>
    <xf numFmtId="0" fontId="26" fillId="9" borderId="30" xfId="7" applyFont="1" applyFill="1" applyBorder="1">
      <alignment horizontal="left" vertical="center"/>
    </xf>
    <xf numFmtId="0" fontId="27" fillId="5" borderId="2" xfId="6" applyNumberFormat="1" applyFont="1" applyFill="1" applyBorder="1" applyAlignment="1">
      <alignment horizontal="right" vertical="center" wrapText="1"/>
    </xf>
    <xf numFmtId="0" fontId="9" fillId="0" borderId="0" xfId="0" applyFont="1">
      <alignment horizontal="left" vertical="center"/>
    </xf>
    <xf numFmtId="0" fontId="7" fillId="0" borderId="1" xfId="2" applyFont="1" applyFill="1" applyAlignment="1">
      <alignment horizontal="left" vertical="center"/>
    </xf>
    <xf numFmtId="0" fontId="17" fillId="0" borderId="0" xfId="5" applyNumberFormat="1" applyFont="1" applyAlignment="1">
      <alignment horizontal="center" vertical="center" wrapText="1"/>
    </xf>
    <xf numFmtId="1" fontId="2" fillId="0" borderId="0" xfId="0" applyNumberFormat="1" applyFont="1">
      <alignment horizontal="left" vertical="center"/>
    </xf>
    <xf numFmtId="1" fontId="11" fillId="0" borderId="0" xfId="0" applyNumberFormat="1" applyFont="1">
      <alignment horizontal="left" vertical="center"/>
    </xf>
    <xf numFmtId="0" fontId="3" fillId="5" borderId="0" xfId="1" applyFont="1" applyFill="1">
      <alignment horizontal="left" wrapText="1"/>
    </xf>
    <xf numFmtId="165" fontId="12" fillId="0" borderId="2" xfId="5" applyNumberFormat="1" applyFont="1" applyBorder="1" applyAlignment="1">
      <alignment horizontal="left" vertical="center" wrapText="1"/>
    </xf>
    <xf numFmtId="1" fontId="17" fillId="0" borderId="2" xfId="5" applyNumberFormat="1" applyFont="1" applyBorder="1" applyAlignment="1">
      <alignment horizontal="center" vertical="center" wrapText="1"/>
    </xf>
    <xf numFmtId="14" fontId="7" fillId="0" borderId="0" xfId="2" applyNumberFormat="1" applyFont="1" applyBorder="1" applyAlignment="1">
      <alignment horizontal="center" vertical="center"/>
    </xf>
    <xf numFmtId="0" fontId="17" fillId="0" borderId="6" xfId="6" applyFont="1" applyBorder="1">
      <alignment horizontal="left" vertical="center" wrapText="1"/>
    </xf>
    <xf numFmtId="0" fontId="17" fillId="0" borderId="6" xfId="6" applyFont="1" applyFill="1" applyBorder="1">
      <alignment horizontal="left" vertical="center" wrapText="1"/>
    </xf>
    <xf numFmtId="164" fontId="17" fillId="0" borderId="6" xfId="3" applyFont="1" applyBorder="1">
      <alignment horizontal="center" vertical="center"/>
    </xf>
    <xf numFmtId="164" fontId="17" fillId="0" borderId="6" xfId="3" applyFont="1" applyFill="1" applyBorder="1">
      <alignment horizontal="center" vertical="center"/>
    </xf>
    <xf numFmtId="9" fontId="17" fillId="0" borderId="6" xfId="4" applyFont="1" applyBorder="1">
      <alignment horizontal="right" vertical="center"/>
    </xf>
    <xf numFmtId="1" fontId="17" fillId="0" borderId="6" xfId="5" applyNumberFormat="1" applyFont="1" applyBorder="1">
      <alignment horizontal="left" vertical="center" wrapText="1"/>
    </xf>
    <xf numFmtId="1" fontId="17" fillId="0" borderId="6" xfId="5" applyNumberFormat="1" applyFont="1" applyFill="1" applyBorder="1">
      <alignment horizontal="left" vertical="center" wrapText="1"/>
    </xf>
    <xf numFmtId="165" fontId="17" fillId="0" borderId="6" xfId="5" applyNumberFormat="1" applyFont="1" applyBorder="1">
      <alignment horizontal="left" vertical="center" wrapText="1"/>
    </xf>
    <xf numFmtId="165" fontId="17" fillId="0" borderId="6" xfId="5" applyNumberFormat="1" applyFont="1" applyFill="1" applyBorder="1">
      <alignment horizontal="left" vertical="center" wrapText="1"/>
    </xf>
    <xf numFmtId="0" fontId="7" fillId="0" borderId="15" xfId="2" applyFont="1" applyBorder="1" applyAlignment="1">
      <alignment horizontal="center" vertical="center"/>
    </xf>
    <xf numFmtId="0" fontId="2" fillId="0" borderId="0" xfId="0" applyFont="1" applyBorder="1">
      <alignment horizontal="left" vertical="center"/>
    </xf>
    <xf numFmtId="14" fontId="7" fillId="0" borderId="14" xfId="2" applyNumberFormat="1" applyFont="1" applyBorder="1" applyAlignment="1">
      <alignment horizontal="center" vertical="center"/>
    </xf>
    <xf numFmtId="9" fontId="7" fillId="0" borderId="0" xfId="2" applyNumberFormat="1" applyFont="1" applyBorder="1" applyAlignment="1">
      <alignment horizontal="center" vertical="center"/>
    </xf>
    <xf numFmtId="1" fontId="17" fillId="0" borderId="0" xfId="5" applyNumberFormat="1" applyFont="1" applyBorder="1" applyAlignment="1">
      <alignment horizontal="left" vertical="center" wrapText="1"/>
    </xf>
    <xf numFmtId="9" fontId="17" fillId="0" borderId="0" xfId="4" applyNumberFormat="1" applyFont="1" applyBorder="1" applyAlignment="1">
      <alignment horizontal="right" vertical="center"/>
    </xf>
    <xf numFmtId="0" fontId="10" fillId="5" borderId="0" xfId="7" applyFill="1" applyBorder="1" applyAlignment="1">
      <alignment vertical="top" wrapText="1"/>
    </xf>
    <xf numFmtId="49" fontId="13" fillId="0" borderId="2" xfId="5" applyNumberFormat="1" applyFont="1" applyBorder="1" applyAlignment="1">
      <alignment horizontal="center" vertical="center" wrapText="1"/>
    </xf>
    <xf numFmtId="0" fontId="23" fillId="0" borderId="0" xfId="0" applyFont="1" applyBorder="1" applyAlignment="1">
      <alignment horizontal="left" vertical="center"/>
    </xf>
    <xf numFmtId="0" fontId="7" fillId="0" borderId="0" xfId="2" applyFont="1" applyFill="1" applyBorder="1" applyAlignment="1">
      <alignment horizontal="center" vertical="center"/>
    </xf>
    <xf numFmtId="0" fontId="9" fillId="0" borderId="6" xfId="6" applyFont="1" applyFill="1" applyBorder="1">
      <alignment horizontal="left" vertical="center" wrapText="1"/>
    </xf>
    <xf numFmtId="165" fontId="9" fillId="0" borderId="6" xfId="5" applyNumberFormat="1" applyFont="1" applyFill="1" applyBorder="1">
      <alignment horizontal="left" vertical="center" wrapText="1"/>
    </xf>
    <xf numFmtId="1" fontId="9" fillId="0" borderId="6" xfId="5" applyNumberFormat="1" applyFont="1" applyFill="1" applyBorder="1">
      <alignment horizontal="left" vertical="center" wrapText="1"/>
    </xf>
    <xf numFmtId="9" fontId="29" fillId="0" borderId="6" xfId="4" applyFont="1" applyBorder="1">
      <alignment horizontal="right" vertical="center"/>
    </xf>
    <xf numFmtId="164" fontId="29" fillId="0" borderId="6" xfId="3" applyFont="1" applyFill="1" applyBorder="1">
      <alignment horizontal="center" vertical="center"/>
    </xf>
    <xf numFmtId="1" fontId="17" fillId="0" borderId="2" xfId="5" applyNumberFormat="1" applyFont="1" applyFill="1" applyBorder="1" applyAlignment="1">
      <alignment horizontal="center" vertical="center" wrapText="1"/>
    </xf>
    <xf numFmtId="1" fontId="17" fillId="0" borderId="1" xfId="5" applyNumberFormat="1" applyFont="1" applyFill="1" applyBorder="1" applyAlignment="1">
      <alignment horizontal="center" vertical="center" wrapText="1"/>
    </xf>
    <xf numFmtId="1" fontId="17" fillId="0" borderId="6" xfId="5" applyNumberFormat="1" applyFont="1" applyFill="1" applyBorder="1" applyAlignment="1">
      <alignment horizontal="center" vertical="center" wrapText="1"/>
    </xf>
    <xf numFmtId="0" fontId="11" fillId="0" borderId="0" xfId="0" applyFont="1">
      <alignment horizontal="left" vertical="center"/>
    </xf>
    <xf numFmtId="9" fontId="9" fillId="0" borderId="6" xfId="4" applyFont="1" applyBorder="1">
      <alignment horizontal="right" vertical="center"/>
    </xf>
    <xf numFmtId="164" fontId="9" fillId="0" borderId="6" xfId="3" applyFont="1" applyFill="1" applyBorder="1">
      <alignment horizontal="center" vertical="center"/>
    </xf>
    <xf numFmtId="0" fontId="9" fillId="0" borderId="4" xfId="6" applyFont="1" applyFill="1" applyBorder="1">
      <alignment horizontal="left" vertical="center" wrapText="1"/>
    </xf>
    <xf numFmtId="9" fontId="9" fillId="0" borderId="4" xfId="4" applyFont="1" applyBorder="1">
      <alignment horizontal="right" vertical="center"/>
    </xf>
    <xf numFmtId="1" fontId="17" fillId="0" borderId="0" xfId="5" applyNumberFormat="1" applyFont="1" applyFill="1" applyBorder="1" applyAlignment="1">
      <alignment horizontal="center" vertical="center" wrapText="1"/>
    </xf>
    <xf numFmtId="0" fontId="9" fillId="0" borderId="31" xfId="6" applyFont="1" applyFill="1" applyBorder="1">
      <alignment horizontal="left" vertical="center" wrapText="1"/>
    </xf>
    <xf numFmtId="165" fontId="9" fillId="0" borderId="31" xfId="5" applyNumberFormat="1" applyFont="1" applyFill="1" applyBorder="1">
      <alignment horizontal="left" vertical="center" wrapText="1"/>
    </xf>
    <xf numFmtId="1" fontId="9" fillId="0" borderId="31" xfId="5" applyNumberFormat="1" applyFont="1" applyFill="1" applyBorder="1">
      <alignment horizontal="left" vertical="center" wrapText="1"/>
    </xf>
    <xf numFmtId="164" fontId="9" fillId="0" borderId="31" xfId="3" applyFont="1" applyFill="1" applyBorder="1">
      <alignment horizontal="center" vertical="center"/>
    </xf>
    <xf numFmtId="1" fontId="17" fillId="0" borderId="22" xfId="5" applyNumberFormat="1" applyFont="1" applyFill="1" applyBorder="1" applyAlignment="1">
      <alignment horizontal="center" vertical="center" wrapText="1"/>
    </xf>
    <xf numFmtId="1" fontId="17" fillId="0" borderId="31" xfId="5" applyNumberFormat="1" applyFont="1" applyFill="1" applyBorder="1" applyAlignment="1">
      <alignment horizontal="center" vertical="center" wrapText="1"/>
    </xf>
    <xf numFmtId="1" fontId="17" fillId="0" borderId="32" xfId="5" applyNumberFormat="1" applyFont="1" applyFill="1" applyBorder="1" applyAlignment="1">
      <alignment horizontal="center" vertical="center" wrapText="1"/>
    </xf>
    <xf numFmtId="0" fontId="9" fillId="0" borderId="33" xfId="6" applyFont="1" applyFill="1" applyBorder="1">
      <alignment horizontal="left" vertical="center" wrapText="1"/>
    </xf>
    <xf numFmtId="165" fontId="9" fillId="0" borderId="33" xfId="5" applyNumberFormat="1" applyFont="1" applyFill="1" applyBorder="1">
      <alignment horizontal="left" vertical="center" wrapText="1"/>
    </xf>
    <xf numFmtId="1" fontId="9" fillId="0" borderId="33" xfId="5" applyNumberFormat="1" applyFont="1" applyFill="1" applyBorder="1">
      <alignment horizontal="left" vertical="center" wrapText="1"/>
    </xf>
    <xf numFmtId="9" fontId="9" fillId="0" borderId="33" xfId="4" applyFont="1" applyBorder="1">
      <alignment horizontal="right" vertical="center"/>
    </xf>
    <xf numFmtId="164" fontId="9" fillId="0" borderId="33" xfId="3" applyFont="1" applyFill="1" applyBorder="1">
      <alignment horizontal="center" vertical="center"/>
    </xf>
    <xf numFmtId="1" fontId="17" fillId="0" borderId="17" xfId="5" applyNumberFormat="1" applyFont="1" applyFill="1" applyBorder="1" applyAlignment="1">
      <alignment horizontal="center" vertical="center" wrapText="1"/>
    </xf>
    <xf numFmtId="1" fontId="17" fillId="0" borderId="33" xfId="5" applyNumberFormat="1" applyFont="1" applyFill="1" applyBorder="1" applyAlignment="1">
      <alignment horizontal="center" vertical="center" wrapText="1"/>
    </xf>
    <xf numFmtId="1" fontId="17" fillId="0" borderId="34" xfId="5" applyNumberFormat="1" applyFont="1" applyFill="1" applyBorder="1" applyAlignment="1">
      <alignment horizontal="center" vertical="center" wrapText="1"/>
    </xf>
    <xf numFmtId="0" fontId="17" fillId="0" borderId="33" xfId="6" applyFont="1" applyBorder="1">
      <alignment horizontal="left" vertical="center" wrapText="1"/>
    </xf>
    <xf numFmtId="165" fontId="17" fillId="0" borderId="33" xfId="5" applyNumberFormat="1" applyFont="1" applyBorder="1">
      <alignment horizontal="left" vertical="center" wrapText="1"/>
    </xf>
    <xf numFmtId="1" fontId="17" fillId="0" borderId="33" xfId="5" applyNumberFormat="1" applyFont="1" applyBorder="1">
      <alignment horizontal="left" vertical="center" wrapText="1"/>
    </xf>
    <xf numFmtId="9" fontId="29" fillId="0" borderId="33" xfId="4" applyFont="1" applyBorder="1">
      <alignment horizontal="right" vertical="center"/>
    </xf>
    <xf numFmtId="164" fontId="29" fillId="0" borderId="33" xfId="3" applyFont="1" applyFill="1" applyBorder="1">
      <alignment horizontal="center" vertical="center"/>
    </xf>
    <xf numFmtId="0" fontId="17" fillId="0" borderId="31" xfId="6" applyFont="1" applyFill="1" applyBorder="1">
      <alignment horizontal="left" vertical="center" wrapText="1"/>
    </xf>
    <xf numFmtId="165" fontId="17" fillId="0" borderId="31" xfId="5" applyNumberFormat="1" applyFont="1" applyFill="1" applyBorder="1">
      <alignment horizontal="left" vertical="center" wrapText="1"/>
    </xf>
    <xf numFmtId="1" fontId="17" fillId="0" borderId="31" xfId="5" applyNumberFormat="1" applyFont="1" applyFill="1" applyBorder="1">
      <alignment horizontal="left" vertical="center" wrapText="1"/>
    </xf>
    <xf numFmtId="9" fontId="29" fillId="0" borderId="31" xfId="4" applyFont="1" applyBorder="1">
      <alignment horizontal="right" vertical="center"/>
    </xf>
    <xf numFmtId="164" fontId="29" fillId="0" borderId="31" xfId="3" applyFont="1" applyFill="1" applyBorder="1">
      <alignment horizontal="center" vertical="center"/>
    </xf>
    <xf numFmtId="9" fontId="17" fillId="0" borderId="33" xfId="4" applyFont="1" applyBorder="1">
      <alignment horizontal="right" vertical="center"/>
    </xf>
    <xf numFmtId="164" fontId="17" fillId="0" borderId="33" xfId="3" applyFont="1" applyBorder="1">
      <alignment horizontal="center" vertical="center"/>
    </xf>
    <xf numFmtId="1" fontId="17" fillId="0" borderId="34" xfId="5" applyNumberFormat="1" applyFont="1" applyBorder="1" applyAlignment="1">
      <alignment horizontal="center" vertical="center" wrapText="1"/>
    </xf>
    <xf numFmtId="1" fontId="17" fillId="0" borderId="0" xfId="5" applyNumberFormat="1" applyFont="1" applyBorder="1" applyAlignment="1">
      <alignment horizontal="center" vertical="center" wrapText="1"/>
    </xf>
    <xf numFmtId="1" fontId="17" fillId="0" borderId="31" xfId="5" applyNumberFormat="1" applyFont="1" applyBorder="1">
      <alignment horizontal="left" vertical="center" wrapText="1"/>
    </xf>
    <xf numFmtId="9" fontId="17" fillId="0" borderId="31" xfId="4" applyFont="1" applyBorder="1">
      <alignment horizontal="right" vertical="center"/>
    </xf>
    <xf numFmtId="164" fontId="17" fillId="0" borderId="31" xfId="3" applyFont="1" applyFill="1" applyBorder="1">
      <alignment horizontal="center" vertical="center"/>
    </xf>
    <xf numFmtId="1" fontId="17" fillId="0" borderId="32" xfId="5" applyNumberFormat="1" applyFont="1" applyBorder="1" applyAlignment="1">
      <alignment horizontal="center" vertical="center" wrapText="1"/>
    </xf>
    <xf numFmtId="9" fontId="9" fillId="0" borderId="39" xfId="4" applyFont="1" applyBorder="1">
      <alignment horizontal="right" vertical="center"/>
    </xf>
    <xf numFmtId="0" fontId="7" fillId="0" borderId="37" xfId="2" applyFont="1" applyBorder="1" applyAlignment="1">
      <alignment horizontal="center" vertical="center"/>
    </xf>
    <xf numFmtId="14" fontId="7" fillId="0" borderId="37" xfId="2" applyNumberFormat="1" applyFont="1" applyBorder="1" applyAlignment="1">
      <alignment horizontal="center" vertical="center"/>
    </xf>
    <xf numFmtId="9" fontId="7" fillId="0" borderId="37" xfId="2" applyNumberFormat="1" applyFont="1" applyBorder="1" applyAlignment="1">
      <alignment horizontal="center" vertical="center"/>
    </xf>
    <xf numFmtId="0" fontId="7" fillId="0" borderId="24" xfId="2" applyFont="1" applyFill="1" applyBorder="1" applyAlignment="1">
      <alignment horizontal="center" vertical="center"/>
    </xf>
    <xf numFmtId="0" fontId="7" fillId="0" borderId="37" xfId="2" applyFont="1" applyFill="1" applyBorder="1" applyAlignment="1">
      <alignment horizontal="center" vertical="center"/>
    </xf>
    <xf numFmtId="0" fontId="7" fillId="0" borderId="0" xfId="2" applyFont="1" applyBorder="1" applyAlignment="1">
      <alignment horizontal="center" vertical="center"/>
    </xf>
    <xf numFmtId="0" fontId="14" fillId="0" borderId="0" xfId="2" applyFont="1" applyBorder="1" applyAlignment="1">
      <alignment vertical="center"/>
    </xf>
    <xf numFmtId="0" fontId="19" fillId="0" borderId="0" xfId="0" applyFont="1" applyFill="1" applyBorder="1" applyAlignment="1">
      <alignment vertical="top" wrapText="1"/>
    </xf>
    <xf numFmtId="0" fontId="23" fillId="0" borderId="0" xfId="0" applyFont="1" applyAlignment="1">
      <alignment vertical="center"/>
    </xf>
    <xf numFmtId="0" fontId="31" fillId="0" borderId="0" xfId="0" applyFont="1">
      <alignment horizontal="left" vertical="center"/>
    </xf>
    <xf numFmtId="1" fontId="17" fillId="0" borderId="40" xfId="5" applyNumberFormat="1" applyFont="1" applyFill="1" applyBorder="1" applyAlignment="1">
      <alignment horizontal="center" vertical="center" wrapText="1"/>
    </xf>
    <xf numFmtId="1" fontId="8" fillId="0" borderId="31" xfId="5" applyNumberFormat="1" applyFont="1" applyFill="1" applyBorder="1">
      <alignment horizontal="left" vertical="center" wrapText="1"/>
    </xf>
    <xf numFmtId="1" fontId="8" fillId="0" borderId="31" xfId="5" applyNumberFormat="1" applyFont="1" applyFill="1" applyBorder="1" applyAlignment="1">
      <alignment horizontal="center" vertical="center" wrapText="1"/>
    </xf>
    <xf numFmtId="165" fontId="12" fillId="0" borderId="0" xfId="5" applyNumberFormat="1" applyFont="1" applyBorder="1" applyAlignment="1">
      <alignment horizontal="left" vertical="center" wrapText="1"/>
    </xf>
    <xf numFmtId="0" fontId="17" fillId="16" borderId="33" xfId="6" applyFont="1" applyFill="1" applyBorder="1">
      <alignment horizontal="left" vertical="center" wrapText="1"/>
    </xf>
    <xf numFmtId="165" fontId="9" fillId="16" borderId="33" xfId="5" applyNumberFormat="1" applyFont="1" applyFill="1" applyBorder="1">
      <alignment horizontal="left" vertical="center" wrapText="1"/>
    </xf>
    <xf numFmtId="1" fontId="17" fillId="16" borderId="33" xfId="5" applyNumberFormat="1" applyFont="1" applyFill="1" applyBorder="1">
      <alignment horizontal="left" vertical="center" wrapText="1"/>
    </xf>
    <xf numFmtId="1" fontId="9" fillId="16" borderId="33" xfId="5" applyNumberFormat="1" applyFont="1" applyFill="1" applyBorder="1">
      <alignment horizontal="left" vertical="center" wrapText="1"/>
    </xf>
    <xf numFmtId="164" fontId="9" fillId="16" borderId="33" xfId="3" applyFont="1" applyFill="1" applyBorder="1">
      <alignment horizontal="center" vertical="center"/>
    </xf>
    <xf numFmtId="1" fontId="17" fillId="16" borderId="0" xfId="5" applyNumberFormat="1" applyFont="1" applyFill="1" applyBorder="1" applyAlignment="1">
      <alignment horizontal="center" vertical="center" wrapText="1"/>
    </xf>
    <xf numFmtId="1" fontId="17" fillId="16" borderId="6" xfId="5" applyNumberFormat="1" applyFont="1" applyFill="1" applyBorder="1" applyAlignment="1">
      <alignment horizontal="center" vertical="center" wrapText="1"/>
    </xf>
    <xf numFmtId="1" fontId="17" fillId="16" borderId="34" xfId="5" applyNumberFormat="1" applyFont="1" applyFill="1" applyBorder="1" applyAlignment="1">
      <alignment horizontal="center" vertical="center" wrapText="1"/>
    </xf>
    <xf numFmtId="0" fontId="17" fillId="16" borderId="6" xfId="6" applyFont="1" applyFill="1" applyBorder="1">
      <alignment horizontal="left" vertical="center" wrapText="1"/>
    </xf>
    <xf numFmtId="165" fontId="9" fillId="16" borderId="6" xfId="5" applyNumberFormat="1" applyFont="1" applyFill="1" applyBorder="1">
      <alignment horizontal="left" vertical="center" wrapText="1"/>
    </xf>
    <xf numFmtId="1" fontId="17" fillId="16" borderId="6" xfId="5" applyNumberFormat="1" applyFont="1" applyFill="1" applyBorder="1">
      <alignment horizontal="left" vertical="center" wrapText="1"/>
    </xf>
    <xf numFmtId="1" fontId="9" fillId="16" borderId="6" xfId="5" applyNumberFormat="1" applyFont="1" applyFill="1" applyBorder="1">
      <alignment horizontal="left" vertical="center" wrapText="1"/>
    </xf>
    <xf numFmtId="9" fontId="9" fillId="16" borderId="4" xfId="4" applyFont="1" applyFill="1" applyBorder="1">
      <alignment horizontal="right" vertical="center"/>
    </xf>
    <xf numFmtId="164" fontId="9" fillId="16" borderId="6" xfId="3" applyFont="1" applyFill="1" applyBorder="1">
      <alignment horizontal="center" vertical="center"/>
    </xf>
    <xf numFmtId="0" fontId="9" fillId="16" borderId="6" xfId="6" applyFont="1" applyFill="1" applyBorder="1">
      <alignment horizontal="left" vertical="center" wrapText="1"/>
    </xf>
    <xf numFmtId="1" fontId="17" fillId="16" borderId="2" xfId="5" applyNumberFormat="1" applyFont="1" applyFill="1" applyBorder="1" applyAlignment="1">
      <alignment horizontal="center" vertical="center" wrapText="1"/>
    </xf>
    <xf numFmtId="0" fontId="17" fillId="16" borderId="31" xfId="6" applyFont="1" applyFill="1" applyBorder="1">
      <alignment horizontal="left" vertical="center" wrapText="1"/>
    </xf>
    <xf numFmtId="165" fontId="9" fillId="16" borderId="31" xfId="5" applyNumberFormat="1" applyFont="1" applyFill="1" applyBorder="1">
      <alignment horizontal="left" vertical="center" wrapText="1"/>
    </xf>
    <xf numFmtId="1" fontId="17" fillId="16" borderId="31" xfId="5" applyNumberFormat="1" applyFont="1" applyFill="1" applyBorder="1">
      <alignment horizontal="left" vertical="center" wrapText="1"/>
    </xf>
    <xf numFmtId="1" fontId="9" fillId="16" borderId="31" xfId="5" applyNumberFormat="1" applyFont="1" applyFill="1" applyBorder="1">
      <alignment horizontal="left" vertical="center" wrapText="1"/>
    </xf>
    <xf numFmtId="164" fontId="9" fillId="16" borderId="31" xfId="3" applyFont="1" applyFill="1" applyBorder="1">
      <alignment horizontal="center" vertical="center"/>
    </xf>
    <xf numFmtId="1" fontId="17" fillId="16" borderId="22" xfId="5" applyNumberFormat="1" applyFont="1" applyFill="1" applyBorder="1" applyAlignment="1">
      <alignment horizontal="center" vertical="center" wrapText="1"/>
    </xf>
    <xf numFmtId="1" fontId="17" fillId="16" borderId="31" xfId="5" applyNumberFormat="1" applyFont="1" applyFill="1" applyBorder="1" applyAlignment="1">
      <alignment horizontal="center" vertical="center" wrapText="1"/>
    </xf>
    <xf numFmtId="1" fontId="17" fillId="16" borderId="32" xfId="5" applyNumberFormat="1" applyFont="1" applyFill="1" applyBorder="1" applyAlignment="1">
      <alignment horizontal="center" vertical="center" wrapText="1"/>
    </xf>
    <xf numFmtId="1" fontId="9" fillId="16" borderId="42" xfId="5" applyNumberFormat="1" applyFont="1" applyFill="1" applyBorder="1">
      <alignment horizontal="left" vertical="center" wrapText="1"/>
    </xf>
    <xf numFmtId="9" fontId="9" fillId="16" borderId="33" xfId="4" applyFont="1" applyFill="1" applyBorder="1">
      <alignment horizontal="right" vertical="center"/>
    </xf>
    <xf numFmtId="0" fontId="9" fillId="17" borderId="33" xfId="6" applyFont="1" applyFill="1" applyBorder="1">
      <alignment horizontal="left" vertical="center" wrapText="1"/>
    </xf>
    <xf numFmtId="1" fontId="17" fillId="16" borderId="17" xfId="5" applyNumberFormat="1" applyFont="1" applyFill="1" applyBorder="1" applyAlignment="1">
      <alignment horizontal="center" vertical="center" wrapText="1"/>
    </xf>
    <xf numFmtId="1" fontId="17" fillId="16" borderId="33" xfId="5" applyNumberFormat="1" applyFont="1" applyFill="1" applyBorder="1" applyAlignment="1">
      <alignment horizontal="center" vertical="center" wrapText="1"/>
    </xf>
    <xf numFmtId="9" fontId="9" fillId="16" borderId="43" xfId="4" applyFont="1" applyFill="1" applyBorder="1">
      <alignment horizontal="right" vertical="center"/>
    </xf>
    <xf numFmtId="0" fontId="9" fillId="16" borderId="31" xfId="6" applyFont="1" applyFill="1" applyBorder="1">
      <alignment horizontal="left" vertical="center" wrapText="1"/>
    </xf>
    <xf numFmtId="0" fontId="12" fillId="0" borderId="2" xfId="5" applyNumberFormat="1" applyFont="1" applyBorder="1" applyAlignment="1">
      <alignment horizontal="left" vertical="center" wrapText="1"/>
    </xf>
    <xf numFmtId="165" fontId="8" fillId="0" borderId="0" xfId="5" applyNumberFormat="1" applyFont="1" applyBorder="1" applyAlignment="1">
      <alignment horizontal="left" vertical="center" wrapText="1"/>
    </xf>
    <xf numFmtId="0" fontId="11" fillId="5" borderId="0" xfId="0" applyFont="1" applyFill="1">
      <alignment horizontal="left" vertical="center"/>
    </xf>
    <xf numFmtId="1" fontId="11" fillId="5" borderId="0" xfId="0" applyNumberFormat="1" applyFont="1" applyFill="1">
      <alignment horizontal="left" vertical="center"/>
    </xf>
    <xf numFmtId="0" fontId="33" fillId="0" borderId="0" xfId="2" applyFont="1" applyBorder="1" applyAlignment="1">
      <alignment vertical="center"/>
    </xf>
    <xf numFmtId="0" fontId="9" fillId="16" borderId="33" xfId="6" applyFont="1" applyFill="1" applyBorder="1">
      <alignment horizontal="left" vertical="center" wrapText="1"/>
    </xf>
    <xf numFmtId="165" fontId="8" fillId="5" borderId="0" xfId="5" applyNumberFormat="1" applyFont="1" applyFill="1" applyBorder="1" applyAlignment="1">
      <alignment horizontal="left" vertical="center" wrapText="1"/>
    </xf>
    <xf numFmtId="0" fontId="23" fillId="0" borderId="0" xfId="0" applyFont="1" applyAlignment="1">
      <alignment horizontal="right" vertical="center"/>
    </xf>
    <xf numFmtId="0" fontId="19" fillId="6" borderId="16" xfId="0" applyFont="1" applyFill="1" applyBorder="1" applyAlignment="1">
      <alignment horizontal="left" vertical="top" wrapText="1"/>
    </xf>
    <xf numFmtId="0" fontId="19" fillId="6" borderId="17" xfId="0" applyFont="1" applyFill="1" applyBorder="1" applyAlignment="1">
      <alignment horizontal="left" vertical="top" wrapText="1"/>
    </xf>
    <xf numFmtId="0" fontId="19" fillId="6" borderId="18" xfId="0" applyFont="1" applyFill="1" applyBorder="1" applyAlignment="1">
      <alignment horizontal="left" vertical="top" wrapText="1"/>
    </xf>
    <xf numFmtId="0" fontId="19" fillId="6" borderId="19" xfId="0" applyFont="1" applyFill="1" applyBorder="1" applyAlignment="1">
      <alignment horizontal="left" vertical="top" wrapText="1"/>
    </xf>
    <xf numFmtId="0" fontId="19" fillId="6" borderId="0" xfId="0" applyFont="1" applyFill="1" applyBorder="1" applyAlignment="1">
      <alignment horizontal="left" vertical="top" wrapText="1"/>
    </xf>
    <xf numFmtId="0" fontId="19" fillId="6" borderId="20" xfId="0" applyFont="1" applyFill="1" applyBorder="1" applyAlignment="1">
      <alignment horizontal="left" vertical="top" wrapText="1"/>
    </xf>
    <xf numFmtId="0" fontId="19" fillId="6" borderId="21" xfId="0" applyFont="1" applyFill="1" applyBorder="1" applyAlignment="1">
      <alignment horizontal="left" vertical="top" wrapText="1"/>
    </xf>
    <xf numFmtId="0" fontId="19" fillId="6" borderId="22" xfId="0" applyFont="1" applyFill="1" applyBorder="1" applyAlignment="1">
      <alignment horizontal="left" vertical="top" wrapText="1"/>
    </xf>
    <xf numFmtId="0" fontId="19" fillId="6" borderId="23" xfId="0" applyFont="1" applyFill="1" applyBorder="1" applyAlignment="1">
      <alignment horizontal="left" vertical="top" wrapText="1"/>
    </xf>
    <xf numFmtId="0" fontId="23" fillId="0" borderId="19" xfId="0" applyFont="1" applyBorder="1" applyAlignment="1">
      <alignment horizontal="left" vertical="center"/>
    </xf>
    <xf numFmtId="0" fontId="23" fillId="0" borderId="0" xfId="0" applyFont="1" applyAlignment="1">
      <alignment horizontal="left" vertical="center"/>
    </xf>
    <xf numFmtId="0" fontId="21" fillId="7" borderId="28" xfId="7" applyFont="1" applyFill="1" applyBorder="1" applyAlignment="1">
      <alignment horizontal="center" vertical="center" wrapText="1"/>
    </xf>
    <xf numFmtId="0" fontId="21" fillId="7" borderId="29" xfId="7" applyFont="1" applyFill="1" applyBorder="1" applyAlignment="1">
      <alignment horizontal="center" vertical="center" wrapText="1"/>
    </xf>
    <xf numFmtId="0" fontId="21" fillId="7" borderId="30" xfId="7" applyFont="1" applyFill="1" applyBorder="1" applyAlignment="1">
      <alignment horizontal="center" vertical="center" wrapText="1"/>
    </xf>
    <xf numFmtId="0" fontId="19" fillId="7" borderId="38" xfId="0" applyFont="1" applyFill="1" applyBorder="1" applyAlignment="1">
      <alignment horizontal="center" vertical="center"/>
    </xf>
    <xf numFmtId="0" fontId="19" fillId="7" borderId="24" xfId="0" applyFont="1" applyFill="1" applyBorder="1" applyAlignment="1">
      <alignment horizontal="center" vertical="center"/>
    </xf>
    <xf numFmtId="0" fontId="19" fillId="7" borderId="37" xfId="0" applyFont="1" applyFill="1" applyBorder="1" applyAlignment="1">
      <alignment horizontal="center" vertical="center"/>
    </xf>
    <xf numFmtId="0" fontId="23" fillId="8" borderId="26" xfId="0" applyFont="1" applyFill="1" applyBorder="1" applyAlignment="1">
      <alignment horizontal="left" vertical="top" wrapText="1"/>
    </xf>
    <xf numFmtId="0" fontId="23" fillId="8" borderId="3" xfId="0" applyFont="1" applyFill="1" applyBorder="1" applyAlignment="1">
      <alignment horizontal="left" vertical="top" wrapText="1"/>
    </xf>
    <xf numFmtId="0" fontId="23" fillId="8" borderId="4" xfId="0" applyFont="1" applyFill="1" applyBorder="1" applyAlignment="1">
      <alignment horizontal="left" vertical="top" wrapText="1"/>
    </xf>
    <xf numFmtId="0" fontId="23" fillId="8" borderId="19" xfId="0" applyFont="1" applyFill="1" applyBorder="1" applyAlignment="1">
      <alignment horizontal="left" vertical="top" wrapText="1"/>
    </xf>
    <xf numFmtId="0" fontId="23" fillId="8" borderId="0" xfId="0" applyFont="1" applyFill="1" applyBorder="1" applyAlignment="1">
      <alignment horizontal="left" vertical="top" wrapText="1"/>
    </xf>
    <xf numFmtId="0" fontId="23" fillId="8" borderId="6" xfId="0" applyFont="1" applyFill="1" applyBorder="1" applyAlignment="1">
      <alignment horizontal="left" vertical="top" wrapText="1"/>
    </xf>
    <xf numFmtId="0" fontId="23" fillId="8" borderId="25" xfId="0" applyFont="1" applyFill="1" applyBorder="1" applyAlignment="1">
      <alignment horizontal="left" vertical="top" wrapText="1"/>
    </xf>
    <xf numFmtId="0" fontId="23" fillId="8" borderId="12" xfId="0" applyFont="1" applyFill="1" applyBorder="1" applyAlignment="1">
      <alignment horizontal="left" vertical="top" wrapText="1"/>
    </xf>
    <xf numFmtId="0" fontId="23" fillId="8" borderId="13" xfId="0" applyFont="1" applyFill="1" applyBorder="1" applyAlignment="1">
      <alignment horizontal="left" vertical="top" wrapText="1"/>
    </xf>
    <xf numFmtId="0" fontId="22" fillId="6" borderId="16" xfId="0" applyFont="1" applyFill="1" applyBorder="1" applyAlignment="1">
      <alignment horizontal="center" vertical="center"/>
    </xf>
    <xf numFmtId="0" fontId="22" fillId="6" borderId="17" xfId="0" applyFont="1" applyFill="1" applyBorder="1" applyAlignment="1">
      <alignment horizontal="center" vertical="center"/>
    </xf>
    <xf numFmtId="0" fontId="22" fillId="6" borderId="18" xfId="0" applyFont="1" applyFill="1" applyBorder="1" applyAlignment="1">
      <alignment horizontal="center" vertical="center"/>
    </xf>
    <xf numFmtId="0" fontId="22" fillId="6" borderId="19" xfId="0" applyFont="1" applyFill="1" applyBorder="1" applyAlignment="1">
      <alignment horizontal="center" vertical="center"/>
    </xf>
    <xf numFmtId="0" fontId="22" fillId="6" borderId="0" xfId="0" applyFont="1" applyFill="1" applyBorder="1" applyAlignment="1">
      <alignment horizontal="center" vertical="center"/>
    </xf>
    <xf numFmtId="0" fontId="22" fillId="6" borderId="20" xfId="0" applyFont="1" applyFill="1" applyBorder="1" applyAlignment="1">
      <alignment horizontal="center" vertical="center"/>
    </xf>
    <xf numFmtId="0" fontId="22" fillId="6" borderId="21" xfId="0" applyFont="1" applyFill="1" applyBorder="1" applyAlignment="1">
      <alignment horizontal="center" vertical="center"/>
    </xf>
    <xf numFmtId="0" fontId="22" fillId="6" borderId="22" xfId="0" applyFont="1" applyFill="1" applyBorder="1" applyAlignment="1">
      <alignment horizontal="center" vertical="center"/>
    </xf>
    <xf numFmtId="0" fontId="22" fillId="6" borderId="23" xfId="0" applyFont="1" applyFill="1" applyBorder="1" applyAlignment="1">
      <alignment horizontal="center" vertical="center"/>
    </xf>
    <xf numFmtId="0" fontId="25" fillId="2" borderId="0" xfId="1" applyFont="1" applyAlignment="1">
      <alignment horizontal="left" vertical="center" wrapText="1"/>
    </xf>
    <xf numFmtId="0" fontId="14" fillId="0" borderId="0" xfId="2" applyFont="1" applyBorder="1" applyAlignment="1">
      <alignment horizontal="left" vertical="center"/>
    </xf>
    <xf numFmtId="0" fontId="18" fillId="0" borderId="41" xfId="6" applyNumberFormat="1" applyFont="1" applyBorder="1" applyAlignment="1">
      <alignment horizontal="left" vertical="center" wrapText="1"/>
    </xf>
    <xf numFmtId="0" fontId="18" fillId="0" borderId="13" xfId="6" applyNumberFormat="1" applyFont="1" applyBorder="1" applyAlignment="1">
      <alignment horizontal="left" vertical="center" wrapText="1"/>
    </xf>
    <xf numFmtId="0" fontId="7" fillId="0" borderId="12" xfId="2" applyFont="1" applyBorder="1" applyAlignment="1">
      <alignment horizontal="center" vertical="center"/>
    </xf>
    <xf numFmtId="0" fontId="7" fillId="0" borderId="13" xfId="2" applyFont="1" applyBorder="1" applyAlignment="1">
      <alignment horizontal="center" vertical="center"/>
    </xf>
    <xf numFmtId="0" fontId="23" fillId="0" borderId="0" xfId="0" applyFont="1" applyBorder="1" applyAlignment="1">
      <alignment horizontal="left" vertical="center"/>
    </xf>
    <xf numFmtId="0" fontId="15" fillId="0" borderId="0" xfId="0" applyFont="1" applyAlignment="1">
      <alignment horizontal="center" vertical="center"/>
    </xf>
    <xf numFmtId="1" fontId="16" fillId="0" borderId="3" xfId="6" applyNumberFormat="1" applyFont="1" applyBorder="1" applyAlignment="1">
      <alignment horizontal="left" vertical="center" wrapText="1"/>
    </xf>
    <xf numFmtId="1" fontId="16" fillId="0" borderId="0" xfId="6" applyNumberFormat="1" applyFont="1" applyBorder="1" applyAlignment="1">
      <alignment horizontal="left" vertical="center" wrapText="1"/>
    </xf>
    <xf numFmtId="1" fontId="16" fillId="0" borderId="12" xfId="6" applyNumberFormat="1" applyFont="1" applyBorder="1" applyAlignment="1">
      <alignment horizontal="left" vertical="center" wrapText="1"/>
    </xf>
    <xf numFmtId="0" fontId="7" fillId="0" borderId="11" xfId="2" applyFont="1" applyBorder="1" applyAlignment="1">
      <alignment horizontal="center" vertical="center"/>
    </xf>
    <xf numFmtId="0" fontId="30" fillId="0" borderId="19" xfId="0" applyFont="1" applyBorder="1" applyAlignment="1">
      <alignment horizontal="left" vertical="center"/>
    </xf>
    <xf numFmtId="0" fontId="30" fillId="0" borderId="0" xfId="0" applyFont="1" applyBorder="1" applyAlignment="1">
      <alignment horizontal="left" vertical="center"/>
    </xf>
    <xf numFmtId="0" fontId="18" fillId="12" borderId="17" xfId="6" applyNumberFormat="1" applyFont="1" applyFill="1" applyBorder="1" applyAlignment="1">
      <alignment horizontal="center" vertical="center" wrapText="1"/>
    </xf>
    <xf numFmtId="0" fontId="18" fillId="12" borderId="0" xfId="6" applyNumberFormat="1" applyFont="1" applyFill="1" applyBorder="1" applyAlignment="1">
      <alignment horizontal="center" vertical="center" wrapText="1"/>
    </xf>
    <xf numFmtId="0" fontId="18" fillId="12" borderId="22" xfId="6" applyNumberFormat="1" applyFont="1" applyFill="1" applyBorder="1" applyAlignment="1">
      <alignment horizontal="center" vertical="center" wrapText="1"/>
    </xf>
    <xf numFmtId="0" fontId="18" fillId="13" borderId="17" xfId="6" applyNumberFormat="1" applyFont="1" applyFill="1" applyBorder="1" applyAlignment="1">
      <alignment horizontal="center" vertical="center" wrapText="1"/>
    </xf>
    <xf numFmtId="0" fontId="18" fillId="13" borderId="0" xfId="6" applyNumberFormat="1" applyFont="1" applyFill="1" applyBorder="1" applyAlignment="1">
      <alignment horizontal="center" vertical="center" wrapText="1"/>
    </xf>
    <xf numFmtId="0" fontId="18" fillId="13" borderId="22" xfId="6" applyNumberFormat="1" applyFont="1" applyFill="1" applyBorder="1" applyAlignment="1">
      <alignment horizontal="center" vertical="center" wrapText="1"/>
    </xf>
    <xf numFmtId="0" fontId="18" fillId="15" borderId="17" xfId="6" applyNumberFormat="1" applyFont="1" applyFill="1" applyBorder="1" applyAlignment="1">
      <alignment horizontal="center" vertical="center" wrapText="1"/>
    </xf>
    <xf numFmtId="0" fontId="18" fillId="15" borderId="0" xfId="6" applyNumberFormat="1" applyFont="1" applyFill="1" applyBorder="1" applyAlignment="1">
      <alignment horizontal="center" vertical="center" wrapText="1"/>
    </xf>
    <xf numFmtId="0" fontId="18" fillId="15" borderId="22" xfId="6" applyNumberFormat="1" applyFont="1" applyFill="1" applyBorder="1" applyAlignment="1">
      <alignment horizontal="center" vertical="center" wrapText="1"/>
    </xf>
    <xf numFmtId="14" fontId="7" fillId="0" borderId="35" xfId="2" applyNumberFormat="1" applyFont="1" applyBorder="1" applyAlignment="1">
      <alignment horizontal="center" vertical="center"/>
    </xf>
    <xf numFmtId="14" fontId="7" fillId="0" borderId="24" xfId="2" applyNumberFormat="1" applyFont="1" applyBorder="1" applyAlignment="1">
      <alignment horizontal="center" vertical="center"/>
    </xf>
    <xf numFmtId="14" fontId="7" fillId="0" borderId="37" xfId="2" applyNumberFormat="1" applyFont="1" applyBorder="1" applyAlignment="1">
      <alignment horizontal="center" vertical="center"/>
    </xf>
    <xf numFmtId="0" fontId="18" fillId="10" borderId="17" xfId="6" applyNumberFormat="1" applyFont="1" applyFill="1" applyBorder="1" applyAlignment="1">
      <alignment horizontal="center" vertical="center" wrapText="1"/>
    </xf>
    <xf numFmtId="0" fontId="18" fillId="10" borderId="0" xfId="6" applyNumberFormat="1" applyFont="1" applyFill="1" applyBorder="1" applyAlignment="1">
      <alignment horizontal="center" vertical="center" wrapText="1"/>
    </xf>
    <xf numFmtId="0" fontId="18" fillId="10" borderId="22" xfId="6" applyNumberFormat="1" applyFont="1" applyFill="1" applyBorder="1" applyAlignment="1">
      <alignment horizontal="center" vertical="center" wrapText="1"/>
    </xf>
    <xf numFmtId="0" fontId="18" fillId="11" borderId="17" xfId="6" applyNumberFormat="1" applyFont="1" applyFill="1" applyBorder="1" applyAlignment="1">
      <alignment horizontal="center" vertical="center" wrapText="1"/>
    </xf>
    <xf numFmtId="0" fontId="18" fillId="11" borderId="0" xfId="6" applyNumberFormat="1" applyFont="1" applyFill="1" applyBorder="1" applyAlignment="1">
      <alignment horizontal="center" vertical="center" wrapText="1"/>
    </xf>
    <xf numFmtId="0" fontId="18" fillId="11" borderId="22" xfId="6" applyNumberFormat="1" applyFont="1" applyFill="1" applyBorder="1" applyAlignment="1">
      <alignment horizontal="center" vertical="center" wrapText="1"/>
    </xf>
    <xf numFmtId="0" fontId="18" fillId="4" borderId="17" xfId="6" applyNumberFormat="1" applyFont="1" applyFill="1" applyBorder="1" applyAlignment="1">
      <alignment horizontal="center" vertical="center" wrapText="1"/>
    </xf>
    <xf numFmtId="0" fontId="18" fillId="4" borderId="0" xfId="6" applyNumberFormat="1" applyFont="1" applyFill="1" applyBorder="1" applyAlignment="1">
      <alignment horizontal="center" vertical="center" wrapText="1"/>
    </xf>
    <xf numFmtId="0" fontId="18" fillId="4" borderId="22" xfId="6" applyNumberFormat="1" applyFont="1" applyFill="1" applyBorder="1" applyAlignment="1">
      <alignment horizontal="center" vertical="center" wrapText="1"/>
    </xf>
    <xf numFmtId="0" fontId="25" fillId="2" borderId="35" xfId="1" applyFont="1" applyBorder="1" applyAlignment="1">
      <alignment horizontal="left" vertical="center" wrapText="1"/>
    </xf>
    <xf numFmtId="0" fontId="25" fillId="2" borderId="24" xfId="1" applyFont="1" applyBorder="1" applyAlignment="1">
      <alignment horizontal="left" vertical="center" wrapText="1"/>
    </xf>
    <xf numFmtId="0" fontId="25" fillId="2" borderId="36" xfId="1" applyFont="1" applyBorder="1" applyAlignment="1">
      <alignment horizontal="left" vertical="center" wrapText="1"/>
    </xf>
    <xf numFmtId="0" fontId="18" fillId="14" borderId="17" xfId="6" applyNumberFormat="1" applyFont="1" applyFill="1" applyBorder="1" applyAlignment="1">
      <alignment horizontal="center" vertical="center" wrapText="1"/>
    </xf>
    <xf numFmtId="0" fontId="18" fillId="14" borderId="0" xfId="6" applyNumberFormat="1" applyFont="1" applyFill="1" applyBorder="1" applyAlignment="1">
      <alignment horizontal="center" vertical="center" wrapText="1"/>
    </xf>
    <xf numFmtId="0" fontId="18" fillId="14" borderId="22" xfId="6" applyNumberFormat="1" applyFont="1" applyFill="1" applyBorder="1" applyAlignment="1">
      <alignment horizontal="center" vertical="center" wrapText="1"/>
    </xf>
    <xf numFmtId="0" fontId="7" fillId="0" borderId="38" xfId="2" applyFont="1" applyBorder="1" applyAlignment="1">
      <alignment horizontal="center" vertical="center"/>
    </xf>
    <xf numFmtId="0" fontId="7" fillId="0" borderId="24" xfId="2" applyFont="1" applyBorder="1" applyAlignment="1">
      <alignment horizontal="center" vertical="center"/>
    </xf>
    <xf numFmtId="0" fontId="7" fillId="0" borderId="36" xfId="2" applyFont="1" applyBorder="1" applyAlignment="1">
      <alignment horizontal="center" vertical="center"/>
    </xf>
    <xf numFmtId="0" fontId="32" fillId="10" borderId="17" xfId="6" applyNumberFormat="1" applyFont="1" applyFill="1" applyBorder="1" applyAlignment="1">
      <alignment horizontal="center" vertical="center" wrapText="1"/>
    </xf>
    <xf numFmtId="0" fontId="32" fillId="10" borderId="0" xfId="6" applyNumberFormat="1" applyFont="1" applyFill="1" applyBorder="1" applyAlignment="1">
      <alignment horizontal="center" vertical="center" wrapText="1"/>
    </xf>
    <xf numFmtId="0" fontId="32" fillId="10" borderId="22" xfId="6" applyNumberFormat="1" applyFont="1" applyFill="1" applyBorder="1" applyAlignment="1">
      <alignment horizontal="center" vertical="center" wrapText="1"/>
    </xf>
    <xf numFmtId="0" fontId="32" fillId="12" borderId="17" xfId="6" applyNumberFormat="1" applyFont="1" applyFill="1" applyBorder="1" applyAlignment="1">
      <alignment horizontal="center" vertical="center" wrapText="1"/>
    </xf>
    <xf numFmtId="0" fontId="32" fillId="12" borderId="0" xfId="6" applyNumberFormat="1" applyFont="1" applyFill="1" applyBorder="1" applyAlignment="1">
      <alignment horizontal="center" vertical="center" wrapText="1"/>
    </xf>
    <xf numFmtId="0" fontId="32" fillId="12" borderId="22" xfId="6" applyNumberFormat="1" applyFont="1" applyFill="1" applyBorder="1" applyAlignment="1">
      <alignment horizontal="center" vertical="center" wrapText="1"/>
    </xf>
    <xf numFmtId="0" fontId="32" fillId="11" borderId="17" xfId="6" applyNumberFormat="1" applyFont="1" applyFill="1" applyBorder="1" applyAlignment="1">
      <alignment horizontal="center" vertical="center" wrapText="1"/>
    </xf>
    <xf numFmtId="0" fontId="32" fillId="11" borderId="0" xfId="6" applyNumberFormat="1" applyFont="1" applyFill="1" applyBorder="1" applyAlignment="1">
      <alignment horizontal="center" vertical="center" wrapText="1"/>
    </xf>
    <xf numFmtId="0" fontId="32" fillId="11" borderId="22" xfId="6" applyNumberFormat="1" applyFont="1" applyFill="1" applyBorder="1" applyAlignment="1">
      <alignment horizontal="center" vertical="center" wrapText="1"/>
    </xf>
  </cellXfs>
  <cellStyles count="8">
    <cellStyle name="Date" xfId="5" xr:uid="{00000000-0005-0000-0000-000000000000}"/>
    <cellStyle name="Done" xfId="3" xr:uid="{00000000-0005-0000-0000-000001000000}"/>
    <cellStyle name="Heading 1" xfId="2" builtinId="16" customBuiltin="1"/>
    <cellStyle name="Hyperlink" xfId="7" builtinId="8"/>
    <cellStyle name="Normal" xfId="0" builtinId="0" customBuiltin="1"/>
    <cellStyle name="Percent" xfId="4" builtinId="5" customBuiltin="1"/>
    <cellStyle name="Table Text" xfId="6" xr:uid="{00000000-0005-0000-0000-000005000000}"/>
    <cellStyle name="Title" xfId="1" builtinId="15" customBuiltin="1"/>
  </cellStyles>
  <dxfs count="77">
    <dxf>
      <font>
        <strike val="0"/>
        <outline val="0"/>
        <shadow val="0"/>
        <u val="none"/>
        <vertAlign val="baseline"/>
        <sz val="16"/>
        <color theme="1" tint="0.34998626667073579"/>
      </font>
      <numFmt numFmtId="1" formatCode="0"/>
      <alignment horizontal="center" vertical="center" textRotation="0" wrapText="1" indent="0" justifyLastLine="0" shrinkToFit="0" readingOrder="0"/>
      <border diagonalUp="0" diagonalDown="0">
        <left/>
        <right/>
        <top style="thin">
          <color theme="0" tint="-0.14996795556505021"/>
        </top>
        <bottom style="thin">
          <color theme="0" tint="-0.14996795556505021"/>
        </bottom>
        <vertical/>
        <horizontal/>
      </border>
    </dxf>
    <dxf>
      <font>
        <strike val="0"/>
        <outline val="0"/>
        <shadow val="0"/>
        <u val="none"/>
        <vertAlign val="baseline"/>
        <sz val="16"/>
        <color theme="1" tint="0.34998626667073579"/>
      </font>
      <numFmt numFmtId="1" formatCode="0"/>
      <alignment horizontal="center" vertical="center" textRotation="0" wrapText="1" indent="0" justifyLastLine="0" shrinkToFit="0" readingOrder="0"/>
      <border diagonalUp="0" diagonalDown="0">
        <left/>
        <right/>
        <top style="thin">
          <color theme="0" tint="-0.14996795556505021"/>
        </top>
        <bottom style="thin">
          <color theme="0" tint="-0.14996795556505021"/>
        </bottom>
        <vertical/>
        <horizontal/>
      </border>
    </dxf>
    <dxf>
      <font>
        <strike val="0"/>
        <outline val="0"/>
        <shadow val="0"/>
        <u val="none"/>
        <vertAlign val="baseline"/>
        <sz val="16"/>
        <color theme="1" tint="0.34998626667073579"/>
      </font>
      <numFmt numFmtId="1" formatCode="0"/>
      <alignment horizontal="center" vertical="center" textRotation="0" wrapText="1" indent="0" justifyLastLine="0" shrinkToFit="0" readingOrder="0"/>
      <border diagonalUp="0" diagonalDown="0">
        <left/>
        <right/>
        <top style="thin">
          <color theme="0" tint="-0.14996795556505021"/>
        </top>
        <bottom style="thin">
          <color theme="0" tint="-0.14996795556505021"/>
        </bottom>
        <vertical/>
        <horizontal/>
      </border>
    </dxf>
    <dxf>
      <font>
        <b val="0"/>
        <i val="0"/>
        <strike val="0"/>
        <condense val="0"/>
        <extend val="0"/>
        <outline val="0"/>
        <shadow val="0"/>
        <u val="none"/>
        <vertAlign val="baseline"/>
        <sz val="16"/>
        <color theme="1" tint="0.34998626667073579"/>
        <name val="Calibri"/>
        <family val="2"/>
        <scheme val="minor"/>
      </font>
      <numFmt numFmtId="1" formatCode="0"/>
      <alignment horizontal="center" vertical="center" textRotation="0" wrapText="1" indent="0" justifyLastLine="0" shrinkToFit="0" readingOrder="0"/>
      <border diagonalUp="0" diagonalDown="0">
        <left/>
        <right style="thin">
          <color theme="0" tint="-0.249977111117893"/>
        </right>
        <top/>
        <bottom/>
        <vertical/>
        <horizontal/>
      </border>
    </dxf>
    <dxf>
      <font>
        <b val="0"/>
        <i val="0"/>
        <strike val="0"/>
        <condense val="0"/>
        <extend val="0"/>
        <outline val="0"/>
        <shadow val="0"/>
        <u val="none"/>
        <vertAlign val="baseline"/>
        <sz val="16"/>
        <color theme="1" tint="0.34998626667073579"/>
        <name val="Calibri"/>
        <family val="2"/>
        <scheme val="minor"/>
      </font>
      <numFmt numFmtId="1" formatCode="0"/>
      <alignment horizontal="center" vertical="center" textRotation="0" wrapText="1" indent="0" justifyLastLine="0" shrinkToFit="0" readingOrder="0"/>
    </dxf>
    <dxf>
      <font>
        <b val="0"/>
        <i val="0"/>
        <strike val="0"/>
        <condense val="0"/>
        <extend val="0"/>
        <outline val="0"/>
        <shadow val="0"/>
        <u val="none"/>
        <vertAlign val="baseline"/>
        <sz val="16"/>
        <color theme="1" tint="0.34998626667073579"/>
        <name val="Calibri"/>
        <family val="2"/>
        <scheme val="minor"/>
      </font>
      <numFmt numFmtId="1" formatCode="0"/>
      <alignment horizontal="center" vertical="center" textRotation="0" wrapText="1" indent="0" justifyLastLine="0" shrinkToFit="0" readingOrder="0"/>
    </dxf>
    <dxf>
      <font>
        <strike val="0"/>
        <outline val="0"/>
        <shadow val="0"/>
        <u val="none"/>
        <vertAlign val="baseline"/>
        <sz val="16"/>
      </font>
      <border diagonalUp="0" diagonalDown="0">
        <left/>
        <right style="thin">
          <color theme="0" tint="-0.249977111117893"/>
        </right>
        <vertical/>
      </border>
    </dxf>
    <dxf>
      <font>
        <b val="0"/>
        <i val="0"/>
        <strike val="0"/>
        <condense val="0"/>
        <extend val="0"/>
        <outline val="0"/>
        <shadow val="0"/>
        <u val="none"/>
        <vertAlign val="baseline"/>
        <sz val="16"/>
        <color theme="1"/>
        <name val="Calibri"/>
        <scheme val="minor"/>
      </font>
      <border diagonalUp="0" diagonalDown="0">
        <left/>
        <right style="thin">
          <color theme="0" tint="-0.249977111117893"/>
        </right>
        <vertical/>
      </border>
    </dxf>
    <dxf>
      <font>
        <b val="0"/>
        <i val="0"/>
        <strike val="0"/>
        <condense val="0"/>
        <extend val="0"/>
        <outline val="0"/>
        <shadow val="0"/>
        <u val="none"/>
        <vertAlign val="baseline"/>
        <sz val="16"/>
        <color theme="1"/>
        <name val="Calibri"/>
        <scheme val="minor"/>
      </font>
      <border diagonalUp="0" diagonalDown="0">
        <left/>
        <right style="thin">
          <color theme="0" tint="-0.249977111117893"/>
        </right>
        <vertical/>
      </border>
    </dxf>
    <dxf>
      <font>
        <strike val="0"/>
        <outline val="0"/>
        <shadow val="0"/>
        <u val="none"/>
        <vertAlign val="baseline"/>
        <sz val="16"/>
      </font>
      <numFmt numFmtId="1" formatCode="0"/>
      <border diagonalUp="0" diagonalDown="0">
        <left/>
        <right style="thin">
          <color theme="0" tint="-0.249977111117893"/>
        </right>
        <vertical/>
      </border>
    </dxf>
    <dxf>
      <numFmt numFmtId="1" formatCode="0"/>
      <border diagonalUp="0" diagonalDown="0">
        <left/>
        <right style="thin">
          <color theme="0" tint="-0.249977111117893"/>
        </right>
        <vertical/>
      </border>
    </dxf>
    <dxf>
      <font>
        <strike val="0"/>
        <outline val="0"/>
        <shadow val="0"/>
        <u val="none"/>
        <vertAlign val="baseline"/>
        <sz val="16"/>
      </font>
      <numFmt numFmtId="165" formatCode="[$-F400]h:mm:ss\ AM/PM"/>
      <border diagonalUp="0" diagonalDown="0">
        <left/>
        <right style="thin">
          <color theme="0" tint="-0.249977111117893"/>
        </right>
        <vertical/>
      </border>
    </dxf>
    <dxf>
      <font>
        <strike val="0"/>
        <outline val="0"/>
        <shadow val="0"/>
        <u val="none"/>
        <vertAlign val="baseline"/>
        <sz val="16"/>
      </font>
      <border diagonalUp="0" diagonalDown="0">
        <left/>
        <right style="thin">
          <color theme="0" tint="-0.249977111117893"/>
        </right>
        <vertical/>
      </border>
    </dxf>
    <dxf>
      <font>
        <strike val="0"/>
        <outline val="0"/>
        <shadow val="0"/>
        <u val="none"/>
        <vertAlign val="baseline"/>
        <sz val="16"/>
      </font>
    </dxf>
    <dxf>
      <border>
        <bottom style="medium">
          <color rgb="FFBFBFBF"/>
        </bottom>
      </border>
    </dxf>
    <dxf>
      <font>
        <strike val="0"/>
        <outline val="0"/>
        <shadow val="0"/>
        <u val="none"/>
        <vertAlign val="baseline"/>
        <sz val="16"/>
      </font>
      <alignment horizontal="center" vertical="center" textRotation="0" wrapText="0" indent="0" justifyLastLine="0" shrinkToFit="0" readingOrder="0"/>
    </dxf>
    <dxf>
      <font>
        <strike val="0"/>
        <outline val="0"/>
        <shadow val="0"/>
        <u val="none"/>
        <vertAlign val="baseline"/>
        <sz val="16"/>
        <color theme="1" tint="0.34998626667073579"/>
      </font>
      <numFmt numFmtId="1" formatCode="0"/>
      <alignment horizontal="center" vertical="center" textRotation="0" wrapText="1" indent="0" justifyLastLine="0" shrinkToFit="0" readingOrder="0"/>
      <border diagonalUp="0" diagonalDown="0">
        <left/>
        <right/>
        <top style="thin">
          <color theme="0" tint="-0.14996795556505021"/>
        </top>
        <bottom style="thin">
          <color theme="0" tint="-0.14996795556505021"/>
        </bottom>
        <vertical/>
        <horizontal/>
      </border>
    </dxf>
    <dxf>
      <font>
        <strike val="0"/>
        <outline val="0"/>
        <shadow val="0"/>
        <u val="none"/>
        <vertAlign val="baseline"/>
        <sz val="16"/>
        <color theme="1" tint="0.34998626667073579"/>
      </font>
      <numFmt numFmtId="1" formatCode="0"/>
      <alignment horizontal="center" vertical="center" textRotation="0" wrapText="1" indent="0" justifyLastLine="0" shrinkToFit="0" readingOrder="0"/>
      <border diagonalUp="0" diagonalDown="0">
        <left/>
        <right/>
        <top style="thin">
          <color theme="0" tint="-0.14996795556505021"/>
        </top>
        <bottom style="thin">
          <color theme="0" tint="-0.14996795556505021"/>
        </bottom>
        <vertical/>
        <horizontal/>
      </border>
    </dxf>
    <dxf>
      <font>
        <strike val="0"/>
        <outline val="0"/>
        <shadow val="0"/>
        <u val="none"/>
        <vertAlign val="baseline"/>
        <sz val="16"/>
        <color theme="1" tint="0.34998626667073579"/>
      </font>
      <numFmt numFmtId="1" formatCode="0"/>
      <alignment horizontal="center" vertical="center" textRotation="0" wrapText="1" indent="0" justifyLastLine="0" shrinkToFit="0" readingOrder="0"/>
      <border diagonalUp="0" diagonalDown="0">
        <left/>
        <right/>
        <top style="thin">
          <color theme="0" tint="-0.14996795556505021"/>
        </top>
        <bottom style="thin">
          <color theme="0" tint="-0.14996795556505021"/>
        </bottom>
        <vertical/>
        <horizontal/>
      </border>
    </dxf>
    <dxf>
      <font>
        <b val="0"/>
        <i val="0"/>
        <strike val="0"/>
        <condense val="0"/>
        <extend val="0"/>
        <outline val="0"/>
        <shadow val="0"/>
        <u val="none"/>
        <vertAlign val="baseline"/>
        <sz val="16"/>
        <color theme="1" tint="0.34998626667073579"/>
        <name val="Calibri"/>
        <family val="2"/>
        <scheme val="minor"/>
      </font>
      <numFmt numFmtId="1" formatCode="0"/>
      <alignment horizontal="center" vertical="center" textRotation="0" wrapText="1" indent="0" justifyLastLine="0" shrinkToFit="0" readingOrder="0"/>
      <border diagonalUp="0" diagonalDown="0">
        <left/>
        <right style="thin">
          <color theme="0" tint="-0.249977111117893"/>
        </right>
        <top/>
        <bottom/>
        <vertical/>
        <horizontal/>
      </border>
    </dxf>
    <dxf>
      <font>
        <b val="0"/>
        <i val="0"/>
        <strike val="0"/>
        <condense val="0"/>
        <extend val="0"/>
        <outline val="0"/>
        <shadow val="0"/>
        <u val="none"/>
        <vertAlign val="baseline"/>
        <sz val="16"/>
        <color theme="1" tint="0.34998626667073579"/>
        <name val="Calibri"/>
        <family val="2"/>
        <scheme val="minor"/>
      </font>
      <numFmt numFmtId="1" formatCode="0"/>
      <alignment horizontal="center" vertical="center" textRotation="0" wrapText="1" indent="0" justifyLastLine="0" shrinkToFit="0" readingOrder="0"/>
    </dxf>
    <dxf>
      <font>
        <b val="0"/>
        <i val="0"/>
        <strike val="0"/>
        <condense val="0"/>
        <extend val="0"/>
        <outline val="0"/>
        <shadow val="0"/>
        <u val="none"/>
        <vertAlign val="baseline"/>
        <sz val="16"/>
        <color theme="1" tint="0.34998626667073579"/>
        <name val="Calibri"/>
        <family val="2"/>
        <scheme val="minor"/>
      </font>
      <numFmt numFmtId="1" formatCode="0"/>
      <alignment horizontal="center" vertical="center" textRotation="0" wrapText="1" indent="0" justifyLastLine="0" shrinkToFit="0" readingOrder="0"/>
    </dxf>
    <dxf>
      <font>
        <strike val="0"/>
        <outline val="0"/>
        <shadow val="0"/>
        <u val="none"/>
        <vertAlign val="baseline"/>
        <sz val="16"/>
      </font>
      <border diagonalUp="0" diagonalDown="0">
        <left/>
        <right style="thin">
          <color theme="0" tint="-0.249977111117893"/>
        </right>
        <vertical/>
      </border>
    </dxf>
    <dxf>
      <font>
        <b val="0"/>
        <i val="0"/>
        <strike val="0"/>
        <condense val="0"/>
        <extend val="0"/>
        <outline val="0"/>
        <shadow val="0"/>
        <u val="none"/>
        <vertAlign val="baseline"/>
        <sz val="16"/>
        <color theme="1"/>
        <name val="Calibri"/>
        <scheme val="minor"/>
      </font>
      <border diagonalUp="0" diagonalDown="0">
        <left/>
        <right style="thin">
          <color theme="0" tint="-0.249977111117893"/>
        </right>
        <vertical/>
      </border>
    </dxf>
    <dxf>
      <font>
        <b val="0"/>
        <i val="0"/>
        <strike val="0"/>
        <condense val="0"/>
        <extend val="0"/>
        <outline val="0"/>
        <shadow val="0"/>
        <u val="none"/>
        <vertAlign val="baseline"/>
        <sz val="16"/>
        <color theme="1"/>
        <name val="Calibri"/>
        <scheme val="minor"/>
      </font>
      <border diagonalUp="0" diagonalDown="0">
        <left/>
        <right style="thin">
          <color theme="0" tint="-0.249977111117893"/>
        </right>
        <vertical/>
      </border>
    </dxf>
    <dxf>
      <font>
        <strike val="0"/>
        <outline val="0"/>
        <shadow val="0"/>
        <u val="none"/>
        <vertAlign val="baseline"/>
        <sz val="16"/>
      </font>
      <numFmt numFmtId="1" formatCode="0"/>
      <border diagonalUp="0" diagonalDown="0">
        <left/>
        <right style="thin">
          <color theme="0" tint="-0.249977111117893"/>
        </right>
        <vertical/>
      </border>
    </dxf>
    <dxf>
      <numFmt numFmtId="1" formatCode="0"/>
      <border diagonalUp="0" diagonalDown="0">
        <left/>
        <right style="thin">
          <color theme="0" tint="-0.249977111117893"/>
        </right>
        <vertical/>
      </border>
    </dxf>
    <dxf>
      <font>
        <strike val="0"/>
        <outline val="0"/>
        <shadow val="0"/>
        <u val="none"/>
        <vertAlign val="baseline"/>
        <sz val="16"/>
      </font>
      <numFmt numFmtId="165" formatCode="[$-F400]h:mm:ss\ AM/PM"/>
      <border diagonalUp="0" diagonalDown="0">
        <left/>
        <right style="thin">
          <color theme="0" tint="-0.249977111117893"/>
        </right>
        <vertical/>
      </border>
    </dxf>
    <dxf>
      <font>
        <strike val="0"/>
        <outline val="0"/>
        <shadow val="0"/>
        <u val="none"/>
        <vertAlign val="baseline"/>
        <sz val="16"/>
      </font>
      <border diagonalUp="0" diagonalDown="0">
        <left/>
        <right style="thin">
          <color theme="0" tint="-0.249977111117893"/>
        </right>
        <vertical/>
      </border>
    </dxf>
    <dxf>
      <font>
        <strike val="0"/>
        <outline val="0"/>
        <shadow val="0"/>
        <u val="none"/>
        <vertAlign val="baseline"/>
        <sz val="16"/>
      </font>
    </dxf>
    <dxf>
      <border>
        <bottom style="medium">
          <color rgb="FFBFBFBF"/>
        </bottom>
      </border>
    </dxf>
    <dxf>
      <font>
        <strike val="0"/>
        <outline val="0"/>
        <shadow val="0"/>
        <u val="none"/>
        <vertAlign val="baseline"/>
        <sz val="16"/>
      </font>
      <alignment horizontal="center" vertical="center" textRotation="0" wrapText="0" indent="0" justifyLastLine="0" shrinkToFit="0" readingOrder="0"/>
    </dxf>
    <dxf>
      <font>
        <strike val="0"/>
        <outline val="0"/>
        <shadow val="0"/>
        <u val="none"/>
        <vertAlign val="baseline"/>
        <sz val="16"/>
        <color theme="1" tint="0.34998626667073579"/>
      </font>
      <numFmt numFmtId="1" formatCode="0"/>
      <alignment horizontal="center" vertical="center" textRotation="0" wrapText="1" indent="0" justifyLastLine="0" shrinkToFit="0" readingOrder="0"/>
      <border diagonalUp="0" diagonalDown="0">
        <left/>
        <right/>
        <top style="thin">
          <color theme="0" tint="-0.14996795556505021"/>
        </top>
        <bottom style="thin">
          <color theme="0" tint="-0.14996795556505021"/>
        </bottom>
        <vertical/>
        <horizontal/>
      </border>
    </dxf>
    <dxf>
      <font>
        <strike val="0"/>
        <outline val="0"/>
        <shadow val="0"/>
        <u val="none"/>
        <vertAlign val="baseline"/>
        <sz val="16"/>
        <color theme="1" tint="0.34998626667073579"/>
      </font>
      <numFmt numFmtId="1" formatCode="0"/>
      <alignment horizontal="center" vertical="center" textRotation="0" wrapText="1" indent="0" justifyLastLine="0" shrinkToFit="0" readingOrder="0"/>
      <border diagonalUp="0" diagonalDown="0">
        <left/>
        <right/>
        <top style="thin">
          <color theme="0" tint="-0.14996795556505021"/>
        </top>
        <bottom style="thin">
          <color theme="0" tint="-0.14996795556505021"/>
        </bottom>
        <vertical/>
        <horizontal/>
      </border>
    </dxf>
    <dxf>
      <font>
        <strike val="0"/>
        <outline val="0"/>
        <shadow val="0"/>
        <u val="none"/>
        <vertAlign val="baseline"/>
        <sz val="16"/>
        <color theme="1" tint="0.34998626667073579"/>
      </font>
      <numFmt numFmtId="1" formatCode="0"/>
      <alignment horizontal="center" vertical="center" textRotation="0" wrapText="1" indent="0" justifyLastLine="0" shrinkToFit="0" readingOrder="0"/>
      <border diagonalUp="0" diagonalDown="0">
        <left/>
        <right/>
        <top style="thin">
          <color theme="0" tint="-0.14996795556505021"/>
        </top>
        <bottom style="thin">
          <color theme="0" tint="-0.14996795556505021"/>
        </bottom>
        <vertical/>
        <horizontal/>
      </border>
    </dxf>
    <dxf>
      <font>
        <b val="0"/>
        <i val="0"/>
        <strike val="0"/>
        <condense val="0"/>
        <extend val="0"/>
        <outline val="0"/>
        <shadow val="0"/>
        <u val="none"/>
        <vertAlign val="baseline"/>
        <sz val="16"/>
        <color theme="1" tint="0.34998626667073579"/>
        <name val="Calibri"/>
        <family val="2"/>
        <scheme val="minor"/>
      </font>
      <numFmt numFmtId="1" formatCode="0"/>
      <alignment horizontal="center" vertical="center" textRotation="0" wrapText="1" indent="0" justifyLastLine="0" shrinkToFit="0" readingOrder="0"/>
      <border diagonalUp="0" diagonalDown="0">
        <left/>
        <right style="thin">
          <color theme="0" tint="-0.249977111117893"/>
        </right>
        <top/>
        <bottom/>
        <vertical/>
        <horizontal/>
      </border>
    </dxf>
    <dxf>
      <font>
        <b val="0"/>
        <i val="0"/>
        <strike val="0"/>
        <condense val="0"/>
        <extend val="0"/>
        <outline val="0"/>
        <shadow val="0"/>
        <u val="none"/>
        <vertAlign val="baseline"/>
        <sz val="16"/>
        <color theme="1" tint="0.34998626667073579"/>
        <name val="Calibri"/>
        <family val="2"/>
        <scheme val="minor"/>
      </font>
      <numFmt numFmtId="1" formatCode="0"/>
      <alignment horizontal="center" vertical="center" textRotation="0" wrapText="1" indent="0" justifyLastLine="0" shrinkToFit="0" readingOrder="0"/>
    </dxf>
    <dxf>
      <font>
        <b val="0"/>
        <i val="0"/>
        <strike val="0"/>
        <condense val="0"/>
        <extend val="0"/>
        <outline val="0"/>
        <shadow val="0"/>
        <u val="none"/>
        <vertAlign val="baseline"/>
        <sz val="16"/>
        <color theme="1" tint="0.34998626667073579"/>
        <name val="Calibri"/>
        <family val="2"/>
        <scheme val="minor"/>
      </font>
      <numFmt numFmtId="1" formatCode="0"/>
      <alignment horizontal="center" vertical="center" textRotation="0" wrapText="1" indent="0" justifyLastLine="0" shrinkToFit="0" readingOrder="0"/>
    </dxf>
    <dxf>
      <font>
        <strike val="0"/>
        <outline val="0"/>
        <shadow val="0"/>
        <u val="none"/>
        <vertAlign val="baseline"/>
        <sz val="16"/>
      </font>
      <border diagonalUp="0" diagonalDown="0">
        <left/>
        <right style="thin">
          <color theme="0" tint="-0.249977111117893"/>
        </right>
        <vertical/>
      </border>
    </dxf>
    <dxf>
      <font>
        <b val="0"/>
        <i val="0"/>
        <strike val="0"/>
        <condense val="0"/>
        <extend val="0"/>
        <outline val="0"/>
        <shadow val="0"/>
        <u val="none"/>
        <vertAlign val="baseline"/>
        <sz val="16"/>
        <color theme="1"/>
        <name val="Calibri"/>
        <scheme val="minor"/>
      </font>
      <border diagonalUp="0" diagonalDown="0">
        <left/>
        <right style="thin">
          <color theme="0" tint="-0.249977111117893"/>
        </right>
        <vertical/>
      </border>
    </dxf>
    <dxf>
      <font>
        <b val="0"/>
        <i val="0"/>
        <strike val="0"/>
        <condense val="0"/>
        <extend val="0"/>
        <outline val="0"/>
        <shadow val="0"/>
        <u val="none"/>
        <vertAlign val="baseline"/>
        <sz val="16"/>
        <color theme="1"/>
        <name val="Calibri"/>
        <scheme val="minor"/>
      </font>
      <border diagonalUp="0" diagonalDown="0">
        <left/>
        <right style="thin">
          <color theme="0" tint="-0.249977111117893"/>
        </right>
        <vertical/>
      </border>
    </dxf>
    <dxf>
      <font>
        <strike val="0"/>
        <outline val="0"/>
        <shadow val="0"/>
        <u val="none"/>
        <vertAlign val="baseline"/>
        <sz val="16"/>
      </font>
      <numFmt numFmtId="1" formatCode="0"/>
      <border diagonalUp="0" diagonalDown="0">
        <left/>
        <right style="thin">
          <color theme="0" tint="-0.249977111117893"/>
        </right>
        <vertical/>
      </border>
    </dxf>
    <dxf>
      <numFmt numFmtId="1" formatCode="0"/>
      <border diagonalUp="0" diagonalDown="0">
        <left/>
        <right style="thin">
          <color theme="0" tint="-0.249977111117893"/>
        </right>
        <vertical/>
      </border>
    </dxf>
    <dxf>
      <font>
        <strike val="0"/>
        <outline val="0"/>
        <shadow val="0"/>
        <u val="none"/>
        <vertAlign val="baseline"/>
        <sz val="16"/>
      </font>
      <numFmt numFmtId="165" formatCode="[$-F400]h:mm:ss\ AM/PM"/>
      <border diagonalUp="0" diagonalDown="0">
        <left/>
        <right style="thin">
          <color theme="0" tint="-0.249977111117893"/>
        </right>
        <vertical/>
      </border>
    </dxf>
    <dxf>
      <font>
        <strike val="0"/>
        <outline val="0"/>
        <shadow val="0"/>
        <u val="none"/>
        <vertAlign val="baseline"/>
        <sz val="16"/>
      </font>
      <border diagonalUp="0" diagonalDown="0">
        <left/>
        <right style="thin">
          <color theme="0" tint="-0.249977111117893"/>
        </right>
        <vertical/>
      </border>
    </dxf>
    <dxf>
      <font>
        <strike val="0"/>
        <outline val="0"/>
        <shadow val="0"/>
        <u val="none"/>
        <vertAlign val="baseline"/>
        <sz val="16"/>
      </font>
    </dxf>
    <dxf>
      <border>
        <bottom style="medium">
          <color rgb="FFBFBFBF"/>
        </bottom>
      </border>
    </dxf>
    <dxf>
      <font>
        <strike val="0"/>
        <outline val="0"/>
        <shadow val="0"/>
        <u val="none"/>
        <vertAlign val="baseline"/>
        <sz val="16"/>
      </font>
      <alignment horizontal="center" vertical="center" textRotation="0" wrapText="0" indent="0" justifyLastLine="0" shrinkToFit="0" readingOrder="0"/>
    </dxf>
    <dxf>
      <font>
        <strike val="0"/>
        <outline val="0"/>
        <shadow val="0"/>
        <u val="none"/>
        <vertAlign val="baseline"/>
        <sz val="16"/>
        <color theme="1" tint="0.34998626667073579"/>
      </font>
      <numFmt numFmtId="1" formatCode="0"/>
      <alignment horizontal="center" vertical="center" textRotation="0" wrapText="1" indent="0" justifyLastLine="0" shrinkToFit="0" readingOrder="0"/>
      <border diagonalUp="0" diagonalDown="0">
        <left/>
        <right/>
        <top style="thin">
          <color theme="0" tint="-0.14996795556505021"/>
        </top>
        <bottom style="thin">
          <color theme="0" tint="-0.14996795556505021"/>
        </bottom>
        <vertical/>
        <horizontal/>
      </border>
    </dxf>
    <dxf>
      <font>
        <strike val="0"/>
        <outline val="0"/>
        <shadow val="0"/>
        <u val="none"/>
        <vertAlign val="baseline"/>
        <sz val="16"/>
        <color theme="1" tint="0.34998626667073579"/>
      </font>
      <numFmt numFmtId="1" formatCode="0"/>
      <alignment horizontal="center" vertical="center" textRotation="0" wrapText="1" indent="0" justifyLastLine="0" shrinkToFit="0" readingOrder="0"/>
      <border diagonalUp="0" diagonalDown="0">
        <left/>
        <right/>
        <top style="thin">
          <color theme="0" tint="-0.14996795556505021"/>
        </top>
        <bottom style="thin">
          <color theme="0" tint="-0.14996795556505021"/>
        </bottom>
        <vertical/>
        <horizontal/>
      </border>
    </dxf>
    <dxf>
      <font>
        <strike val="0"/>
        <outline val="0"/>
        <shadow val="0"/>
        <u val="none"/>
        <vertAlign val="baseline"/>
        <sz val="16"/>
        <color theme="1" tint="0.34998626667073579"/>
      </font>
      <numFmt numFmtId="1" formatCode="0"/>
      <alignment horizontal="center" vertical="center" textRotation="0" wrapText="1" indent="0" justifyLastLine="0" shrinkToFit="0" readingOrder="0"/>
      <border diagonalUp="0" diagonalDown="0">
        <left/>
        <right/>
        <top style="thin">
          <color theme="0" tint="-0.14996795556505021"/>
        </top>
        <bottom style="thin">
          <color theme="0" tint="-0.14996795556505021"/>
        </bottom>
        <vertical/>
        <horizontal/>
      </border>
    </dxf>
    <dxf>
      <font>
        <b val="0"/>
        <i val="0"/>
        <strike val="0"/>
        <condense val="0"/>
        <extend val="0"/>
        <outline val="0"/>
        <shadow val="0"/>
        <u val="none"/>
        <vertAlign val="baseline"/>
        <sz val="16"/>
        <color theme="1" tint="0.34998626667073579"/>
        <name val="Calibri"/>
        <family val="2"/>
        <scheme val="minor"/>
      </font>
      <numFmt numFmtId="1" formatCode="0"/>
      <alignment horizontal="center" vertical="center" textRotation="0" wrapText="1" indent="0" justifyLastLine="0" shrinkToFit="0" readingOrder="0"/>
      <border diagonalUp="0" diagonalDown="0">
        <left/>
        <right style="thin">
          <color theme="0" tint="-0.249977111117893"/>
        </right>
        <top/>
        <bottom/>
        <vertical/>
        <horizontal/>
      </border>
    </dxf>
    <dxf>
      <font>
        <b val="0"/>
        <i val="0"/>
        <strike val="0"/>
        <condense val="0"/>
        <extend val="0"/>
        <outline val="0"/>
        <shadow val="0"/>
        <u val="none"/>
        <vertAlign val="baseline"/>
        <sz val="16"/>
        <color theme="1" tint="0.34998626667073579"/>
        <name val="Calibri"/>
        <family val="2"/>
        <scheme val="minor"/>
      </font>
      <numFmt numFmtId="1" formatCode="0"/>
      <alignment horizontal="center" vertical="center" textRotation="0" wrapText="1" indent="0" justifyLastLine="0" shrinkToFit="0" readingOrder="0"/>
    </dxf>
    <dxf>
      <font>
        <b val="0"/>
        <i val="0"/>
        <strike val="0"/>
        <condense val="0"/>
        <extend val="0"/>
        <outline val="0"/>
        <shadow val="0"/>
        <u val="none"/>
        <vertAlign val="baseline"/>
        <sz val="16"/>
        <color theme="1" tint="0.34998626667073579"/>
        <name val="Calibri"/>
        <family val="2"/>
        <scheme val="minor"/>
      </font>
      <numFmt numFmtId="1" formatCode="0"/>
      <alignment horizontal="center" vertical="center" textRotation="0" wrapText="1" indent="0" justifyLastLine="0" shrinkToFit="0" readingOrder="0"/>
    </dxf>
    <dxf>
      <font>
        <strike val="0"/>
        <outline val="0"/>
        <shadow val="0"/>
        <u val="none"/>
        <vertAlign val="baseline"/>
        <sz val="16"/>
      </font>
      <border diagonalUp="0" diagonalDown="0">
        <left/>
        <right style="thin">
          <color theme="0" tint="-0.249977111117893"/>
        </right>
        <vertical/>
      </border>
    </dxf>
    <dxf>
      <font>
        <b val="0"/>
        <i val="0"/>
        <strike val="0"/>
        <condense val="0"/>
        <extend val="0"/>
        <outline val="0"/>
        <shadow val="0"/>
        <u val="none"/>
        <vertAlign val="baseline"/>
        <sz val="16"/>
        <color theme="1"/>
        <name val="Calibri"/>
        <scheme val="minor"/>
      </font>
      <border diagonalUp="0" diagonalDown="0">
        <left/>
        <right style="thin">
          <color theme="0" tint="-0.249977111117893"/>
        </right>
        <vertical/>
      </border>
    </dxf>
    <dxf>
      <font>
        <b val="0"/>
        <i val="0"/>
        <strike val="0"/>
        <condense val="0"/>
        <extend val="0"/>
        <outline val="0"/>
        <shadow val="0"/>
        <u val="none"/>
        <vertAlign val="baseline"/>
        <sz val="16"/>
        <color theme="1"/>
        <name val="Calibri"/>
        <scheme val="minor"/>
      </font>
      <border diagonalUp="0" diagonalDown="0">
        <left/>
        <right style="thin">
          <color theme="0" tint="-0.249977111117893"/>
        </right>
        <vertical/>
      </border>
    </dxf>
    <dxf>
      <font>
        <strike val="0"/>
        <outline val="0"/>
        <shadow val="0"/>
        <u val="none"/>
        <vertAlign val="baseline"/>
        <sz val="16"/>
      </font>
      <numFmt numFmtId="1" formatCode="0"/>
      <border diagonalUp="0" diagonalDown="0">
        <left/>
        <right style="thin">
          <color theme="0" tint="-0.249977111117893"/>
        </right>
        <vertical/>
      </border>
    </dxf>
    <dxf>
      <numFmt numFmtId="1" formatCode="0"/>
      <border diagonalUp="0" diagonalDown="0">
        <left/>
        <right style="thin">
          <color theme="0" tint="-0.249977111117893"/>
        </right>
        <vertical/>
      </border>
    </dxf>
    <dxf>
      <font>
        <strike val="0"/>
        <outline val="0"/>
        <shadow val="0"/>
        <u val="none"/>
        <vertAlign val="baseline"/>
        <sz val="16"/>
      </font>
      <numFmt numFmtId="165" formatCode="[$-F400]h:mm:ss\ AM/PM"/>
      <border diagonalUp="0" diagonalDown="0">
        <left/>
        <right style="thin">
          <color theme="0" tint="-0.249977111117893"/>
        </right>
        <vertical/>
      </border>
    </dxf>
    <dxf>
      <font>
        <strike val="0"/>
        <outline val="0"/>
        <shadow val="0"/>
        <u val="none"/>
        <vertAlign val="baseline"/>
        <sz val="16"/>
      </font>
      <border diagonalUp="0" diagonalDown="0">
        <left/>
        <right style="thin">
          <color theme="0" tint="-0.249977111117893"/>
        </right>
        <vertical/>
      </border>
    </dxf>
    <dxf>
      <font>
        <strike val="0"/>
        <outline val="0"/>
        <shadow val="0"/>
        <u val="none"/>
        <vertAlign val="baseline"/>
        <sz val="16"/>
      </font>
    </dxf>
    <dxf>
      <border>
        <bottom style="medium">
          <color theme="0" tint="-0.249977111117893"/>
        </bottom>
      </border>
    </dxf>
    <dxf>
      <font>
        <strike val="0"/>
        <outline val="0"/>
        <shadow val="0"/>
        <u val="none"/>
        <vertAlign val="baseline"/>
        <sz val="16"/>
      </font>
      <alignment horizontal="center" vertical="center" textRotation="0" wrapText="0" indent="0" justifyLastLine="0" shrinkToFit="0" readingOrder="0"/>
    </dxf>
    <dxf>
      <font>
        <strike val="0"/>
        <outline val="0"/>
        <shadow val="0"/>
        <u val="none"/>
        <vertAlign val="baseline"/>
        <sz val="16"/>
      </font>
    </dxf>
    <dxf>
      <font>
        <strike val="0"/>
        <outline val="0"/>
        <shadow val="0"/>
        <u val="none"/>
        <vertAlign val="baseline"/>
        <sz val="16"/>
      </font>
    </dxf>
    <dxf>
      <font>
        <b val="0"/>
        <i val="0"/>
        <strike val="0"/>
        <condense val="0"/>
        <extend val="0"/>
        <outline val="0"/>
        <shadow val="0"/>
        <u val="none"/>
        <vertAlign val="baseline"/>
        <sz val="16"/>
        <color theme="1"/>
        <name val="Calibri"/>
        <scheme val="minor"/>
      </font>
    </dxf>
    <dxf>
      <font>
        <b val="0"/>
        <i val="0"/>
        <strike val="0"/>
        <condense val="0"/>
        <extend val="0"/>
        <outline val="0"/>
        <shadow val="0"/>
        <u val="none"/>
        <vertAlign val="baseline"/>
        <sz val="16"/>
        <color theme="1"/>
        <name val="Calibri"/>
        <scheme val="minor"/>
      </font>
    </dxf>
    <dxf>
      <font>
        <strike val="0"/>
        <outline val="0"/>
        <shadow val="0"/>
        <u val="none"/>
        <vertAlign val="baseline"/>
        <sz val="16"/>
      </font>
    </dxf>
    <dxf>
      <font>
        <strike val="0"/>
        <outline val="0"/>
        <shadow val="0"/>
        <u val="none"/>
        <vertAlign val="baseline"/>
        <sz val="16"/>
      </font>
    </dxf>
    <dxf>
      <font>
        <strike val="0"/>
        <outline val="0"/>
        <shadow val="0"/>
        <u val="none"/>
        <vertAlign val="baseline"/>
        <sz val="16"/>
      </font>
    </dxf>
    <dxf>
      <font>
        <strike val="0"/>
        <outline val="0"/>
        <shadow val="0"/>
        <u val="none"/>
        <vertAlign val="baseline"/>
        <sz val="16"/>
      </font>
    </dxf>
    <dxf>
      <font>
        <strike val="0"/>
        <outline val="0"/>
        <shadow val="0"/>
        <u val="none"/>
        <vertAlign val="baseline"/>
        <sz val="16"/>
      </font>
      <alignment horizontal="left" vertical="center" textRotation="0" wrapText="0" indent="0" justifyLastLine="0" shrinkToFit="0" readingOrder="0"/>
    </dxf>
    <dxf>
      <font>
        <b/>
        <i val="0"/>
        <color theme="3"/>
      </font>
    </dxf>
    <dxf>
      <font>
        <b/>
        <i val="0"/>
        <color theme="5"/>
      </font>
    </dxf>
    <dxf>
      <font>
        <b/>
        <i val="0"/>
        <color theme="4" tint="-0.24994659260841701"/>
      </font>
      <border>
        <left/>
        <right/>
        <top/>
        <bottom style="thin">
          <color theme="0" tint="-0.14996795556505021"/>
        </bottom>
        <vertical/>
        <horizontal/>
      </border>
    </dxf>
    <dxf>
      <font>
        <b val="0"/>
        <i val="0"/>
        <color theme="3"/>
      </font>
      <border diagonalUp="0" diagonalDown="1">
        <left/>
        <right/>
        <top style="thin">
          <color theme="0" tint="-0.14996795556505021"/>
        </top>
        <bottom style="thin">
          <color theme="0" tint="-0.14996795556505021"/>
        </bottom>
        <diagonal style="thin">
          <color theme="2"/>
        </diagonal>
        <vertical/>
        <horizontal style="thin">
          <color theme="0" tint="-0.14996795556505021"/>
        </horizontal>
      </border>
    </dxf>
  </dxfs>
  <tableStyles count="1" defaultTableStyle="Task List" defaultPivotStyle="PivotStyleLight16">
    <tableStyle name="Task List" pivot="0" count="4" xr9:uid="{00000000-0011-0000-FFFF-FFFF00000000}">
      <tableStyleElement type="wholeTable" dxfId="76"/>
      <tableStyleElement type="headerRow" dxfId="75"/>
      <tableStyleElement type="totalRow" dxfId="74"/>
      <tableStyleElement type="firstColumn" dxfId="73"/>
    </tableStyle>
  </tableStyles>
  <colors>
    <mruColors>
      <color rgb="FF6BC6FF"/>
      <color rgb="FFE2F16B"/>
      <color rgb="FFFE874C"/>
      <color rgb="FFD0AEF4"/>
      <color rgb="FFD4FFF5"/>
      <color rgb="FFDCFFCA"/>
      <color rgb="FFB87CF6"/>
      <color rgb="FFFF7B70"/>
      <color rgb="FFFF5263"/>
      <color rgb="FF00814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v>Week 1</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Macros!$E$12:$J$13</c:f>
              <c:multiLvlStrCache>
                <c:ptCount val="6"/>
                <c:lvl>
                  <c:pt idx="0">
                    <c:v>Fat</c:v>
                  </c:pt>
                  <c:pt idx="1">
                    <c:v>Protein</c:v>
                  </c:pt>
                  <c:pt idx="2">
                    <c:v>Carbs</c:v>
                  </c:pt>
                  <c:pt idx="3">
                    <c:v>Fat</c:v>
                  </c:pt>
                  <c:pt idx="4">
                    <c:v>Protein</c:v>
                  </c:pt>
                  <c:pt idx="5">
                    <c:v>Carbs</c:v>
                  </c:pt>
                </c:lvl>
                <c:lvl>
                  <c:pt idx="0">
                    <c:v>Calories</c:v>
                  </c:pt>
                  <c:pt idx="3">
                    <c:v>Macro Weight (g)</c:v>
                  </c:pt>
                </c:lvl>
              </c:multiLvlStrCache>
            </c:multiLvlStrRef>
          </c:cat>
          <c:val>
            <c:numRef>
              <c:f>Macros!$E$14:$J$14</c:f>
              <c:numCache>
                <c:formatCode>0</c:formatCode>
                <c:ptCount val="6"/>
                <c:pt idx="0">
                  <c:v>1330.9099999999999</c:v>
                </c:pt>
                <c:pt idx="1">
                  <c:v>475.32499999999999</c:v>
                </c:pt>
                <c:pt idx="2">
                  <c:v>95.064999999999998</c:v>
                </c:pt>
                <c:pt idx="3">
                  <c:v>147.87888888888887</c:v>
                </c:pt>
                <c:pt idx="4">
                  <c:v>118.83125</c:v>
                </c:pt>
                <c:pt idx="5">
                  <c:v>23.766249999999999</c:v>
                </c:pt>
              </c:numCache>
            </c:numRef>
          </c:val>
          <c:extLst>
            <c:ext xmlns:c16="http://schemas.microsoft.com/office/drawing/2014/chart" uri="{C3380CC4-5D6E-409C-BE32-E72D297353CC}">
              <c16:uniqueId val="{00000000-F8BF-E44C-AB32-F7C520113718}"/>
            </c:ext>
          </c:extLst>
        </c:ser>
        <c:ser>
          <c:idx val="1"/>
          <c:order val="1"/>
          <c:tx>
            <c:v>Week 2</c:v>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Macros!$E$12:$J$13</c:f>
              <c:multiLvlStrCache>
                <c:ptCount val="6"/>
                <c:lvl>
                  <c:pt idx="0">
                    <c:v>Fat</c:v>
                  </c:pt>
                  <c:pt idx="1">
                    <c:v>Protein</c:v>
                  </c:pt>
                  <c:pt idx="2">
                    <c:v>Carbs</c:v>
                  </c:pt>
                  <c:pt idx="3">
                    <c:v>Fat</c:v>
                  </c:pt>
                  <c:pt idx="4">
                    <c:v>Protein</c:v>
                  </c:pt>
                  <c:pt idx="5">
                    <c:v>Carbs</c:v>
                  </c:pt>
                </c:lvl>
                <c:lvl>
                  <c:pt idx="0">
                    <c:v>Calories</c:v>
                  </c:pt>
                  <c:pt idx="3">
                    <c:v>Macro Weight (g)</c:v>
                  </c:pt>
                </c:lvl>
              </c:multiLvlStrCache>
            </c:multiLvlStrRef>
          </c:cat>
          <c:val>
            <c:numRef>
              <c:f>Macros!$E$15:$J$15</c:f>
              <c:numCache>
                <c:formatCode>0</c:formatCode>
                <c:ptCount val="6"/>
                <c:pt idx="0">
                  <c:v>1235.845</c:v>
                </c:pt>
                <c:pt idx="1">
                  <c:v>570.39</c:v>
                </c:pt>
                <c:pt idx="2">
                  <c:v>95.064999999999998</c:v>
                </c:pt>
                <c:pt idx="3">
                  <c:v>137.31611111111113</c:v>
                </c:pt>
                <c:pt idx="4">
                  <c:v>142.5975</c:v>
                </c:pt>
                <c:pt idx="5">
                  <c:v>23.766249999999999</c:v>
                </c:pt>
              </c:numCache>
            </c:numRef>
          </c:val>
          <c:extLst>
            <c:ext xmlns:c16="http://schemas.microsoft.com/office/drawing/2014/chart" uri="{C3380CC4-5D6E-409C-BE32-E72D297353CC}">
              <c16:uniqueId val="{00000001-F8BF-E44C-AB32-F7C520113718}"/>
            </c:ext>
          </c:extLst>
        </c:ser>
        <c:ser>
          <c:idx val="2"/>
          <c:order val="2"/>
          <c:tx>
            <c:v>Week 3</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Macros!$E$12:$J$13</c:f>
              <c:multiLvlStrCache>
                <c:ptCount val="6"/>
                <c:lvl>
                  <c:pt idx="0">
                    <c:v>Fat</c:v>
                  </c:pt>
                  <c:pt idx="1">
                    <c:v>Protein</c:v>
                  </c:pt>
                  <c:pt idx="2">
                    <c:v>Carbs</c:v>
                  </c:pt>
                  <c:pt idx="3">
                    <c:v>Fat</c:v>
                  </c:pt>
                  <c:pt idx="4">
                    <c:v>Protein</c:v>
                  </c:pt>
                  <c:pt idx="5">
                    <c:v>Carbs</c:v>
                  </c:pt>
                </c:lvl>
                <c:lvl>
                  <c:pt idx="0">
                    <c:v>Calories</c:v>
                  </c:pt>
                  <c:pt idx="3">
                    <c:v>Macro Weight (g)</c:v>
                  </c:pt>
                </c:lvl>
              </c:multiLvlStrCache>
            </c:multiLvlStrRef>
          </c:cat>
          <c:val>
            <c:numRef>
              <c:f>Macros!$E$16:$J$16</c:f>
              <c:numCache>
                <c:formatCode>0</c:formatCode>
                <c:ptCount val="6"/>
                <c:pt idx="0">
                  <c:v>1235.845</c:v>
                </c:pt>
                <c:pt idx="1">
                  <c:v>570.39</c:v>
                </c:pt>
                <c:pt idx="2">
                  <c:v>95.064999999999998</c:v>
                </c:pt>
                <c:pt idx="3">
                  <c:v>137.31611111111113</c:v>
                </c:pt>
                <c:pt idx="4">
                  <c:v>142.5975</c:v>
                </c:pt>
                <c:pt idx="5">
                  <c:v>23.766249999999999</c:v>
                </c:pt>
              </c:numCache>
            </c:numRef>
          </c:val>
          <c:extLst>
            <c:ext xmlns:c16="http://schemas.microsoft.com/office/drawing/2014/chart" uri="{C3380CC4-5D6E-409C-BE32-E72D297353CC}">
              <c16:uniqueId val="{00000002-F8BF-E44C-AB32-F7C520113718}"/>
            </c:ext>
          </c:extLst>
        </c:ser>
        <c:dLbls>
          <c:showLegendKey val="0"/>
          <c:showVal val="1"/>
          <c:showCatName val="0"/>
          <c:showSerName val="0"/>
          <c:showPercent val="0"/>
          <c:showBubbleSize val="0"/>
        </c:dLbls>
        <c:gapWidth val="75"/>
        <c:axId val="2065971600"/>
        <c:axId val="2126414080"/>
      </c:barChart>
      <c:catAx>
        <c:axId val="2065971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126414080"/>
        <c:crosses val="autoZero"/>
        <c:auto val="1"/>
        <c:lblAlgn val="ctr"/>
        <c:lblOffset val="100"/>
        <c:noMultiLvlLbl val="0"/>
      </c:catAx>
      <c:valAx>
        <c:axId val="212641408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9716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Macro</a:t>
            </a:r>
            <a:r>
              <a:rPr lang="en-US" baseline="0"/>
              <a:t> Breakdown (DAYS 1-7)</a:t>
            </a:r>
            <a:endParaRPr lang="en-US"/>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v>Breakfast</c:v>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'Week 1'!$M$11:$O$11</c:f>
              <c:strCache>
                <c:ptCount val="3"/>
                <c:pt idx="0">
                  <c:v>FAT(g)</c:v>
                </c:pt>
                <c:pt idx="1">
                  <c:v>PRO(g)</c:v>
                </c:pt>
                <c:pt idx="2">
                  <c:v>CHO(g)</c:v>
                </c:pt>
              </c:strCache>
            </c:strRef>
          </c:cat>
          <c:val>
            <c:numRef>
              <c:f>'Week 1'!$M$12:$O$12</c:f>
              <c:numCache>
                <c:formatCode>0</c:formatCode>
                <c:ptCount val="3"/>
                <c:pt idx="0">
                  <c:v>22.18183333333333</c:v>
                </c:pt>
                <c:pt idx="1">
                  <c:v>17.8246875</c:v>
                </c:pt>
                <c:pt idx="2">
                  <c:v>3.5649375000000001</c:v>
                </c:pt>
              </c:numCache>
            </c:numRef>
          </c:val>
          <c:extLst>
            <c:ext xmlns:c16="http://schemas.microsoft.com/office/drawing/2014/chart" uri="{C3380CC4-5D6E-409C-BE32-E72D297353CC}">
              <c16:uniqueId val="{00000000-564F-DF42-A420-FE3E0E745276}"/>
            </c:ext>
          </c:extLst>
        </c:ser>
        <c:ser>
          <c:idx val="1"/>
          <c:order val="1"/>
          <c:tx>
            <c:v>Lunch</c:v>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'Week 1'!$M$11:$O$11</c:f>
              <c:strCache>
                <c:ptCount val="3"/>
                <c:pt idx="0">
                  <c:v>FAT(g)</c:v>
                </c:pt>
                <c:pt idx="1">
                  <c:v>PRO(g)</c:v>
                </c:pt>
                <c:pt idx="2">
                  <c:v>CHO(g)</c:v>
                </c:pt>
              </c:strCache>
            </c:strRef>
          </c:cat>
          <c:val>
            <c:numRef>
              <c:f>'Week 1'!$M$13:$O$13</c:f>
              <c:numCache>
                <c:formatCode>0</c:formatCode>
                <c:ptCount val="3"/>
                <c:pt idx="0">
                  <c:v>36.969722222222217</c:v>
                </c:pt>
                <c:pt idx="1">
                  <c:v>29.707812499999999</c:v>
                </c:pt>
                <c:pt idx="2">
                  <c:v>5.9415624999999999</c:v>
                </c:pt>
              </c:numCache>
            </c:numRef>
          </c:val>
          <c:extLst>
            <c:ext xmlns:c16="http://schemas.microsoft.com/office/drawing/2014/chart" uri="{C3380CC4-5D6E-409C-BE32-E72D297353CC}">
              <c16:uniqueId val="{00000001-564F-DF42-A420-FE3E0E745276}"/>
            </c:ext>
          </c:extLst>
        </c:ser>
        <c:ser>
          <c:idx val="2"/>
          <c:order val="2"/>
          <c:tx>
            <c:v>Snacks</c:v>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'Week 1'!$M$11:$O$11</c:f>
              <c:strCache>
                <c:ptCount val="3"/>
                <c:pt idx="0">
                  <c:v>FAT(g)</c:v>
                </c:pt>
                <c:pt idx="1">
                  <c:v>PRO(g)</c:v>
                </c:pt>
                <c:pt idx="2">
                  <c:v>CHO(g)</c:v>
                </c:pt>
              </c:strCache>
            </c:strRef>
          </c:cat>
          <c:val>
            <c:numRef>
              <c:f>'Week 1'!$M$14:$O$14</c:f>
              <c:numCache>
                <c:formatCode>0</c:formatCode>
                <c:ptCount val="3"/>
                <c:pt idx="0">
                  <c:v>36.969722222222217</c:v>
                </c:pt>
                <c:pt idx="1">
                  <c:v>29.707812499999999</c:v>
                </c:pt>
                <c:pt idx="2">
                  <c:v>5.9415624999999999</c:v>
                </c:pt>
              </c:numCache>
            </c:numRef>
          </c:val>
          <c:extLst>
            <c:ext xmlns:c16="http://schemas.microsoft.com/office/drawing/2014/chart" uri="{C3380CC4-5D6E-409C-BE32-E72D297353CC}">
              <c16:uniqueId val="{00000002-564F-DF42-A420-FE3E0E745276}"/>
            </c:ext>
          </c:extLst>
        </c:ser>
        <c:ser>
          <c:idx val="3"/>
          <c:order val="3"/>
          <c:tx>
            <c:v>Dinner</c:v>
          </c:tx>
          <c:spPr>
            <a:solidFill>
              <a:schemeClr val="accent4">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'Week 1'!$M$11:$O$11</c:f>
              <c:strCache>
                <c:ptCount val="3"/>
                <c:pt idx="0">
                  <c:v>FAT(g)</c:v>
                </c:pt>
                <c:pt idx="1">
                  <c:v>PRO(g)</c:v>
                </c:pt>
                <c:pt idx="2">
                  <c:v>CHO(g)</c:v>
                </c:pt>
              </c:strCache>
            </c:strRef>
          </c:cat>
          <c:val>
            <c:numRef>
              <c:f>'Week 1'!$M$15:$O$15</c:f>
              <c:numCache>
                <c:formatCode>0</c:formatCode>
                <c:ptCount val="3"/>
                <c:pt idx="0">
                  <c:v>51.757611111111103</c:v>
                </c:pt>
                <c:pt idx="1">
                  <c:v>41.590937499999995</c:v>
                </c:pt>
                <c:pt idx="2">
                  <c:v>8.3181874999999987</c:v>
                </c:pt>
              </c:numCache>
            </c:numRef>
          </c:val>
          <c:extLst>
            <c:ext xmlns:c16="http://schemas.microsoft.com/office/drawing/2014/chart" uri="{C3380CC4-5D6E-409C-BE32-E72D297353CC}">
              <c16:uniqueId val="{00000003-564F-DF42-A420-FE3E0E745276}"/>
            </c:ext>
          </c:extLst>
        </c:ser>
        <c:dLbls>
          <c:dLblPos val="ctr"/>
          <c:showLegendKey val="0"/>
          <c:showVal val="1"/>
          <c:showCatName val="0"/>
          <c:showSerName val="0"/>
          <c:showPercent val="0"/>
          <c:showBubbleSize val="0"/>
        </c:dLbls>
        <c:gapWidth val="50"/>
        <c:overlap val="100"/>
        <c:axId val="22043967"/>
        <c:axId val="2094342784"/>
      </c:barChart>
      <c:catAx>
        <c:axId val="22043967"/>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342784"/>
        <c:crosses val="autoZero"/>
        <c:auto val="1"/>
        <c:lblAlgn val="ctr"/>
        <c:lblOffset val="100"/>
        <c:noMultiLvlLbl val="0"/>
      </c:catAx>
      <c:valAx>
        <c:axId val="2094342784"/>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439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Macro</a:t>
            </a:r>
            <a:r>
              <a:rPr lang="en-US" baseline="0"/>
              <a:t> Breakdown (DAYS 1-7)</a:t>
            </a:r>
            <a:endParaRPr lang="en-US"/>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v>Breakfast</c:v>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'Week 2'!$M$11:$O$11</c:f>
              <c:strCache>
                <c:ptCount val="3"/>
                <c:pt idx="0">
                  <c:v>FAT(g)</c:v>
                </c:pt>
                <c:pt idx="1">
                  <c:v>PRO(g)</c:v>
                </c:pt>
                <c:pt idx="2">
                  <c:v>CHO(g)</c:v>
                </c:pt>
              </c:strCache>
            </c:strRef>
          </c:cat>
          <c:val>
            <c:numRef>
              <c:f>'Week 2'!$M$12:$O$12</c:f>
              <c:numCache>
                <c:formatCode>0</c:formatCode>
                <c:ptCount val="3"/>
                <c:pt idx="0">
                  <c:v>34.329027777777782</c:v>
                </c:pt>
                <c:pt idx="1">
                  <c:v>35.649374999999999</c:v>
                </c:pt>
                <c:pt idx="2">
                  <c:v>5.9415624999999999</c:v>
                </c:pt>
              </c:numCache>
            </c:numRef>
          </c:val>
          <c:extLst>
            <c:ext xmlns:c16="http://schemas.microsoft.com/office/drawing/2014/chart" uri="{C3380CC4-5D6E-409C-BE32-E72D297353CC}">
              <c16:uniqueId val="{00000000-44B0-0143-8BA1-ED87FA41906F}"/>
            </c:ext>
          </c:extLst>
        </c:ser>
        <c:ser>
          <c:idx val="1"/>
          <c:order val="1"/>
          <c:tx>
            <c:v>Lunch</c:v>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'Week 2'!$M$11:$O$11</c:f>
              <c:strCache>
                <c:ptCount val="3"/>
                <c:pt idx="0">
                  <c:v>FAT(g)</c:v>
                </c:pt>
                <c:pt idx="1">
                  <c:v>PRO(g)</c:v>
                </c:pt>
                <c:pt idx="2">
                  <c:v>CHO(g)</c:v>
                </c:pt>
              </c:strCache>
            </c:strRef>
          </c:cat>
          <c:val>
            <c:numRef>
              <c:f>'Week 2'!$M$13:$O$13</c:f>
              <c:numCache>
                <c:formatCode>0</c:formatCode>
                <c:ptCount val="3"/>
                <c:pt idx="0">
                  <c:v>27.463222222222225</c:v>
                </c:pt>
                <c:pt idx="1">
                  <c:v>28.519499999999997</c:v>
                </c:pt>
                <c:pt idx="2">
                  <c:v>4.7532500000000004</c:v>
                </c:pt>
              </c:numCache>
            </c:numRef>
          </c:val>
          <c:extLst>
            <c:ext xmlns:c16="http://schemas.microsoft.com/office/drawing/2014/chart" uri="{C3380CC4-5D6E-409C-BE32-E72D297353CC}">
              <c16:uniqueId val="{00000001-44B0-0143-8BA1-ED87FA41906F}"/>
            </c:ext>
          </c:extLst>
        </c:ser>
        <c:ser>
          <c:idx val="2"/>
          <c:order val="2"/>
          <c:tx>
            <c:v>Snacks</c:v>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'Week 2'!$M$11:$O$11</c:f>
              <c:strCache>
                <c:ptCount val="3"/>
                <c:pt idx="0">
                  <c:v>FAT(g)</c:v>
                </c:pt>
                <c:pt idx="1">
                  <c:v>PRO(g)</c:v>
                </c:pt>
                <c:pt idx="2">
                  <c:v>CHO(g)</c:v>
                </c:pt>
              </c:strCache>
            </c:strRef>
          </c:cat>
          <c:val>
            <c:numRef>
              <c:f>'Week 2'!$M$14:$O$14</c:f>
              <c:numCache>
                <c:formatCode>0</c:formatCode>
                <c:ptCount val="3"/>
                <c:pt idx="0">
                  <c:v>75.523861111111117</c:v>
                </c:pt>
                <c:pt idx="1">
                  <c:v>78.428625000000011</c:v>
                </c:pt>
                <c:pt idx="2">
                  <c:v>13.071437500000002</c:v>
                </c:pt>
              </c:numCache>
            </c:numRef>
          </c:val>
          <c:extLst>
            <c:ext xmlns:c16="http://schemas.microsoft.com/office/drawing/2014/chart" uri="{C3380CC4-5D6E-409C-BE32-E72D297353CC}">
              <c16:uniqueId val="{00000002-44B0-0143-8BA1-ED87FA41906F}"/>
            </c:ext>
          </c:extLst>
        </c:ser>
        <c:ser>
          <c:idx val="3"/>
          <c:order val="3"/>
          <c:tx>
            <c:v>Dinner</c:v>
          </c:tx>
          <c:spPr>
            <a:solidFill>
              <a:schemeClr val="accent4">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'Week 2'!$M$11:$O$11</c:f>
              <c:strCache>
                <c:ptCount val="3"/>
                <c:pt idx="0">
                  <c:v>FAT(g)</c:v>
                </c:pt>
                <c:pt idx="1">
                  <c:v>PRO(g)</c:v>
                </c:pt>
                <c:pt idx="2">
                  <c:v>CHO(g)</c:v>
                </c:pt>
              </c:strCache>
            </c:strRef>
          </c:cat>
          <c:val>
            <c:numRef>
              <c:f>'Week 2'!$M$15:$O$15</c:f>
              <c:numCache>
                <c:formatCode>0</c:formatCode>
                <c:ptCount val="3"/>
              </c:numCache>
            </c:numRef>
          </c:val>
          <c:extLst>
            <c:ext xmlns:c16="http://schemas.microsoft.com/office/drawing/2014/chart" uri="{C3380CC4-5D6E-409C-BE32-E72D297353CC}">
              <c16:uniqueId val="{00000003-44B0-0143-8BA1-ED87FA41906F}"/>
            </c:ext>
          </c:extLst>
        </c:ser>
        <c:dLbls>
          <c:dLblPos val="ctr"/>
          <c:showLegendKey val="0"/>
          <c:showVal val="1"/>
          <c:showCatName val="0"/>
          <c:showSerName val="0"/>
          <c:showPercent val="0"/>
          <c:showBubbleSize val="0"/>
        </c:dLbls>
        <c:gapWidth val="50"/>
        <c:overlap val="100"/>
        <c:axId val="22043967"/>
        <c:axId val="2094342784"/>
      </c:barChart>
      <c:catAx>
        <c:axId val="22043967"/>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342784"/>
        <c:crosses val="autoZero"/>
        <c:auto val="1"/>
        <c:lblAlgn val="ctr"/>
        <c:lblOffset val="100"/>
        <c:noMultiLvlLbl val="0"/>
      </c:catAx>
      <c:valAx>
        <c:axId val="2094342784"/>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439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Macro</a:t>
            </a:r>
            <a:r>
              <a:rPr lang="en-US" baseline="0"/>
              <a:t> Breakdown (DAYS 1-7)</a:t>
            </a:r>
            <a:endParaRPr lang="en-US"/>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v>Breakfast</c:v>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'Week 3'!$M$13:$O$13</c:f>
              <c:strCache>
                <c:ptCount val="3"/>
                <c:pt idx="0">
                  <c:v>FAT(g)</c:v>
                </c:pt>
                <c:pt idx="1">
                  <c:v>PRO(g)</c:v>
                </c:pt>
                <c:pt idx="2">
                  <c:v>CHO(g)</c:v>
                </c:pt>
              </c:strCache>
            </c:strRef>
          </c:cat>
          <c:val>
            <c:numRef>
              <c:f>'Week 3'!$M$14:$O$14</c:f>
              <c:numCache>
                <c:formatCode>0</c:formatCode>
                <c:ptCount val="3"/>
                <c:pt idx="0">
                  <c:v>34.329027777777782</c:v>
                </c:pt>
                <c:pt idx="1">
                  <c:v>35.649374999999999</c:v>
                </c:pt>
                <c:pt idx="2">
                  <c:v>5.9415624999999999</c:v>
                </c:pt>
              </c:numCache>
            </c:numRef>
          </c:val>
          <c:extLst>
            <c:ext xmlns:c16="http://schemas.microsoft.com/office/drawing/2014/chart" uri="{C3380CC4-5D6E-409C-BE32-E72D297353CC}">
              <c16:uniqueId val="{00000000-2AF1-CD4A-BF9E-DA57525C6061}"/>
            </c:ext>
          </c:extLst>
        </c:ser>
        <c:ser>
          <c:idx val="1"/>
          <c:order val="1"/>
          <c:tx>
            <c:v>Lunch</c:v>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'Week 3'!$M$13:$O$13</c:f>
              <c:strCache>
                <c:ptCount val="3"/>
                <c:pt idx="0">
                  <c:v>FAT(g)</c:v>
                </c:pt>
                <c:pt idx="1">
                  <c:v>PRO(g)</c:v>
                </c:pt>
                <c:pt idx="2">
                  <c:v>CHO(g)</c:v>
                </c:pt>
              </c:strCache>
            </c:strRef>
          </c:cat>
          <c:val>
            <c:numRef>
              <c:f>'Week 3'!$M$15:$O$15</c:f>
              <c:numCache>
                <c:formatCode>0</c:formatCode>
                <c:ptCount val="3"/>
                <c:pt idx="0">
                  <c:v>27.463222222222225</c:v>
                </c:pt>
                <c:pt idx="1">
                  <c:v>28.519499999999997</c:v>
                </c:pt>
                <c:pt idx="2">
                  <c:v>4.7532500000000004</c:v>
                </c:pt>
              </c:numCache>
            </c:numRef>
          </c:val>
          <c:extLst>
            <c:ext xmlns:c16="http://schemas.microsoft.com/office/drawing/2014/chart" uri="{C3380CC4-5D6E-409C-BE32-E72D297353CC}">
              <c16:uniqueId val="{00000001-2AF1-CD4A-BF9E-DA57525C6061}"/>
            </c:ext>
          </c:extLst>
        </c:ser>
        <c:ser>
          <c:idx val="2"/>
          <c:order val="2"/>
          <c:tx>
            <c:v>Snacks</c:v>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'Week 3'!$M$13:$O$13</c:f>
              <c:strCache>
                <c:ptCount val="3"/>
                <c:pt idx="0">
                  <c:v>FAT(g)</c:v>
                </c:pt>
                <c:pt idx="1">
                  <c:v>PRO(g)</c:v>
                </c:pt>
                <c:pt idx="2">
                  <c:v>CHO(g)</c:v>
                </c:pt>
              </c:strCache>
            </c:strRef>
          </c:cat>
          <c:val>
            <c:numRef>
              <c:f>'Week 3'!$M$16:$O$16</c:f>
              <c:numCache>
                <c:formatCode>0</c:formatCode>
                <c:ptCount val="3"/>
                <c:pt idx="0">
                  <c:v>75.523861111111117</c:v>
                </c:pt>
                <c:pt idx="1">
                  <c:v>78.428625000000011</c:v>
                </c:pt>
                <c:pt idx="2">
                  <c:v>13.071437500000002</c:v>
                </c:pt>
              </c:numCache>
            </c:numRef>
          </c:val>
          <c:extLst>
            <c:ext xmlns:c16="http://schemas.microsoft.com/office/drawing/2014/chart" uri="{C3380CC4-5D6E-409C-BE32-E72D297353CC}">
              <c16:uniqueId val="{00000002-2AF1-CD4A-BF9E-DA57525C6061}"/>
            </c:ext>
          </c:extLst>
        </c:ser>
        <c:ser>
          <c:idx val="3"/>
          <c:order val="3"/>
          <c:tx>
            <c:v>Dinner</c:v>
          </c:tx>
          <c:spPr>
            <a:solidFill>
              <a:schemeClr val="accent4">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'Week 3'!$M$13:$O$13</c:f>
              <c:strCache>
                <c:ptCount val="3"/>
                <c:pt idx="0">
                  <c:v>FAT(g)</c:v>
                </c:pt>
                <c:pt idx="1">
                  <c:v>PRO(g)</c:v>
                </c:pt>
                <c:pt idx="2">
                  <c:v>CHO(g)</c:v>
                </c:pt>
              </c:strCache>
            </c:strRef>
          </c:cat>
          <c:val>
            <c:numRef>
              <c:f>'Week 3'!$M$17:$O$17</c:f>
              <c:numCache>
                <c:formatCode>0</c:formatCode>
                <c:ptCount val="3"/>
              </c:numCache>
            </c:numRef>
          </c:val>
          <c:extLst>
            <c:ext xmlns:c16="http://schemas.microsoft.com/office/drawing/2014/chart" uri="{C3380CC4-5D6E-409C-BE32-E72D297353CC}">
              <c16:uniqueId val="{00000003-2AF1-CD4A-BF9E-DA57525C6061}"/>
            </c:ext>
          </c:extLst>
        </c:ser>
        <c:dLbls>
          <c:dLblPos val="ctr"/>
          <c:showLegendKey val="0"/>
          <c:showVal val="1"/>
          <c:showCatName val="0"/>
          <c:showSerName val="0"/>
          <c:showPercent val="0"/>
          <c:showBubbleSize val="0"/>
        </c:dLbls>
        <c:gapWidth val="50"/>
        <c:overlap val="100"/>
        <c:axId val="22043967"/>
        <c:axId val="2094342784"/>
      </c:barChart>
      <c:catAx>
        <c:axId val="22043967"/>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342784"/>
        <c:crosses val="autoZero"/>
        <c:auto val="1"/>
        <c:lblAlgn val="ctr"/>
        <c:lblOffset val="100"/>
        <c:noMultiLvlLbl val="0"/>
      </c:catAx>
      <c:valAx>
        <c:axId val="2094342784"/>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439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Macro</a:t>
            </a:r>
            <a:r>
              <a:rPr lang="en-US" baseline="0"/>
              <a:t> Breakdown (DAYS 1-7)</a:t>
            </a:r>
            <a:endParaRPr lang="en-US"/>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v>Breakfast</c:v>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'Week 4'!$M$11:$O$11</c:f>
              <c:strCache>
                <c:ptCount val="3"/>
                <c:pt idx="0">
                  <c:v>FAT(g)</c:v>
                </c:pt>
                <c:pt idx="1">
                  <c:v>PRO(g)</c:v>
                </c:pt>
                <c:pt idx="2">
                  <c:v>CHO(g)</c:v>
                </c:pt>
              </c:strCache>
            </c:strRef>
          </c:cat>
          <c:val>
            <c:numRef>
              <c:f>'Week 4'!$M$12:$O$12</c:f>
              <c:numCache>
                <c:formatCode>0</c:formatCode>
                <c:ptCount val="3"/>
                <c:pt idx="0">
                  <c:v>22.18183333333333</c:v>
                </c:pt>
                <c:pt idx="1">
                  <c:v>17.8246875</c:v>
                </c:pt>
                <c:pt idx="2">
                  <c:v>3.5649375000000001</c:v>
                </c:pt>
              </c:numCache>
            </c:numRef>
          </c:val>
          <c:extLst>
            <c:ext xmlns:c16="http://schemas.microsoft.com/office/drawing/2014/chart" uri="{C3380CC4-5D6E-409C-BE32-E72D297353CC}">
              <c16:uniqueId val="{00000000-0963-7A44-9481-3FB1F63E1626}"/>
            </c:ext>
          </c:extLst>
        </c:ser>
        <c:ser>
          <c:idx val="1"/>
          <c:order val="1"/>
          <c:tx>
            <c:v>Lunch</c:v>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'Week 4'!$M$11:$O$11</c:f>
              <c:strCache>
                <c:ptCount val="3"/>
                <c:pt idx="0">
                  <c:v>FAT(g)</c:v>
                </c:pt>
                <c:pt idx="1">
                  <c:v>PRO(g)</c:v>
                </c:pt>
                <c:pt idx="2">
                  <c:v>CHO(g)</c:v>
                </c:pt>
              </c:strCache>
            </c:strRef>
          </c:cat>
          <c:val>
            <c:numRef>
              <c:f>'Week 4'!$M$13:$O$13</c:f>
              <c:numCache>
                <c:formatCode>0</c:formatCode>
                <c:ptCount val="3"/>
                <c:pt idx="0">
                  <c:v>36.969722222222217</c:v>
                </c:pt>
                <c:pt idx="1">
                  <c:v>29.707812499999999</c:v>
                </c:pt>
                <c:pt idx="2">
                  <c:v>5.9415624999999999</c:v>
                </c:pt>
              </c:numCache>
            </c:numRef>
          </c:val>
          <c:extLst>
            <c:ext xmlns:c16="http://schemas.microsoft.com/office/drawing/2014/chart" uri="{C3380CC4-5D6E-409C-BE32-E72D297353CC}">
              <c16:uniqueId val="{00000001-0963-7A44-9481-3FB1F63E1626}"/>
            </c:ext>
          </c:extLst>
        </c:ser>
        <c:ser>
          <c:idx val="2"/>
          <c:order val="2"/>
          <c:tx>
            <c:v>Snacks</c:v>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'Week 4'!$M$11:$O$11</c:f>
              <c:strCache>
                <c:ptCount val="3"/>
                <c:pt idx="0">
                  <c:v>FAT(g)</c:v>
                </c:pt>
                <c:pt idx="1">
                  <c:v>PRO(g)</c:v>
                </c:pt>
                <c:pt idx="2">
                  <c:v>CHO(g)</c:v>
                </c:pt>
              </c:strCache>
            </c:strRef>
          </c:cat>
          <c:val>
            <c:numRef>
              <c:f>'Week 4'!$M$14:$O$14</c:f>
              <c:numCache>
                <c:formatCode>0</c:formatCode>
                <c:ptCount val="3"/>
                <c:pt idx="0">
                  <c:v>36.969722222222217</c:v>
                </c:pt>
                <c:pt idx="1">
                  <c:v>29.707812499999999</c:v>
                </c:pt>
                <c:pt idx="2">
                  <c:v>5.9415624999999999</c:v>
                </c:pt>
              </c:numCache>
            </c:numRef>
          </c:val>
          <c:extLst>
            <c:ext xmlns:c16="http://schemas.microsoft.com/office/drawing/2014/chart" uri="{C3380CC4-5D6E-409C-BE32-E72D297353CC}">
              <c16:uniqueId val="{00000002-0963-7A44-9481-3FB1F63E1626}"/>
            </c:ext>
          </c:extLst>
        </c:ser>
        <c:ser>
          <c:idx val="3"/>
          <c:order val="3"/>
          <c:tx>
            <c:v>Dinner</c:v>
          </c:tx>
          <c:spPr>
            <a:solidFill>
              <a:schemeClr val="accent4">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'Week 4'!$M$11:$O$11</c:f>
              <c:strCache>
                <c:ptCount val="3"/>
                <c:pt idx="0">
                  <c:v>FAT(g)</c:v>
                </c:pt>
                <c:pt idx="1">
                  <c:v>PRO(g)</c:v>
                </c:pt>
                <c:pt idx="2">
                  <c:v>CHO(g)</c:v>
                </c:pt>
              </c:strCache>
            </c:strRef>
          </c:cat>
          <c:val>
            <c:numRef>
              <c:f>'Week 4'!$M$15:$O$15</c:f>
              <c:numCache>
                <c:formatCode>0</c:formatCode>
                <c:ptCount val="3"/>
                <c:pt idx="0">
                  <c:v>51.757611111111103</c:v>
                </c:pt>
                <c:pt idx="1">
                  <c:v>41.590937499999995</c:v>
                </c:pt>
                <c:pt idx="2">
                  <c:v>8.3181874999999987</c:v>
                </c:pt>
              </c:numCache>
            </c:numRef>
          </c:val>
          <c:extLst>
            <c:ext xmlns:c16="http://schemas.microsoft.com/office/drawing/2014/chart" uri="{C3380CC4-5D6E-409C-BE32-E72D297353CC}">
              <c16:uniqueId val="{00000003-0963-7A44-9481-3FB1F63E1626}"/>
            </c:ext>
          </c:extLst>
        </c:ser>
        <c:dLbls>
          <c:dLblPos val="ctr"/>
          <c:showLegendKey val="0"/>
          <c:showVal val="1"/>
          <c:showCatName val="0"/>
          <c:showSerName val="0"/>
          <c:showPercent val="0"/>
          <c:showBubbleSize val="0"/>
        </c:dLbls>
        <c:gapWidth val="50"/>
        <c:overlap val="100"/>
        <c:axId val="22043967"/>
        <c:axId val="2094342784"/>
      </c:barChart>
      <c:catAx>
        <c:axId val="22043967"/>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342784"/>
        <c:crosses val="autoZero"/>
        <c:auto val="1"/>
        <c:lblAlgn val="ctr"/>
        <c:lblOffset val="100"/>
        <c:noMultiLvlLbl val="0"/>
      </c:catAx>
      <c:valAx>
        <c:axId val="2094342784"/>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439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11</xdr:col>
      <xdr:colOff>438150</xdr:colOff>
      <xdr:row>2</xdr:row>
      <xdr:rowOff>82550</xdr:rowOff>
    </xdr:from>
    <xdr:to>
      <xdr:col>23</xdr:col>
      <xdr:colOff>152400</xdr:colOff>
      <xdr:row>18</xdr:row>
      <xdr:rowOff>0</xdr:rowOff>
    </xdr:to>
    <xdr:graphicFrame macro="">
      <xdr:nvGraphicFramePr>
        <xdr:cNvPr id="5" name="Chart 4">
          <a:extLst>
            <a:ext uri="{FF2B5EF4-FFF2-40B4-BE49-F238E27FC236}">
              <a16:creationId xmlns:a16="http://schemas.microsoft.com/office/drawing/2014/main" id="{8B308EEE-087C-3A43-AC28-1840172437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15</xdr:col>
      <xdr:colOff>400050</xdr:colOff>
      <xdr:row>23</xdr:row>
      <xdr:rowOff>112486</xdr:rowOff>
    </xdr:from>
    <xdr:to>
      <xdr:col>26</xdr:col>
      <xdr:colOff>622300</xdr:colOff>
      <xdr:row>39</xdr:row>
      <xdr:rowOff>63500</xdr:rowOff>
    </xdr:to>
    <xdr:graphicFrame macro="">
      <xdr:nvGraphicFramePr>
        <xdr:cNvPr id="3" name="Chart 2">
          <a:extLst>
            <a:ext uri="{FF2B5EF4-FFF2-40B4-BE49-F238E27FC236}">
              <a16:creationId xmlns:a16="http://schemas.microsoft.com/office/drawing/2014/main" id="{B5BF872A-A97D-4B49-B292-C40B90F595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15</xdr:col>
      <xdr:colOff>400050</xdr:colOff>
      <xdr:row>23</xdr:row>
      <xdr:rowOff>112486</xdr:rowOff>
    </xdr:from>
    <xdr:to>
      <xdr:col>26</xdr:col>
      <xdr:colOff>622300</xdr:colOff>
      <xdr:row>39</xdr:row>
      <xdr:rowOff>63500</xdr:rowOff>
    </xdr:to>
    <xdr:graphicFrame macro="">
      <xdr:nvGraphicFramePr>
        <xdr:cNvPr id="2" name="Chart 1">
          <a:extLst>
            <a:ext uri="{FF2B5EF4-FFF2-40B4-BE49-F238E27FC236}">
              <a16:creationId xmlns:a16="http://schemas.microsoft.com/office/drawing/2014/main" id="{86B52BF4-E41C-BE4A-9D9D-BDCDCCCD25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400050</xdr:colOff>
      <xdr:row>25</xdr:row>
      <xdr:rowOff>112486</xdr:rowOff>
    </xdr:from>
    <xdr:to>
      <xdr:col>26</xdr:col>
      <xdr:colOff>622300</xdr:colOff>
      <xdr:row>41</xdr:row>
      <xdr:rowOff>63500</xdr:rowOff>
    </xdr:to>
    <xdr:graphicFrame macro="">
      <xdr:nvGraphicFramePr>
        <xdr:cNvPr id="2" name="Chart 1">
          <a:extLst>
            <a:ext uri="{FF2B5EF4-FFF2-40B4-BE49-F238E27FC236}">
              <a16:creationId xmlns:a16="http://schemas.microsoft.com/office/drawing/2014/main" id="{5811C0E5-B495-254D-BC03-9C2F84A842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15</xdr:col>
      <xdr:colOff>400050</xdr:colOff>
      <xdr:row>23</xdr:row>
      <xdr:rowOff>112486</xdr:rowOff>
    </xdr:from>
    <xdr:to>
      <xdr:col>26</xdr:col>
      <xdr:colOff>622300</xdr:colOff>
      <xdr:row>39</xdr:row>
      <xdr:rowOff>63500</xdr:rowOff>
    </xdr:to>
    <xdr:graphicFrame macro="">
      <xdr:nvGraphicFramePr>
        <xdr:cNvPr id="2" name="Chart 1">
          <a:extLst>
            <a:ext uri="{FF2B5EF4-FFF2-40B4-BE49-F238E27FC236}">
              <a16:creationId xmlns:a16="http://schemas.microsoft.com/office/drawing/2014/main" id="{AD18ACD3-0EF0-F941-A800-9382D727BC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sks" displayName="Tasks" ref="C11:I16" totalsRowShown="0" headerRowDxfId="72" dataDxfId="71" headerRowCellStyle="Heading 1">
  <tableColumns count="7">
    <tableColumn id="1" xr3:uid="{00000000-0010-0000-0000-000001000000}" name="MY TASKS" dataDxfId="70" dataCellStyle="Table Text"/>
    <tableColumn id="4" xr3:uid="{00000000-0010-0000-0000-000004000000}" name="START DATE" dataDxfId="69" dataCellStyle="Date"/>
    <tableColumn id="5" xr3:uid="{00000000-0010-0000-0000-000005000000}" name="DUE DATE" dataDxfId="68" dataCellStyle="Date"/>
    <tableColumn id="6" xr3:uid="{00000000-0010-0000-0000-000006000000}" name="%COMPLETE" dataDxfId="67" dataCellStyle="Percent"/>
    <tableColumn id="7" xr3:uid="{00000000-0010-0000-0000-000007000000}" name="PROGRESS" dataDxfId="66" dataCellStyle="Done">
      <calculatedColumnFormula>--(Tasks[[#This Row],[%COMPLETE]]&gt;=1)</calculatedColumnFormula>
    </tableColumn>
    <tableColumn id="8" xr3:uid="{00000000-0010-0000-0000-000008000000}" name="NOTES" dataDxfId="65" dataCellStyle="Table Text"/>
    <tableColumn id="2" xr3:uid="{588F434B-0EC7-CD4D-B787-ACBCB86571EB}" name="MEALS" dataDxfId="64"/>
  </tableColumns>
  <tableStyleInfo name="Task List" showFirstColumn="1" showLastColumn="0" showRowStripes="1" showColumnStripes="0"/>
  <extLst>
    <ext xmlns:x14="http://schemas.microsoft.com/office/spreadsheetml/2009/9/main" uri="{504A1905-F514-4f6f-8877-14C23A59335A}">
      <x14:table altTextSummary="A table for tracking a list of tasks. Enter task names, start and end dates, percent complete and any notes. An icon will appear in the Done column F for tasks that reach 100% complet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7E8443-87FF-2843-9A6C-98D495C39946}" name="Tasks5" displayName="Tasks5" ref="C11:O39" totalsRowShown="0" headerRowDxfId="63" dataDxfId="61" headerRowBorderDxfId="62" headerRowCellStyle="Heading 1">
  <tableColumns count="13">
    <tableColumn id="1" xr3:uid="{027D07BB-736C-C448-AF48-0FD7DB553F7C}" name="MY MEALS" dataDxfId="60" dataCellStyle="Table Text"/>
    <tableColumn id="4" xr3:uid="{4BF755A0-6FD4-4A41-88FB-75D38111CEB5}" name="Time" dataDxfId="59" dataCellStyle="Date"/>
    <tableColumn id="3" xr3:uid="{9829442A-73BE-FB42-91CF-A16044467237}" name="%CALORIES" dataDxfId="58"/>
    <tableColumn id="5" xr3:uid="{D3486E8B-7CF9-7946-AABB-6964BF537C49}" name="CALORIES" dataDxfId="57" dataCellStyle="Date">
      <calculatedColumnFormula>AS2*(Tasks5[[#This Row],[%CALORIES]]/100)</calculatedColumnFormula>
    </tableColumn>
    <tableColumn id="6" xr3:uid="{D8E3AB48-B4C3-A84C-8663-DFD85F903824}" name="%COMPLETE" dataDxfId="56" dataCellStyle="Percent"/>
    <tableColumn id="7" xr3:uid="{3EE19AE3-4471-3E41-B555-40FFB2D3F6C3}" name="PROGRESS" dataDxfId="55" dataCellStyle="Done">
      <calculatedColumnFormula>--(Tasks5[[#This Row],[%COMPLETE]]&gt;=1)</calculatedColumnFormula>
    </tableColumn>
    <tableColumn id="8" xr3:uid="{CF26F30B-2C83-2747-99EA-622D4302EA6F}" name="NOTES" dataDxfId="54" dataCellStyle="Table Text"/>
    <tableColumn id="2" xr3:uid="{C0CFBAEC-B0AF-0D48-A351-A8CD2F512E4D}" name="FAT" dataDxfId="53" dataCellStyle="Date">
      <calculatedColumnFormula>Tasks5[[#This Row],[CALORIES]]*0.7</calculatedColumnFormula>
    </tableColumn>
    <tableColumn id="12" xr3:uid="{343534E6-E7B8-C64F-BD8C-5B141039CB31}" name="PRO" dataDxfId="52" dataCellStyle="Date">
      <calculatedColumnFormula>Tasks5[[#This Row],[CALORIES]]*0.25</calculatedColumnFormula>
    </tableColumn>
    <tableColumn id="13" xr3:uid="{E24C734C-738E-334B-ABAA-535A1994D781}" name="CHO" dataDxfId="51" dataCellStyle="Date">
      <calculatedColumnFormula>Tasks5[[#This Row],[CALORIES]]*0.05</calculatedColumnFormula>
    </tableColumn>
    <tableColumn id="9" xr3:uid="{2EA7598E-1DD2-D840-ABD6-76F244F8DBF9}" name="FAT(g)" dataDxfId="50" dataCellStyle="Date">
      <calculatedColumnFormula>Tasks5[[#This Row],[FAT]]/9</calculatedColumnFormula>
    </tableColumn>
    <tableColumn id="10" xr3:uid="{3E1E45BB-B862-CB41-B791-FDB2D185DC7F}" name="PRO(g)" dataDxfId="49" dataCellStyle="Date">
      <calculatedColumnFormula>Tasks5[[#This Row],[PRO]]/4</calculatedColumnFormula>
    </tableColumn>
    <tableColumn id="11" xr3:uid="{6092A3BD-9791-BA4A-8DF4-5C8635550B42}" name="CHO(g)" dataDxfId="48" dataCellStyle="Date">
      <calculatedColumnFormula>Tasks5[[#This Row],[CHO]]/4</calculatedColumnFormula>
    </tableColumn>
  </tableColumns>
  <tableStyleInfo name="Task List" showFirstColumn="1" showLastColumn="0" showRowStripes="1" showColumnStripes="0"/>
  <extLst>
    <ext xmlns:x14="http://schemas.microsoft.com/office/spreadsheetml/2009/9/main" uri="{504A1905-F514-4f6f-8877-14C23A59335A}">
      <x14:table altTextSummary="A table for tracking a list of tasks. Enter task names, start and end dates, percent complete and any notes. An icon will appear in the Done column F for tasks that reach 100% complet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2731983-D0E6-6C4C-B74F-672300198F89}" name="Tasks53" displayName="Tasks53" ref="C11:O39" totalsRowShown="0" headerRowDxfId="47" dataDxfId="45" headerRowBorderDxfId="46" headerRowCellStyle="Heading 1">
  <tableColumns count="13">
    <tableColumn id="1" xr3:uid="{D8E8E1B1-767D-E04E-9253-CEAD80A61A62}" name="MY MEALS" dataDxfId="44" dataCellStyle="Table Text"/>
    <tableColumn id="4" xr3:uid="{FBD636EB-6E99-9942-A272-449E4B25BDD8}" name="Time" dataDxfId="43" dataCellStyle="Date"/>
    <tableColumn id="3" xr3:uid="{B66214A1-00D7-7646-9A78-74FC2E5797F8}" name="%CALORIES" dataDxfId="42"/>
    <tableColumn id="5" xr3:uid="{89DE448C-E95D-0A4A-8732-EFBF852359B0}" name="CALORIES" dataDxfId="41" dataCellStyle="Date">
      <calculatedColumnFormula>AS2*(Tasks53[[#This Row],[%CALORIES]]/100)</calculatedColumnFormula>
    </tableColumn>
    <tableColumn id="6" xr3:uid="{3289DA6B-6811-C448-8399-2F40B315FDB2}" name="%COMPLETE" dataDxfId="40" dataCellStyle="Percent"/>
    <tableColumn id="7" xr3:uid="{EBAF4959-E821-ED4D-9BF2-72B452298D4E}" name="PROGRESS" dataDxfId="39" dataCellStyle="Done">
      <calculatedColumnFormula>--(Tasks53[[#This Row],[%COMPLETE]]&gt;=1)</calculatedColumnFormula>
    </tableColumn>
    <tableColumn id="8" xr3:uid="{DE00A360-C856-E942-855F-6A3CC3742371}" name="NOTES" dataDxfId="38" dataCellStyle="Table Text"/>
    <tableColumn id="2" xr3:uid="{4F252B71-8201-D449-9B31-75026E5DE104}" name="FAT" dataDxfId="37" dataCellStyle="Date">
      <calculatedColumnFormula>Tasks53[[#This Row],[CALORIES]]*0.7</calculatedColumnFormula>
    </tableColumn>
    <tableColumn id="12" xr3:uid="{41B99FDC-00CB-2F40-99FE-BD74CC575C9D}" name="PRO" dataDxfId="36" dataCellStyle="Date">
      <calculatedColumnFormula>Tasks53[[#This Row],[CALORIES]]*0.25</calculatedColumnFormula>
    </tableColumn>
    <tableColumn id="13" xr3:uid="{2AABA133-FF43-944C-BD59-ECE2125B44B1}" name="CHO" dataDxfId="35" dataCellStyle="Date">
      <calculatedColumnFormula>Tasks53[[#This Row],[CALORIES]]*0.05</calculatedColumnFormula>
    </tableColumn>
    <tableColumn id="9" xr3:uid="{1F3EE973-2B36-5C4A-A920-D22746AA03EF}" name="FAT(g)" dataDxfId="34" dataCellStyle="Date">
      <calculatedColumnFormula>Tasks53[[#This Row],[FAT]]/9</calculatedColumnFormula>
    </tableColumn>
    <tableColumn id="10" xr3:uid="{B629086C-5D14-EE49-B10E-FA014D55ADE3}" name="PRO(g)" dataDxfId="33" dataCellStyle="Date">
      <calculatedColumnFormula>Tasks53[[#This Row],[PRO]]/4</calculatedColumnFormula>
    </tableColumn>
    <tableColumn id="11" xr3:uid="{F61FA516-5508-E84A-8E0E-72A9347CC2BB}" name="CHO(g)" dataDxfId="32" dataCellStyle="Date">
      <calculatedColumnFormula>Tasks53[[#This Row],[CHO]]/4</calculatedColumnFormula>
    </tableColumn>
  </tableColumns>
  <tableStyleInfo name="Task List" showFirstColumn="1" showLastColumn="0" showRowStripes="1" showColumnStripes="0"/>
  <extLst>
    <ext xmlns:x14="http://schemas.microsoft.com/office/spreadsheetml/2009/9/main" uri="{504A1905-F514-4f6f-8877-14C23A59335A}">
      <x14:table altTextSummary="A table for tracking a list of tasks. Enter task names, start and end dates, percent complete and any notes. An icon will appear in the Done column F for tasks that reach 100% complet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8303BFE-3155-8141-948B-5F2594CE34EC}" name="Tasks537" displayName="Tasks537" ref="C13:O41" totalsRowShown="0" headerRowDxfId="31" dataDxfId="29" headerRowBorderDxfId="30" headerRowCellStyle="Heading 1">
  <tableColumns count="13">
    <tableColumn id="1" xr3:uid="{94D0E5BF-D1DE-F241-8BE3-BE079EC311A5}" name="MY MEALS" dataDxfId="28" dataCellStyle="Table Text"/>
    <tableColumn id="4" xr3:uid="{8CDC4B2E-D585-B54C-A15D-53A78431749A}" name="Time" dataDxfId="27" dataCellStyle="Date"/>
    <tableColumn id="3" xr3:uid="{4530EA30-C269-8E46-A1CC-744ABE9A047E}" name="%CALORIES" dataDxfId="26"/>
    <tableColumn id="5" xr3:uid="{AE5B5799-EBBD-654D-9C9C-25033391BE6C}" name="CALORIES" dataDxfId="25" dataCellStyle="Date">
      <calculatedColumnFormula>AS2*(Tasks537[[#This Row],[%CALORIES]]/100)</calculatedColumnFormula>
    </tableColumn>
    <tableColumn id="6" xr3:uid="{A1E25F03-E974-4345-97EE-DBFCCB982A4C}" name="%COMPLETE" dataDxfId="24" dataCellStyle="Percent"/>
    <tableColumn id="7" xr3:uid="{C6D40E4C-1ACA-2E4C-80EC-7B1978626182}" name="PROGRESS" dataDxfId="23" dataCellStyle="Done">
      <calculatedColumnFormula>--(Tasks537[[#This Row],[%COMPLETE]]&gt;=1)</calculatedColumnFormula>
    </tableColumn>
    <tableColumn id="8" xr3:uid="{06AFE82A-FED1-5140-91A1-B07EFC2250A8}" name="NOTES" dataDxfId="22" dataCellStyle="Table Text"/>
    <tableColumn id="2" xr3:uid="{4F502441-3FC3-8449-9CE7-6876A6D3B3E5}" name="FAT" dataDxfId="21" dataCellStyle="Date">
      <calculatedColumnFormula>Tasks537[[#This Row],[CALORIES]]*0.7</calculatedColumnFormula>
    </tableColumn>
    <tableColumn id="12" xr3:uid="{231FA619-2F24-CB48-9975-DEBAA8AAABD5}" name="PRO" dataDxfId="20" dataCellStyle="Date">
      <calculatedColumnFormula>Tasks537[[#This Row],[CALORIES]]*0.25</calculatedColumnFormula>
    </tableColumn>
    <tableColumn id="13" xr3:uid="{1B4C1BDF-4E71-8641-9C4D-D2D3A549E66F}" name="CHO" dataDxfId="19" dataCellStyle="Date">
      <calculatedColumnFormula>Tasks537[[#This Row],[CALORIES]]*0.05</calculatedColumnFormula>
    </tableColumn>
    <tableColumn id="9" xr3:uid="{482A3588-37B3-384D-852F-D61E9DA40489}" name="FAT(g)" dataDxfId="18" dataCellStyle="Date">
      <calculatedColumnFormula>Tasks537[[#This Row],[FAT]]/9</calculatedColumnFormula>
    </tableColumn>
    <tableColumn id="10" xr3:uid="{40C6AE07-5381-F249-BE37-5C31CB9A1FBF}" name="PRO(g)" dataDxfId="17" dataCellStyle="Date">
      <calculatedColumnFormula>Tasks537[[#This Row],[PRO]]/4</calculatedColumnFormula>
    </tableColumn>
    <tableColumn id="11" xr3:uid="{2D56270E-5A49-E74B-B1EF-6D9E627D3DD9}" name="CHO(g)" dataDxfId="16" dataCellStyle="Date">
      <calculatedColumnFormula>Tasks537[[#This Row],[CHO]]/4</calculatedColumnFormula>
    </tableColumn>
  </tableColumns>
  <tableStyleInfo name="Task List" showFirstColumn="1" showLastColumn="0" showRowStripes="1" showColumnStripes="0"/>
  <extLst>
    <ext xmlns:x14="http://schemas.microsoft.com/office/spreadsheetml/2009/9/main" uri="{504A1905-F514-4f6f-8877-14C23A59335A}">
      <x14:table altTextSummary="A table for tracking a list of tasks. Enter task names, start and end dates, percent complete and any notes. An icon will appear in the Done column F for tasks that reach 100% complet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3A39E6D-EB52-0240-947D-A8E403F9B90F}" name="Tasks5346" displayName="Tasks5346" ref="C11:O39" totalsRowShown="0" headerRowDxfId="15" dataDxfId="13" headerRowBorderDxfId="14" headerRowCellStyle="Heading 1">
  <tableColumns count="13">
    <tableColumn id="1" xr3:uid="{012D1883-598C-4148-A6BB-8AD647197E7F}" name="MY MEALS" dataDxfId="12" dataCellStyle="Table Text"/>
    <tableColumn id="4" xr3:uid="{E81A560F-D427-E345-AA55-5C511FB121E5}" name="Time" dataDxfId="11" dataCellStyle="Date"/>
    <tableColumn id="3" xr3:uid="{C2443606-DB64-AB44-BC20-0F9067AA3DB9}" name="%CALORIES" dataDxfId="10"/>
    <tableColumn id="5" xr3:uid="{F23E4D73-6FF6-454D-A617-A2378B2F6024}" name="CALORIES" dataDxfId="9" dataCellStyle="Date">
      <calculatedColumnFormula>AS2*(Tasks5346[[#This Row],[%CALORIES]]/100)</calculatedColumnFormula>
    </tableColumn>
    <tableColumn id="6" xr3:uid="{979377E1-38C9-B042-8E6C-601C4256EAD0}" name="%COMPLETE" dataDxfId="8" dataCellStyle="Percent"/>
    <tableColumn id="7" xr3:uid="{4A556EF6-F39B-2742-B938-E7C9F304E08D}" name="PROGRESS" dataDxfId="7" dataCellStyle="Done">
      <calculatedColumnFormula>--(Tasks5346[[#This Row],[%COMPLETE]]&gt;=1)</calculatedColumnFormula>
    </tableColumn>
    <tableColumn id="8" xr3:uid="{CBF1ABA2-DE75-C84D-B8E3-07B6E0724114}" name="NOTES" dataDxfId="6" dataCellStyle="Table Text"/>
    <tableColumn id="2" xr3:uid="{7CB42A94-9873-D747-9D32-6F389E80D53E}" name="FAT" dataDxfId="5" dataCellStyle="Date">
      <calculatedColumnFormula>Tasks5346[[#This Row],[CALORIES]]*0.7</calculatedColumnFormula>
    </tableColumn>
    <tableColumn id="12" xr3:uid="{F930E21C-05BC-1747-AC0F-FDE3ADE9A021}" name="PRO" dataDxfId="4" dataCellStyle="Date">
      <calculatedColumnFormula>Tasks5346[[#This Row],[CALORIES]]*0.25</calculatedColumnFormula>
    </tableColumn>
    <tableColumn id="13" xr3:uid="{F4F7F707-4B91-7C49-84B0-E8912A652D7E}" name="CHO" dataDxfId="3" dataCellStyle="Date">
      <calculatedColumnFormula>Tasks5346[[#This Row],[CALORIES]]*0.05</calculatedColumnFormula>
    </tableColumn>
    <tableColumn id="9" xr3:uid="{6EE699FE-9EB7-B047-BC0F-339DFDFF80A0}" name="FAT(g)" dataDxfId="2" dataCellStyle="Date">
      <calculatedColumnFormula>Tasks5346[[#This Row],[FAT]]/9</calculatedColumnFormula>
    </tableColumn>
    <tableColumn id="10" xr3:uid="{DE9992B6-27BA-964E-8EE1-046BABCC9BF8}" name="PRO(g)" dataDxfId="1" dataCellStyle="Date">
      <calculatedColumnFormula>Tasks5346[[#This Row],[PRO]]/4</calculatedColumnFormula>
    </tableColumn>
    <tableColumn id="11" xr3:uid="{1C8685ED-7AD3-E44A-9654-5495324661F3}" name="CHO(g)" dataDxfId="0" dataCellStyle="Date">
      <calculatedColumnFormula>Tasks5346[[#This Row],[CHO]]/4</calculatedColumnFormula>
    </tableColumn>
  </tableColumns>
  <tableStyleInfo name="Task List" showFirstColumn="1" showLastColumn="0" showRowStripes="1" showColumnStripes="0"/>
  <extLst>
    <ext xmlns:x14="http://schemas.microsoft.com/office/spreadsheetml/2009/9/main" uri="{504A1905-F514-4f6f-8877-14C23A59335A}">
      <x14:table altTextSummary="A table for tracking a list of tasks. Enter task names, start and end dates, percent complete and any notes. An icon will appear in the Done column F for tasks that reach 100% complete"/>
    </ext>
  </extLst>
</table>
</file>

<file path=xl/theme/theme1.xml><?xml version="1.0" encoding="utf-8"?>
<a:theme xmlns:a="http://schemas.openxmlformats.org/drawingml/2006/main" name="Office Theme">
  <a:themeElements>
    <a:clrScheme name="Task List">
      <a:dk1>
        <a:sysClr val="windowText" lastClr="000000"/>
      </a:dk1>
      <a:lt1>
        <a:sysClr val="window" lastClr="FFFFFF"/>
      </a:lt1>
      <a:dk2>
        <a:srgbClr val="07181B"/>
      </a:dk2>
      <a:lt2>
        <a:srgbClr val="F9F8F3"/>
      </a:lt2>
      <a:accent1>
        <a:srgbClr val="39BCD2"/>
      </a:accent1>
      <a:accent2>
        <a:srgbClr val="F1C94D"/>
      </a:accent2>
      <a:accent3>
        <a:srgbClr val="FD9330"/>
      </a:accent3>
      <a:accent4>
        <a:srgbClr val="F1424D"/>
      </a:accent4>
      <a:accent5>
        <a:srgbClr val="22B183"/>
      </a:accent5>
      <a:accent6>
        <a:srgbClr val="8963A7"/>
      </a:accent6>
      <a:hlink>
        <a:srgbClr val="39BCD2"/>
      </a:hlink>
      <a:folHlink>
        <a:srgbClr val="8963A7"/>
      </a:folHlink>
    </a:clrScheme>
    <a:fontScheme name="Task list 2">
      <a:majorFont>
        <a:latin typeface="Courier New"/>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amzn.to/31iY0b3" TargetMode="External"/><Relationship Id="rId13" Type="http://schemas.openxmlformats.org/officeDocument/2006/relationships/hyperlink" Target="https://amzn.to/2XAITaD" TargetMode="External"/><Relationship Id="rId18" Type="http://schemas.openxmlformats.org/officeDocument/2006/relationships/printerSettings" Target="../printerSettings/printerSettings1.bin"/><Relationship Id="rId3" Type="http://schemas.openxmlformats.org/officeDocument/2006/relationships/hyperlink" Target="https://www.youtube.com/c/sahilbawa28?sub_confirmation=1" TargetMode="External"/><Relationship Id="rId7" Type="http://schemas.openxmlformats.org/officeDocument/2006/relationships/hyperlink" Target="https://amzn.to/2KE5W0z" TargetMode="External"/><Relationship Id="rId12" Type="http://schemas.openxmlformats.org/officeDocument/2006/relationships/hyperlink" Target="https://amzn.to/2XzADHY" TargetMode="External"/><Relationship Id="rId17" Type="http://schemas.openxmlformats.org/officeDocument/2006/relationships/hyperlink" Target="https://amzn.to/2Wl2Qko" TargetMode="External"/><Relationship Id="rId2" Type="http://schemas.openxmlformats.org/officeDocument/2006/relationships/hyperlink" Target="https://www.reddit.com/r/keto/wiki/faq" TargetMode="External"/><Relationship Id="rId16" Type="http://schemas.openxmlformats.org/officeDocument/2006/relationships/hyperlink" Target="https://amzn.to/2Xyxjg5" TargetMode="External"/><Relationship Id="rId1" Type="http://schemas.openxmlformats.org/officeDocument/2006/relationships/hyperlink" Target="https://www.reddit.com/r/keto/wiki/faq" TargetMode="External"/><Relationship Id="rId6" Type="http://schemas.openxmlformats.org/officeDocument/2006/relationships/hyperlink" Target="https://amzn.to/2Zb7umM" TargetMode="External"/><Relationship Id="rId11" Type="http://schemas.openxmlformats.org/officeDocument/2006/relationships/hyperlink" Target="https://amzn.to/2KCDLPF" TargetMode="External"/><Relationship Id="rId5" Type="http://schemas.openxmlformats.org/officeDocument/2006/relationships/hyperlink" Target="https://amzn.to/2Wtpj3D" TargetMode="External"/><Relationship Id="rId15" Type="http://schemas.openxmlformats.org/officeDocument/2006/relationships/hyperlink" Target="https://amzn.to/2Wk7NKc" TargetMode="External"/><Relationship Id="rId10" Type="http://schemas.openxmlformats.org/officeDocument/2006/relationships/hyperlink" Target="https://amzn.to/2Zk8Zzj" TargetMode="External"/><Relationship Id="rId4" Type="http://schemas.openxmlformats.org/officeDocument/2006/relationships/hyperlink" Target="https://www.instagram.com/sahil28293" TargetMode="External"/><Relationship Id="rId9" Type="http://schemas.openxmlformats.org/officeDocument/2006/relationships/hyperlink" Target="https://amzn.to/2XAIyET" TargetMode="External"/><Relationship Id="rId14" Type="http://schemas.openxmlformats.org/officeDocument/2006/relationships/hyperlink" Target="https://amzn.to/2WxiQVa"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amzn.to/2XzADHY" TargetMode="External"/><Relationship Id="rId13" Type="http://schemas.openxmlformats.org/officeDocument/2006/relationships/hyperlink" Target="https://amzn.to/2Wl2Qko" TargetMode="External"/><Relationship Id="rId3" Type="http://schemas.openxmlformats.org/officeDocument/2006/relationships/hyperlink" Target="https://amzn.to/2KE5W0z" TargetMode="External"/><Relationship Id="rId7" Type="http://schemas.openxmlformats.org/officeDocument/2006/relationships/hyperlink" Target="https://amzn.to/2KCDLPF" TargetMode="External"/><Relationship Id="rId12" Type="http://schemas.openxmlformats.org/officeDocument/2006/relationships/hyperlink" Target="https://amzn.to/2Xyxjg5" TargetMode="External"/><Relationship Id="rId2" Type="http://schemas.openxmlformats.org/officeDocument/2006/relationships/hyperlink" Target="https://amzn.to/2Zb7umM" TargetMode="External"/><Relationship Id="rId1" Type="http://schemas.openxmlformats.org/officeDocument/2006/relationships/hyperlink" Target="https://amzn.to/2Wtpj3D" TargetMode="External"/><Relationship Id="rId6" Type="http://schemas.openxmlformats.org/officeDocument/2006/relationships/hyperlink" Target="https://amzn.to/2Zk8Zzj" TargetMode="External"/><Relationship Id="rId11" Type="http://schemas.openxmlformats.org/officeDocument/2006/relationships/hyperlink" Target="https://amzn.to/2Wk7NKc" TargetMode="External"/><Relationship Id="rId5" Type="http://schemas.openxmlformats.org/officeDocument/2006/relationships/hyperlink" Target="https://amzn.to/2XAIyET" TargetMode="External"/><Relationship Id="rId15" Type="http://schemas.openxmlformats.org/officeDocument/2006/relationships/table" Target="../tables/table1.xml"/><Relationship Id="rId10" Type="http://schemas.openxmlformats.org/officeDocument/2006/relationships/hyperlink" Target="https://amzn.to/2WxiQVa" TargetMode="External"/><Relationship Id="rId4" Type="http://schemas.openxmlformats.org/officeDocument/2006/relationships/hyperlink" Target="https://amzn.to/31iY0b3" TargetMode="External"/><Relationship Id="rId9" Type="http://schemas.openxmlformats.org/officeDocument/2006/relationships/hyperlink" Target="https://amzn.to/2XAITaD" TargetMode="External"/><Relationship Id="rId1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amzn.to/2XzADHY" TargetMode="External"/><Relationship Id="rId13" Type="http://schemas.openxmlformats.org/officeDocument/2006/relationships/hyperlink" Target="https://amzn.to/2Wl2Qko" TargetMode="External"/><Relationship Id="rId3" Type="http://schemas.openxmlformats.org/officeDocument/2006/relationships/hyperlink" Target="https://amzn.to/2KE5W0z" TargetMode="External"/><Relationship Id="rId7" Type="http://schemas.openxmlformats.org/officeDocument/2006/relationships/hyperlink" Target="https://amzn.to/2KCDLPF" TargetMode="External"/><Relationship Id="rId12" Type="http://schemas.openxmlformats.org/officeDocument/2006/relationships/hyperlink" Target="https://amzn.to/2Xyxjg5" TargetMode="External"/><Relationship Id="rId2" Type="http://schemas.openxmlformats.org/officeDocument/2006/relationships/hyperlink" Target="https://amzn.to/2Zb7umM" TargetMode="External"/><Relationship Id="rId1" Type="http://schemas.openxmlformats.org/officeDocument/2006/relationships/hyperlink" Target="https://amzn.to/2Wtpj3D" TargetMode="External"/><Relationship Id="rId6" Type="http://schemas.openxmlformats.org/officeDocument/2006/relationships/hyperlink" Target="https://amzn.to/2Zk8Zzj" TargetMode="External"/><Relationship Id="rId11" Type="http://schemas.openxmlformats.org/officeDocument/2006/relationships/hyperlink" Target="https://amzn.to/2Wk7NKc" TargetMode="External"/><Relationship Id="rId5" Type="http://schemas.openxmlformats.org/officeDocument/2006/relationships/hyperlink" Target="https://amzn.to/2XAIyET" TargetMode="External"/><Relationship Id="rId15" Type="http://schemas.openxmlformats.org/officeDocument/2006/relationships/drawing" Target="../drawings/drawing1.xml"/><Relationship Id="rId10" Type="http://schemas.openxmlformats.org/officeDocument/2006/relationships/hyperlink" Target="https://amzn.to/2WxiQVa" TargetMode="External"/><Relationship Id="rId4" Type="http://schemas.openxmlformats.org/officeDocument/2006/relationships/hyperlink" Target="https://amzn.to/31iY0b3" TargetMode="External"/><Relationship Id="rId9" Type="http://schemas.openxmlformats.org/officeDocument/2006/relationships/hyperlink" Target="https://amzn.to/2XAITaD" TargetMode="External"/><Relationship Id="rId1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amzn.to/2XzADHY" TargetMode="External"/><Relationship Id="rId13" Type="http://schemas.openxmlformats.org/officeDocument/2006/relationships/hyperlink" Target="https://amzn.to/2Wl2Qko" TargetMode="External"/><Relationship Id="rId18" Type="http://schemas.openxmlformats.org/officeDocument/2006/relationships/table" Target="../tables/table2.xml"/><Relationship Id="rId3" Type="http://schemas.openxmlformats.org/officeDocument/2006/relationships/hyperlink" Target="https://amzn.to/2KE5W0z" TargetMode="External"/><Relationship Id="rId7" Type="http://schemas.openxmlformats.org/officeDocument/2006/relationships/hyperlink" Target="https://amzn.to/2KCDLPF" TargetMode="External"/><Relationship Id="rId12" Type="http://schemas.openxmlformats.org/officeDocument/2006/relationships/hyperlink" Target="https://amzn.to/2Xyxjg5" TargetMode="External"/><Relationship Id="rId17" Type="http://schemas.openxmlformats.org/officeDocument/2006/relationships/drawing" Target="../drawings/drawing2.xml"/><Relationship Id="rId2" Type="http://schemas.openxmlformats.org/officeDocument/2006/relationships/hyperlink" Target="https://amzn.to/2Zb7umM" TargetMode="External"/><Relationship Id="rId16" Type="http://schemas.openxmlformats.org/officeDocument/2006/relationships/printerSettings" Target="../printerSettings/printerSettings4.bin"/><Relationship Id="rId1" Type="http://schemas.openxmlformats.org/officeDocument/2006/relationships/hyperlink" Target="https://amzn.to/2Wtpj3D" TargetMode="External"/><Relationship Id="rId6" Type="http://schemas.openxmlformats.org/officeDocument/2006/relationships/hyperlink" Target="https://amzn.to/2Zk8Zzj" TargetMode="External"/><Relationship Id="rId11" Type="http://schemas.openxmlformats.org/officeDocument/2006/relationships/hyperlink" Target="https://amzn.to/2Wk7NKc" TargetMode="External"/><Relationship Id="rId5" Type="http://schemas.openxmlformats.org/officeDocument/2006/relationships/hyperlink" Target="https://amzn.to/2XAIyET" TargetMode="External"/><Relationship Id="rId15" Type="http://schemas.openxmlformats.org/officeDocument/2006/relationships/hyperlink" Target="https://www.instagram.com/p/Bf2mPilgVjw/" TargetMode="External"/><Relationship Id="rId10" Type="http://schemas.openxmlformats.org/officeDocument/2006/relationships/hyperlink" Target="https://amzn.to/2WxiQVa" TargetMode="External"/><Relationship Id="rId4" Type="http://schemas.openxmlformats.org/officeDocument/2006/relationships/hyperlink" Target="https://amzn.to/31iY0b3" TargetMode="External"/><Relationship Id="rId9" Type="http://schemas.openxmlformats.org/officeDocument/2006/relationships/hyperlink" Target="https://amzn.to/2XAITaD" TargetMode="External"/><Relationship Id="rId14" Type="http://schemas.openxmlformats.org/officeDocument/2006/relationships/hyperlink" Target="https://www.youtube.com/watch?v=VD_hCbX8kio"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amzn.to/2XzADHY" TargetMode="External"/><Relationship Id="rId13" Type="http://schemas.openxmlformats.org/officeDocument/2006/relationships/hyperlink" Target="https://amzn.to/2Wl2Qko" TargetMode="External"/><Relationship Id="rId18" Type="http://schemas.openxmlformats.org/officeDocument/2006/relationships/table" Target="../tables/table3.xml"/><Relationship Id="rId3" Type="http://schemas.openxmlformats.org/officeDocument/2006/relationships/hyperlink" Target="https://amzn.to/2KE5W0z" TargetMode="External"/><Relationship Id="rId7" Type="http://schemas.openxmlformats.org/officeDocument/2006/relationships/hyperlink" Target="https://amzn.to/2KCDLPF" TargetMode="External"/><Relationship Id="rId12" Type="http://schemas.openxmlformats.org/officeDocument/2006/relationships/hyperlink" Target="https://amzn.to/2Xyxjg5" TargetMode="External"/><Relationship Id="rId17" Type="http://schemas.openxmlformats.org/officeDocument/2006/relationships/drawing" Target="../drawings/drawing3.xml"/><Relationship Id="rId2" Type="http://schemas.openxmlformats.org/officeDocument/2006/relationships/hyperlink" Target="https://amzn.to/2Zb7umM" TargetMode="External"/><Relationship Id="rId16" Type="http://schemas.openxmlformats.org/officeDocument/2006/relationships/printerSettings" Target="../printerSettings/printerSettings5.bin"/><Relationship Id="rId1" Type="http://schemas.openxmlformats.org/officeDocument/2006/relationships/hyperlink" Target="https://amzn.to/2Wtpj3D" TargetMode="External"/><Relationship Id="rId6" Type="http://schemas.openxmlformats.org/officeDocument/2006/relationships/hyperlink" Target="https://amzn.to/2Zk8Zzj" TargetMode="External"/><Relationship Id="rId11" Type="http://schemas.openxmlformats.org/officeDocument/2006/relationships/hyperlink" Target="https://amzn.to/2Wk7NKc" TargetMode="External"/><Relationship Id="rId5" Type="http://schemas.openxmlformats.org/officeDocument/2006/relationships/hyperlink" Target="https://amzn.to/2XAIyET" TargetMode="External"/><Relationship Id="rId15" Type="http://schemas.openxmlformats.org/officeDocument/2006/relationships/hyperlink" Target="https://www.instagram.com/p/Bf2mPilgVjw/" TargetMode="External"/><Relationship Id="rId10" Type="http://schemas.openxmlformats.org/officeDocument/2006/relationships/hyperlink" Target="https://amzn.to/2WxiQVa" TargetMode="External"/><Relationship Id="rId4" Type="http://schemas.openxmlformats.org/officeDocument/2006/relationships/hyperlink" Target="https://amzn.to/31iY0b3" TargetMode="External"/><Relationship Id="rId9" Type="http://schemas.openxmlformats.org/officeDocument/2006/relationships/hyperlink" Target="https://amzn.to/2XAITaD" TargetMode="External"/><Relationship Id="rId14" Type="http://schemas.openxmlformats.org/officeDocument/2006/relationships/hyperlink" Target="https://www.youtube.com/watch?v=VD_hCbX8kio"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amzn.to/2XzADHY" TargetMode="External"/><Relationship Id="rId13" Type="http://schemas.openxmlformats.org/officeDocument/2006/relationships/hyperlink" Target="https://amzn.to/2Wl2Qko" TargetMode="External"/><Relationship Id="rId18" Type="http://schemas.openxmlformats.org/officeDocument/2006/relationships/table" Target="../tables/table4.xml"/><Relationship Id="rId3" Type="http://schemas.openxmlformats.org/officeDocument/2006/relationships/hyperlink" Target="https://amzn.to/2KE5W0z" TargetMode="External"/><Relationship Id="rId7" Type="http://schemas.openxmlformats.org/officeDocument/2006/relationships/hyperlink" Target="https://amzn.to/2KCDLPF" TargetMode="External"/><Relationship Id="rId12" Type="http://schemas.openxmlformats.org/officeDocument/2006/relationships/hyperlink" Target="https://amzn.to/2Xyxjg5" TargetMode="External"/><Relationship Id="rId17" Type="http://schemas.openxmlformats.org/officeDocument/2006/relationships/drawing" Target="../drawings/drawing4.xml"/><Relationship Id="rId2" Type="http://schemas.openxmlformats.org/officeDocument/2006/relationships/hyperlink" Target="https://amzn.to/2Zb7umM" TargetMode="External"/><Relationship Id="rId16" Type="http://schemas.openxmlformats.org/officeDocument/2006/relationships/printerSettings" Target="../printerSettings/printerSettings6.bin"/><Relationship Id="rId1" Type="http://schemas.openxmlformats.org/officeDocument/2006/relationships/hyperlink" Target="https://amzn.to/2Wtpj3D" TargetMode="External"/><Relationship Id="rId6" Type="http://schemas.openxmlformats.org/officeDocument/2006/relationships/hyperlink" Target="https://amzn.to/2Zk8Zzj" TargetMode="External"/><Relationship Id="rId11" Type="http://schemas.openxmlformats.org/officeDocument/2006/relationships/hyperlink" Target="https://amzn.to/2Wk7NKc" TargetMode="External"/><Relationship Id="rId5" Type="http://schemas.openxmlformats.org/officeDocument/2006/relationships/hyperlink" Target="https://amzn.to/2XAIyET" TargetMode="External"/><Relationship Id="rId15" Type="http://schemas.openxmlformats.org/officeDocument/2006/relationships/hyperlink" Target="https://www.instagram.com/p/Bf2mPilgVjw/" TargetMode="External"/><Relationship Id="rId10" Type="http://schemas.openxmlformats.org/officeDocument/2006/relationships/hyperlink" Target="https://amzn.to/2WxiQVa" TargetMode="External"/><Relationship Id="rId4" Type="http://schemas.openxmlformats.org/officeDocument/2006/relationships/hyperlink" Target="https://amzn.to/31iY0b3" TargetMode="External"/><Relationship Id="rId9" Type="http://schemas.openxmlformats.org/officeDocument/2006/relationships/hyperlink" Target="https://amzn.to/2XAITaD" TargetMode="External"/><Relationship Id="rId14" Type="http://schemas.openxmlformats.org/officeDocument/2006/relationships/hyperlink" Target="https://www.youtube.com/watch?v=VD_hCbX8kio"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amzn.to/2XzADHY" TargetMode="External"/><Relationship Id="rId13" Type="http://schemas.openxmlformats.org/officeDocument/2006/relationships/hyperlink" Target="https://amzn.to/2Wl2Qko" TargetMode="External"/><Relationship Id="rId18" Type="http://schemas.openxmlformats.org/officeDocument/2006/relationships/table" Target="../tables/table5.xml"/><Relationship Id="rId3" Type="http://schemas.openxmlformats.org/officeDocument/2006/relationships/hyperlink" Target="https://amzn.to/2KE5W0z" TargetMode="External"/><Relationship Id="rId7" Type="http://schemas.openxmlformats.org/officeDocument/2006/relationships/hyperlink" Target="https://amzn.to/2KCDLPF" TargetMode="External"/><Relationship Id="rId12" Type="http://schemas.openxmlformats.org/officeDocument/2006/relationships/hyperlink" Target="https://amzn.to/2Xyxjg5" TargetMode="External"/><Relationship Id="rId17" Type="http://schemas.openxmlformats.org/officeDocument/2006/relationships/drawing" Target="../drawings/drawing5.xml"/><Relationship Id="rId2" Type="http://schemas.openxmlformats.org/officeDocument/2006/relationships/hyperlink" Target="https://amzn.to/2Zb7umM" TargetMode="External"/><Relationship Id="rId16" Type="http://schemas.openxmlformats.org/officeDocument/2006/relationships/printerSettings" Target="../printerSettings/printerSettings7.bin"/><Relationship Id="rId1" Type="http://schemas.openxmlformats.org/officeDocument/2006/relationships/hyperlink" Target="https://amzn.to/2Wtpj3D" TargetMode="External"/><Relationship Id="rId6" Type="http://schemas.openxmlformats.org/officeDocument/2006/relationships/hyperlink" Target="https://amzn.to/2Zk8Zzj" TargetMode="External"/><Relationship Id="rId11" Type="http://schemas.openxmlformats.org/officeDocument/2006/relationships/hyperlink" Target="https://amzn.to/2Wk7NKc" TargetMode="External"/><Relationship Id="rId5" Type="http://schemas.openxmlformats.org/officeDocument/2006/relationships/hyperlink" Target="https://amzn.to/2XAIyET" TargetMode="External"/><Relationship Id="rId15" Type="http://schemas.openxmlformats.org/officeDocument/2006/relationships/hyperlink" Target="https://www.instagram.com/p/Bf2mPilgVjw/" TargetMode="External"/><Relationship Id="rId10" Type="http://schemas.openxmlformats.org/officeDocument/2006/relationships/hyperlink" Target="https://amzn.to/2WxiQVa" TargetMode="External"/><Relationship Id="rId4" Type="http://schemas.openxmlformats.org/officeDocument/2006/relationships/hyperlink" Target="https://amzn.to/31iY0b3" TargetMode="External"/><Relationship Id="rId9" Type="http://schemas.openxmlformats.org/officeDocument/2006/relationships/hyperlink" Target="https://amzn.to/2XAITaD" TargetMode="External"/><Relationship Id="rId14" Type="http://schemas.openxmlformats.org/officeDocument/2006/relationships/hyperlink" Target="https://www.youtube.com/watch?v=VD_hCbX8ki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06A72-9ECD-3C47-871E-AAE4F7CB277F}">
  <sheetPr codeName="Sheet4">
    <tabColor theme="4"/>
    <pageSetUpPr autoPageBreaks="0" fitToPage="1"/>
  </sheetPr>
  <dimension ref="B2:S103"/>
  <sheetViews>
    <sheetView showGridLines="0" zoomScale="90" zoomScaleNormal="100" workbookViewId="0">
      <selection activeCell="A8" sqref="A8"/>
    </sheetView>
  </sheetViews>
  <sheetFormatPr baseColWidth="10" defaultColWidth="8.5" defaultRowHeight="33" customHeight="1" x14ac:dyDescent="0.2"/>
  <cols>
    <col min="1" max="1" width="23.33203125" style="1" customWidth="1"/>
    <col min="2" max="2" width="20.83203125" style="1" bestFit="1" customWidth="1"/>
    <col min="3" max="3" width="12.83203125" style="1" bestFit="1" customWidth="1"/>
    <col min="4" max="4" width="27.1640625" style="1" bestFit="1" customWidth="1"/>
    <col min="5" max="9" width="8.5" style="1"/>
    <col min="10" max="10" width="32.1640625" style="1" bestFit="1" customWidth="1"/>
    <col min="11" max="11" width="32.1640625" style="1" customWidth="1"/>
    <col min="12" max="12" width="27.1640625" style="1" bestFit="1" customWidth="1"/>
    <col min="13" max="13" width="28.83203125" style="1" bestFit="1" customWidth="1"/>
    <col min="14" max="14" width="17.1640625" style="1" bestFit="1" customWidth="1"/>
    <col min="15" max="15" width="15.1640625" style="1" bestFit="1" customWidth="1"/>
    <col min="16" max="16" width="17.1640625" style="1" bestFit="1" customWidth="1"/>
    <col min="17" max="16384" width="8.5" style="1"/>
  </cols>
  <sheetData>
    <row r="2" spans="2:16" ht="33" customHeight="1" thickBot="1" x14ac:dyDescent="0.25">
      <c r="J2" s="163" t="s">
        <v>35</v>
      </c>
      <c r="K2" s="163"/>
    </row>
    <row r="3" spans="2:16" ht="33" customHeight="1" x14ac:dyDescent="0.2">
      <c r="B3" s="190" t="s">
        <v>31</v>
      </c>
      <c r="C3" s="191"/>
      <c r="D3" s="191"/>
      <c r="E3" s="191"/>
      <c r="F3" s="191"/>
      <c r="G3" s="191"/>
      <c r="H3" s="191"/>
      <c r="I3" s="191"/>
      <c r="J3" s="192"/>
      <c r="K3" s="32" t="s">
        <v>33</v>
      </c>
    </row>
    <row r="4" spans="2:16" ht="33" customHeight="1" x14ac:dyDescent="0.2">
      <c r="B4" s="193"/>
      <c r="C4" s="194"/>
      <c r="D4" s="194"/>
      <c r="E4" s="194"/>
      <c r="F4" s="194"/>
      <c r="G4" s="194"/>
      <c r="H4" s="194"/>
      <c r="I4" s="194"/>
      <c r="J4" s="195"/>
      <c r="K4" s="33" t="s">
        <v>34</v>
      </c>
    </row>
    <row r="5" spans="2:16" ht="33" customHeight="1" x14ac:dyDescent="0.2">
      <c r="B5" s="193"/>
      <c r="C5" s="194"/>
      <c r="D5" s="194"/>
      <c r="E5" s="194"/>
      <c r="F5" s="194"/>
      <c r="G5" s="194"/>
      <c r="H5" s="194"/>
      <c r="I5" s="194"/>
      <c r="J5" s="195"/>
    </row>
    <row r="6" spans="2:16" ht="33" customHeight="1" x14ac:dyDescent="0.2">
      <c r="B6" s="193"/>
      <c r="C6" s="194"/>
      <c r="D6" s="194"/>
      <c r="E6" s="194"/>
      <c r="F6" s="194"/>
      <c r="G6" s="194"/>
      <c r="H6" s="194"/>
      <c r="I6" s="194"/>
      <c r="J6" s="195"/>
      <c r="K6" s="175" t="s">
        <v>30</v>
      </c>
    </row>
    <row r="7" spans="2:16" ht="33" customHeight="1" x14ac:dyDescent="0.2">
      <c r="B7" s="193"/>
      <c r="C7" s="194"/>
      <c r="D7" s="194"/>
      <c r="E7" s="194"/>
      <c r="F7" s="194"/>
      <c r="G7" s="194"/>
      <c r="H7" s="194"/>
      <c r="I7" s="194"/>
      <c r="J7" s="195"/>
      <c r="K7" s="176"/>
    </row>
    <row r="8" spans="2:16" ht="33" customHeight="1" x14ac:dyDescent="0.2">
      <c r="B8" s="193"/>
      <c r="C8" s="194"/>
      <c r="D8" s="194"/>
      <c r="E8" s="194"/>
      <c r="F8" s="194"/>
      <c r="G8" s="194"/>
      <c r="H8" s="194"/>
      <c r="I8" s="194"/>
      <c r="J8" s="195"/>
      <c r="K8" s="177"/>
    </row>
    <row r="9" spans="2:16" ht="33" customHeight="1" x14ac:dyDescent="0.2">
      <c r="B9" s="193"/>
      <c r="C9" s="194"/>
      <c r="D9" s="194"/>
      <c r="E9" s="194"/>
      <c r="F9" s="194"/>
      <c r="G9" s="194"/>
      <c r="H9" s="194"/>
      <c r="I9" s="194"/>
      <c r="J9" s="195"/>
    </row>
    <row r="10" spans="2:16" ht="33" customHeight="1" x14ac:dyDescent="0.2">
      <c r="B10" s="193"/>
      <c r="C10" s="194"/>
      <c r="D10" s="194"/>
      <c r="E10" s="194"/>
      <c r="F10" s="194"/>
      <c r="G10" s="194"/>
      <c r="H10" s="194"/>
      <c r="I10" s="194"/>
      <c r="J10" s="195"/>
    </row>
    <row r="11" spans="2:16" ht="33" customHeight="1" thickBot="1" x14ac:dyDescent="0.25">
      <c r="B11" s="196"/>
      <c r="C11" s="197"/>
      <c r="D11" s="197"/>
      <c r="E11" s="197"/>
      <c r="F11" s="197"/>
      <c r="G11" s="197"/>
      <c r="H11" s="197"/>
      <c r="I11" s="197"/>
      <c r="J11" s="198"/>
    </row>
    <row r="12" spans="2:16" ht="33" customHeight="1" thickBot="1" x14ac:dyDescent="0.25">
      <c r="B12" s="178" t="s">
        <v>98</v>
      </c>
      <c r="C12" s="179"/>
      <c r="D12" s="179"/>
      <c r="E12" s="179"/>
      <c r="F12" s="179"/>
      <c r="G12" s="179"/>
      <c r="H12" s="179"/>
      <c r="I12" s="179"/>
      <c r="J12" s="180"/>
    </row>
    <row r="13" spans="2:16" ht="33" customHeight="1" x14ac:dyDescent="0.2">
      <c r="B13" s="164" t="s">
        <v>28</v>
      </c>
      <c r="C13" s="165"/>
      <c r="D13" s="165"/>
      <c r="E13" s="165"/>
      <c r="F13" s="165"/>
      <c r="G13" s="165"/>
      <c r="H13" s="165"/>
      <c r="I13" s="165"/>
      <c r="J13" s="166"/>
      <c r="K13" s="181" t="s">
        <v>97</v>
      </c>
      <c r="L13" s="182"/>
      <c r="M13" s="182"/>
      <c r="N13" s="182"/>
      <c r="O13" s="182"/>
      <c r="P13" s="183"/>
    </row>
    <row r="14" spans="2:16" ht="33" customHeight="1" x14ac:dyDescent="0.2">
      <c r="B14" s="167"/>
      <c r="C14" s="168"/>
      <c r="D14" s="168"/>
      <c r="E14" s="168"/>
      <c r="F14" s="168"/>
      <c r="G14" s="168"/>
      <c r="H14" s="168"/>
      <c r="I14" s="168"/>
      <c r="J14" s="169"/>
      <c r="K14" s="184"/>
      <c r="L14" s="185"/>
      <c r="M14" s="185"/>
      <c r="N14" s="185"/>
      <c r="O14" s="185"/>
      <c r="P14" s="186"/>
    </row>
    <row r="15" spans="2:16" ht="33" customHeight="1" x14ac:dyDescent="0.2">
      <c r="B15" s="167"/>
      <c r="C15" s="168"/>
      <c r="D15" s="168"/>
      <c r="E15" s="168"/>
      <c r="F15" s="168"/>
      <c r="G15" s="168"/>
      <c r="H15" s="168"/>
      <c r="I15" s="168"/>
      <c r="J15" s="169"/>
      <c r="K15" s="184"/>
      <c r="L15" s="185"/>
      <c r="M15" s="185"/>
      <c r="N15" s="185"/>
      <c r="O15" s="185"/>
      <c r="P15" s="186"/>
    </row>
    <row r="16" spans="2:16" ht="33" customHeight="1" x14ac:dyDescent="0.2">
      <c r="B16" s="167"/>
      <c r="C16" s="168"/>
      <c r="D16" s="168"/>
      <c r="E16" s="168"/>
      <c r="F16" s="168"/>
      <c r="G16" s="168"/>
      <c r="H16" s="168"/>
      <c r="I16" s="168"/>
      <c r="J16" s="169"/>
      <c r="K16" s="184"/>
      <c r="L16" s="185"/>
      <c r="M16" s="185"/>
      <c r="N16" s="185"/>
      <c r="O16" s="185"/>
      <c r="P16" s="186"/>
    </row>
    <row r="17" spans="2:16" ht="33" customHeight="1" x14ac:dyDescent="0.2">
      <c r="B17" s="167"/>
      <c r="C17" s="168"/>
      <c r="D17" s="168"/>
      <c r="E17" s="168"/>
      <c r="F17" s="168"/>
      <c r="G17" s="168"/>
      <c r="H17" s="168"/>
      <c r="I17" s="168"/>
      <c r="J17" s="169"/>
      <c r="K17" s="184"/>
      <c r="L17" s="185"/>
      <c r="M17" s="185"/>
      <c r="N17" s="185"/>
      <c r="O17" s="185"/>
      <c r="P17" s="186"/>
    </row>
    <row r="18" spans="2:16" ht="33" customHeight="1" x14ac:dyDescent="0.2">
      <c r="B18" s="167"/>
      <c r="C18" s="168"/>
      <c r="D18" s="168"/>
      <c r="E18" s="168"/>
      <c r="F18" s="168"/>
      <c r="G18" s="168"/>
      <c r="H18" s="168"/>
      <c r="I18" s="168"/>
      <c r="J18" s="169"/>
      <c r="K18" s="184"/>
      <c r="L18" s="185"/>
      <c r="M18" s="185"/>
      <c r="N18" s="185"/>
      <c r="O18" s="185"/>
      <c r="P18" s="186"/>
    </row>
    <row r="19" spans="2:16" ht="33" customHeight="1" x14ac:dyDescent="0.2">
      <c r="B19" s="167"/>
      <c r="C19" s="168"/>
      <c r="D19" s="168"/>
      <c r="E19" s="168"/>
      <c r="F19" s="168"/>
      <c r="G19" s="168"/>
      <c r="H19" s="168"/>
      <c r="I19" s="168"/>
      <c r="J19" s="169"/>
      <c r="K19" s="184"/>
      <c r="L19" s="185"/>
      <c r="M19" s="185"/>
      <c r="N19" s="185"/>
      <c r="O19" s="185"/>
      <c r="P19" s="186"/>
    </row>
    <row r="20" spans="2:16" ht="33" customHeight="1" x14ac:dyDescent="0.2">
      <c r="B20" s="167"/>
      <c r="C20" s="168"/>
      <c r="D20" s="168"/>
      <c r="E20" s="168"/>
      <c r="F20" s="168"/>
      <c r="G20" s="168"/>
      <c r="H20" s="168"/>
      <c r="I20" s="168"/>
      <c r="J20" s="169"/>
      <c r="K20" s="184"/>
      <c r="L20" s="185"/>
      <c r="M20" s="185"/>
      <c r="N20" s="185"/>
      <c r="O20" s="185"/>
      <c r="P20" s="186"/>
    </row>
    <row r="21" spans="2:16" ht="33" customHeight="1" x14ac:dyDescent="0.2">
      <c r="B21" s="167"/>
      <c r="C21" s="168"/>
      <c r="D21" s="168"/>
      <c r="E21" s="168"/>
      <c r="F21" s="168"/>
      <c r="G21" s="168"/>
      <c r="H21" s="168"/>
      <c r="I21" s="168"/>
      <c r="J21" s="169"/>
      <c r="K21" s="184"/>
      <c r="L21" s="185"/>
      <c r="M21" s="185"/>
      <c r="N21" s="185"/>
      <c r="O21" s="185"/>
      <c r="P21" s="186"/>
    </row>
    <row r="22" spans="2:16" ht="33" customHeight="1" x14ac:dyDescent="0.2">
      <c r="B22" s="167"/>
      <c r="C22" s="168"/>
      <c r="D22" s="168"/>
      <c r="E22" s="168"/>
      <c r="F22" s="168"/>
      <c r="G22" s="168"/>
      <c r="H22" s="168"/>
      <c r="I22" s="168"/>
      <c r="J22" s="169"/>
      <c r="K22" s="184"/>
      <c r="L22" s="185"/>
      <c r="M22" s="185"/>
      <c r="N22" s="185"/>
      <c r="O22" s="185"/>
      <c r="P22" s="186"/>
    </row>
    <row r="23" spans="2:16" ht="33" customHeight="1" x14ac:dyDescent="0.2">
      <c r="B23" s="167"/>
      <c r="C23" s="168"/>
      <c r="D23" s="168"/>
      <c r="E23" s="168"/>
      <c r="F23" s="168"/>
      <c r="G23" s="168"/>
      <c r="H23" s="168"/>
      <c r="I23" s="168"/>
      <c r="J23" s="169"/>
      <c r="K23" s="184"/>
      <c r="L23" s="185"/>
      <c r="M23" s="185"/>
      <c r="N23" s="185"/>
      <c r="O23" s="185"/>
      <c r="P23" s="186"/>
    </row>
    <row r="24" spans="2:16" ht="33" customHeight="1" x14ac:dyDescent="0.2">
      <c r="B24" s="167"/>
      <c r="C24" s="168"/>
      <c r="D24" s="168"/>
      <c r="E24" s="168"/>
      <c r="F24" s="168"/>
      <c r="G24" s="168"/>
      <c r="H24" s="168"/>
      <c r="I24" s="168"/>
      <c r="J24" s="169"/>
      <c r="K24" s="184"/>
      <c r="L24" s="185"/>
      <c r="M24" s="185"/>
      <c r="N24" s="185"/>
      <c r="O24" s="185"/>
      <c r="P24" s="186"/>
    </row>
    <row r="25" spans="2:16" ht="33" customHeight="1" x14ac:dyDescent="0.2">
      <c r="B25" s="167"/>
      <c r="C25" s="168"/>
      <c r="D25" s="168"/>
      <c r="E25" s="168"/>
      <c r="F25" s="168"/>
      <c r="G25" s="168"/>
      <c r="H25" s="168"/>
      <c r="I25" s="168"/>
      <c r="J25" s="169"/>
      <c r="K25" s="184"/>
      <c r="L25" s="185"/>
      <c r="M25" s="185"/>
      <c r="N25" s="185"/>
      <c r="O25" s="185"/>
      <c r="P25" s="186"/>
    </row>
    <row r="26" spans="2:16" ht="33" customHeight="1" x14ac:dyDescent="0.2">
      <c r="B26" s="167"/>
      <c r="C26" s="168"/>
      <c r="D26" s="168"/>
      <c r="E26" s="168"/>
      <c r="F26" s="168"/>
      <c r="G26" s="168"/>
      <c r="H26" s="168"/>
      <c r="I26" s="168"/>
      <c r="J26" s="169"/>
      <c r="K26" s="187"/>
      <c r="L26" s="188"/>
      <c r="M26" s="188"/>
      <c r="N26" s="188"/>
      <c r="O26" s="188"/>
      <c r="P26" s="189"/>
    </row>
    <row r="27" spans="2:16" ht="33" customHeight="1" x14ac:dyDescent="0.2">
      <c r="B27" s="167"/>
      <c r="C27" s="168"/>
      <c r="D27" s="168"/>
      <c r="E27" s="168"/>
      <c r="F27" s="168"/>
      <c r="G27" s="168"/>
      <c r="H27" s="168"/>
      <c r="I27" s="168"/>
      <c r="J27" s="169"/>
    </row>
    <row r="28" spans="2:16" ht="33" customHeight="1" x14ac:dyDescent="0.2">
      <c r="B28" s="167"/>
      <c r="C28" s="168"/>
      <c r="D28" s="168"/>
      <c r="E28" s="168"/>
      <c r="F28" s="168"/>
      <c r="G28" s="168"/>
      <c r="H28" s="168"/>
      <c r="I28" s="168"/>
      <c r="J28" s="169"/>
    </row>
    <row r="29" spans="2:16" ht="33" customHeight="1" x14ac:dyDescent="0.2">
      <c r="B29" s="167"/>
      <c r="C29" s="168"/>
      <c r="D29" s="168"/>
      <c r="E29" s="168"/>
      <c r="F29" s="168"/>
      <c r="G29" s="168"/>
      <c r="H29" s="168"/>
      <c r="I29" s="168"/>
      <c r="J29" s="169"/>
    </row>
    <row r="30" spans="2:16" ht="33" customHeight="1" x14ac:dyDescent="0.2">
      <c r="B30" s="167"/>
      <c r="C30" s="168"/>
      <c r="D30" s="168"/>
      <c r="E30" s="168"/>
      <c r="F30" s="168"/>
      <c r="G30" s="168"/>
      <c r="H30" s="168"/>
      <c r="I30" s="168"/>
      <c r="J30" s="169"/>
    </row>
    <row r="31" spans="2:16" ht="33" customHeight="1" x14ac:dyDescent="0.2">
      <c r="B31" s="167"/>
      <c r="C31" s="168"/>
      <c r="D31" s="168"/>
      <c r="E31" s="168"/>
      <c r="F31" s="168"/>
      <c r="G31" s="168"/>
      <c r="H31" s="168"/>
      <c r="I31" s="168"/>
      <c r="J31" s="169"/>
    </row>
    <row r="32" spans="2:16" ht="33" customHeight="1" x14ac:dyDescent="0.2">
      <c r="B32" s="167"/>
      <c r="C32" s="168"/>
      <c r="D32" s="168"/>
      <c r="E32" s="168"/>
      <c r="F32" s="168"/>
      <c r="G32" s="168"/>
      <c r="H32" s="168"/>
      <c r="I32" s="168"/>
      <c r="J32" s="169"/>
    </row>
    <row r="33" spans="2:19" ht="33" customHeight="1" x14ac:dyDescent="0.2">
      <c r="B33" s="167"/>
      <c r="C33" s="168"/>
      <c r="D33" s="168"/>
      <c r="E33" s="168"/>
      <c r="F33" s="168"/>
      <c r="G33" s="168"/>
      <c r="H33" s="168"/>
      <c r="I33" s="168"/>
      <c r="J33" s="169"/>
    </row>
    <row r="34" spans="2:19" ht="33" customHeight="1" x14ac:dyDescent="0.2">
      <c r="B34" s="167"/>
      <c r="C34" s="168"/>
      <c r="D34" s="168"/>
      <c r="E34" s="168"/>
      <c r="F34" s="168"/>
      <c r="G34" s="168"/>
      <c r="H34" s="168"/>
      <c r="I34" s="168"/>
      <c r="J34" s="169"/>
    </row>
    <row r="35" spans="2:19" ht="33" customHeight="1" x14ac:dyDescent="0.2">
      <c r="B35" s="167"/>
      <c r="C35" s="168"/>
      <c r="D35" s="168"/>
      <c r="E35" s="168"/>
      <c r="F35" s="168"/>
      <c r="G35" s="168"/>
      <c r="H35" s="168"/>
      <c r="I35" s="168"/>
      <c r="J35" s="169"/>
    </row>
    <row r="36" spans="2:19" ht="33" customHeight="1" x14ac:dyDescent="0.2">
      <c r="B36" s="167"/>
      <c r="C36" s="168"/>
      <c r="D36" s="168"/>
      <c r="E36" s="168"/>
      <c r="F36" s="168"/>
      <c r="G36" s="168"/>
      <c r="H36" s="168"/>
      <c r="I36" s="168"/>
      <c r="J36" s="169"/>
      <c r="K36" s="31" t="s">
        <v>29</v>
      </c>
      <c r="L36" s="29"/>
      <c r="M36" s="29"/>
      <c r="N36" s="29"/>
      <c r="O36" s="29"/>
      <c r="P36" s="29"/>
      <c r="Q36" s="29"/>
      <c r="R36" s="29"/>
      <c r="S36" s="29"/>
    </row>
    <row r="37" spans="2:19" ht="33" customHeight="1" x14ac:dyDescent="0.2">
      <c r="B37" s="167"/>
      <c r="C37" s="168"/>
      <c r="D37" s="168"/>
      <c r="E37" s="168"/>
      <c r="F37" s="168"/>
      <c r="G37" s="168"/>
      <c r="H37" s="168"/>
      <c r="I37" s="168"/>
      <c r="J37" s="169"/>
      <c r="K37" s="29"/>
      <c r="L37" s="29"/>
      <c r="M37" s="29"/>
      <c r="N37" s="29"/>
      <c r="O37" s="29"/>
      <c r="P37" s="29"/>
      <c r="Q37" s="29"/>
      <c r="R37" s="29"/>
      <c r="S37" s="29"/>
    </row>
    <row r="38" spans="2:19" ht="33" customHeight="1" thickBot="1" x14ac:dyDescent="0.25">
      <c r="B38" s="170"/>
      <c r="C38" s="171"/>
      <c r="D38" s="171"/>
      <c r="E38" s="171"/>
      <c r="F38" s="171"/>
      <c r="G38" s="171"/>
      <c r="H38" s="171"/>
      <c r="I38" s="171"/>
      <c r="J38" s="172"/>
      <c r="K38" s="29"/>
      <c r="L38" s="29"/>
      <c r="M38" s="29"/>
      <c r="N38" s="29"/>
      <c r="O38" s="29"/>
      <c r="P38" s="29"/>
      <c r="Q38" s="29"/>
      <c r="R38" s="29"/>
      <c r="S38" s="29"/>
    </row>
    <row r="39" spans="2:19" ht="33" customHeight="1" thickBot="1" x14ac:dyDescent="0.25">
      <c r="K39" s="29"/>
      <c r="L39" s="29"/>
      <c r="M39" s="29"/>
      <c r="N39" s="29"/>
      <c r="O39" s="29"/>
      <c r="P39" s="29"/>
      <c r="Q39" s="29"/>
      <c r="R39" s="29"/>
      <c r="S39" s="29"/>
    </row>
    <row r="40" spans="2:19" ht="33" customHeight="1" x14ac:dyDescent="0.2">
      <c r="B40" s="164" t="s">
        <v>49</v>
      </c>
      <c r="C40" s="165"/>
      <c r="D40" s="165"/>
      <c r="E40" s="165"/>
      <c r="F40" s="165"/>
      <c r="G40" s="165"/>
      <c r="H40" s="165"/>
      <c r="I40" s="165"/>
      <c r="J40" s="166"/>
      <c r="K40" s="173" t="s">
        <v>50</v>
      </c>
      <c r="L40" s="174"/>
      <c r="M40" s="174"/>
      <c r="N40" s="174"/>
      <c r="O40" s="174"/>
      <c r="P40" s="29"/>
      <c r="Q40" s="29"/>
      <c r="R40" s="29"/>
      <c r="S40" s="29"/>
    </row>
    <row r="41" spans="2:19" ht="33" customHeight="1" x14ac:dyDescent="0.2">
      <c r="B41" s="167"/>
      <c r="C41" s="168"/>
      <c r="D41" s="168"/>
      <c r="E41" s="168"/>
      <c r="F41" s="168"/>
      <c r="G41" s="168"/>
      <c r="H41" s="168"/>
      <c r="I41" s="168"/>
      <c r="J41" s="169"/>
      <c r="K41" s="53" t="s">
        <v>51</v>
      </c>
      <c r="L41" s="55" t="s">
        <v>52</v>
      </c>
      <c r="M41" s="43"/>
      <c r="N41" s="29"/>
      <c r="O41" s="29"/>
      <c r="P41" s="29"/>
      <c r="Q41" s="29"/>
      <c r="R41" s="29"/>
      <c r="S41" s="29"/>
    </row>
    <row r="42" spans="2:19" ht="33" customHeight="1" x14ac:dyDescent="0.2">
      <c r="B42" s="167"/>
      <c r="C42" s="168"/>
      <c r="D42" s="168"/>
      <c r="E42" s="168"/>
      <c r="F42" s="168"/>
      <c r="G42" s="168"/>
      <c r="H42" s="168"/>
      <c r="I42" s="168"/>
      <c r="J42" s="169"/>
      <c r="K42" s="19" t="s">
        <v>53</v>
      </c>
      <c r="L42" s="60" t="s">
        <v>65</v>
      </c>
      <c r="M42" s="57"/>
      <c r="O42" s="43"/>
      <c r="P42" s="56"/>
      <c r="Q42" s="29"/>
      <c r="R42" s="29"/>
      <c r="S42" s="29"/>
    </row>
    <row r="43" spans="2:19" ht="33" customHeight="1" x14ac:dyDescent="0.2">
      <c r="B43" s="167"/>
      <c r="C43" s="168"/>
      <c r="D43" s="168"/>
      <c r="E43" s="168"/>
      <c r="F43" s="168"/>
      <c r="G43" s="168"/>
      <c r="H43" s="168"/>
      <c r="I43" s="168"/>
      <c r="J43" s="169"/>
      <c r="K43" s="19" t="s">
        <v>54</v>
      </c>
      <c r="L43" s="60" t="s">
        <v>65</v>
      </c>
      <c r="M43" s="57"/>
      <c r="O43" s="57"/>
      <c r="P43" s="58"/>
      <c r="Q43" s="29"/>
      <c r="R43" s="29"/>
      <c r="S43" s="29"/>
    </row>
    <row r="44" spans="2:19" ht="33" customHeight="1" x14ac:dyDescent="0.2">
      <c r="B44" s="167"/>
      <c r="C44" s="168"/>
      <c r="D44" s="168"/>
      <c r="E44" s="168"/>
      <c r="F44" s="168"/>
      <c r="G44" s="168"/>
      <c r="H44" s="168"/>
      <c r="I44" s="168"/>
      <c r="J44" s="169"/>
      <c r="K44" s="19" t="s">
        <v>55</v>
      </c>
      <c r="L44" s="60" t="s">
        <v>65</v>
      </c>
      <c r="M44" s="57"/>
      <c r="O44" s="57"/>
      <c r="P44" s="58"/>
      <c r="Q44" s="29"/>
      <c r="R44" s="29"/>
      <c r="S44" s="29"/>
    </row>
    <row r="45" spans="2:19" ht="33" customHeight="1" x14ac:dyDescent="0.2">
      <c r="B45" s="167"/>
      <c r="C45" s="168"/>
      <c r="D45" s="168"/>
      <c r="E45" s="168"/>
      <c r="F45" s="168"/>
      <c r="G45" s="168"/>
      <c r="H45" s="168"/>
      <c r="I45" s="168"/>
      <c r="J45" s="169"/>
      <c r="K45" s="19" t="s">
        <v>56</v>
      </c>
      <c r="L45" s="60" t="s">
        <v>65</v>
      </c>
      <c r="M45" s="57"/>
      <c r="O45" s="57"/>
      <c r="P45" s="58"/>
      <c r="Q45" s="29"/>
      <c r="R45" s="29"/>
      <c r="S45" s="29"/>
    </row>
    <row r="46" spans="2:19" ht="33" customHeight="1" x14ac:dyDescent="0.2">
      <c r="B46" s="167"/>
      <c r="C46" s="168"/>
      <c r="D46" s="168"/>
      <c r="E46" s="168"/>
      <c r="F46" s="168"/>
      <c r="G46" s="168"/>
      <c r="H46" s="168"/>
      <c r="I46" s="168"/>
      <c r="J46" s="169"/>
      <c r="K46" s="19" t="s">
        <v>57</v>
      </c>
      <c r="L46" s="60" t="s">
        <v>65</v>
      </c>
      <c r="M46" s="29"/>
      <c r="O46" s="57"/>
      <c r="P46" s="58"/>
      <c r="Q46" s="29"/>
      <c r="R46" s="29"/>
      <c r="S46" s="29"/>
    </row>
    <row r="47" spans="2:19" ht="33" customHeight="1" x14ac:dyDescent="0.2">
      <c r="B47" s="167"/>
      <c r="C47" s="168"/>
      <c r="D47" s="168"/>
      <c r="E47" s="168"/>
      <c r="F47" s="168"/>
      <c r="G47" s="168"/>
      <c r="H47" s="168"/>
      <c r="I47" s="168"/>
      <c r="J47" s="169"/>
      <c r="K47" s="19" t="s">
        <v>58</v>
      </c>
      <c r="L47" s="60" t="s">
        <v>65</v>
      </c>
      <c r="M47" s="29"/>
      <c r="O47" s="29"/>
      <c r="P47" s="29"/>
      <c r="Q47" s="29"/>
      <c r="R47" s="29"/>
      <c r="S47" s="29"/>
    </row>
    <row r="48" spans="2:19" ht="33" customHeight="1" x14ac:dyDescent="0.2">
      <c r="B48" s="167"/>
      <c r="C48" s="168"/>
      <c r="D48" s="168"/>
      <c r="E48" s="168"/>
      <c r="F48" s="168"/>
      <c r="G48" s="168"/>
      <c r="H48" s="168"/>
      <c r="I48" s="168"/>
      <c r="J48" s="169"/>
      <c r="K48" s="19" t="s">
        <v>59</v>
      </c>
      <c r="L48" s="60" t="s">
        <v>65</v>
      </c>
      <c r="M48" s="29"/>
      <c r="O48" s="29"/>
      <c r="P48" s="29"/>
      <c r="Q48" s="29"/>
      <c r="R48" s="29"/>
      <c r="S48" s="29"/>
    </row>
    <row r="49" spans="2:19" ht="33" customHeight="1" x14ac:dyDescent="0.2">
      <c r="B49" s="167"/>
      <c r="C49" s="168"/>
      <c r="D49" s="168"/>
      <c r="E49" s="168"/>
      <c r="F49" s="168"/>
      <c r="G49" s="168"/>
      <c r="H49" s="168"/>
      <c r="I49" s="168"/>
      <c r="J49" s="169"/>
      <c r="K49" s="19" t="s">
        <v>60</v>
      </c>
      <c r="L49" s="60" t="s">
        <v>65</v>
      </c>
      <c r="M49" s="29"/>
      <c r="O49" s="29"/>
      <c r="P49" s="29"/>
      <c r="Q49" s="29"/>
      <c r="R49" s="29"/>
      <c r="S49" s="29"/>
    </row>
    <row r="50" spans="2:19" ht="33" customHeight="1" x14ac:dyDescent="0.2">
      <c r="B50" s="167"/>
      <c r="C50" s="168"/>
      <c r="D50" s="168"/>
      <c r="E50" s="168"/>
      <c r="F50" s="168"/>
      <c r="G50" s="168"/>
      <c r="H50" s="168"/>
      <c r="I50" s="168"/>
      <c r="J50" s="169"/>
      <c r="K50" s="19" t="s">
        <v>61</v>
      </c>
      <c r="L50" s="60" t="s">
        <v>65</v>
      </c>
      <c r="M50" s="29"/>
      <c r="O50" s="29"/>
      <c r="P50" s="29"/>
      <c r="Q50" s="29"/>
      <c r="R50" s="29"/>
      <c r="S50" s="29"/>
    </row>
    <row r="51" spans="2:19" ht="33" customHeight="1" x14ac:dyDescent="0.2">
      <c r="B51" s="167"/>
      <c r="C51" s="168"/>
      <c r="D51" s="168"/>
      <c r="E51" s="168"/>
      <c r="F51" s="168"/>
      <c r="G51" s="168"/>
      <c r="H51" s="168"/>
      <c r="I51" s="168"/>
      <c r="J51" s="169"/>
      <c r="K51" s="19" t="s">
        <v>62</v>
      </c>
      <c r="L51" s="60" t="s">
        <v>65</v>
      </c>
      <c r="M51" s="29"/>
      <c r="O51" s="29"/>
      <c r="P51" s="29"/>
      <c r="Q51" s="29"/>
      <c r="R51" s="29"/>
      <c r="S51" s="29"/>
    </row>
    <row r="52" spans="2:19" ht="33" customHeight="1" x14ac:dyDescent="0.2">
      <c r="B52" s="167"/>
      <c r="C52" s="168"/>
      <c r="D52" s="168"/>
      <c r="E52" s="168"/>
      <c r="F52" s="168"/>
      <c r="G52" s="168"/>
      <c r="H52" s="168"/>
      <c r="I52" s="168"/>
      <c r="J52" s="169"/>
      <c r="K52" s="19" t="s">
        <v>63</v>
      </c>
      <c r="L52" s="60" t="s">
        <v>65</v>
      </c>
      <c r="M52" s="29"/>
      <c r="O52" s="59"/>
      <c r="P52" s="29"/>
      <c r="Q52" s="29"/>
      <c r="R52" s="29"/>
      <c r="S52" s="29"/>
    </row>
    <row r="53" spans="2:19" ht="33" customHeight="1" x14ac:dyDescent="0.2">
      <c r="B53" s="167"/>
      <c r="C53" s="168"/>
      <c r="D53" s="168"/>
      <c r="E53" s="168"/>
      <c r="F53" s="168"/>
      <c r="G53" s="168"/>
      <c r="H53" s="168"/>
      <c r="I53" s="168"/>
      <c r="J53" s="169"/>
      <c r="K53" s="19" t="s">
        <v>64</v>
      </c>
      <c r="L53" s="60" t="s">
        <v>65</v>
      </c>
      <c r="M53" s="29"/>
      <c r="O53" s="29"/>
      <c r="P53" s="29"/>
      <c r="Q53" s="29"/>
      <c r="R53" s="29"/>
      <c r="S53" s="29"/>
    </row>
    <row r="54" spans="2:19" ht="33" customHeight="1" x14ac:dyDescent="0.2">
      <c r="B54" s="167"/>
      <c r="C54" s="168"/>
      <c r="D54" s="168"/>
      <c r="E54" s="168"/>
      <c r="F54" s="168"/>
      <c r="G54" s="168"/>
      <c r="H54" s="168"/>
      <c r="I54" s="168"/>
      <c r="J54" s="169"/>
      <c r="K54" s="19" t="s">
        <v>66</v>
      </c>
      <c r="L54" s="60" t="s">
        <v>65</v>
      </c>
      <c r="M54" s="29"/>
      <c r="O54" s="29"/>
      <c r="P54" s="29"/>
      <c r="Q54" s="29"/>
      <c r="R54" s="29"/>
      <c r="S54" s="29"/>
    </row>
    <row r="55" spans="2:19" ht="33" customHeight="1" x14ac:dyDescent="0.2">
      <c r="B55" s="167"/>
      <c r="C55" s="168"/>
      <c r="D55" s="168"/>
      <c r="E55" s="168"/>
      <c r="F55" s="168"/>
      <c r="G55" s="168"/>
      <c r="H55" s="168"/>
      <c r="I55" s="168"/>
      <c r="J55" s="169"/>
      <c r="K55" s="29"/>
      <c r="O55" s="29"/>
      <c r="P55" s="29"/>
      <c r="Q55" s="29"/>
      <c r="R55" s="29"/>
      <c r="S55" s="29"/>
    </row>
    <row r="56" spans="2:19" ht="33" customHeight="1" x14ac:dyDescent="0.2">
      <c r="B56" s="167"/>
      <c r="C56" s="168"/>
      <c r="D56" s="168"/>
      <c r="E56" s="168"/>
      <c r="F56" s="168"/>
      <c r="G56" s="168"/>
      <c r="H56" s="168"/>
      <c r="I56" s="168"/>
      <c r="J56" s="169"/>
      <c r="K56" s="29"/>
      <c r="L56" s="29"/>
      <c r="M56" s="29"/>
      <c r="N56" s="29"/>
      <c r="O56" s="29"/>
      <c r="P56" s="29"/>
      <c r="Q56" s="29"/>
      <c r="R56" s="29"/>
      <c r="S56" s="29"/>
    </row>
    <row r="57" spans="2:19" ht="33" customHeight="1" x14ac:dyDescent="0.2">
      <c r="B57" s="167"/>
      <c r="C57" s="168"/>
      <c r="D57" s="168"/>
      <c r="E57" s="168"/>
      <c r="F57" s="168"/>
      <c r="G57" s="168"/>
      <c r="H57" s="168"/>
      <c r="I57" s="168"/>
      <c r="J57" s="169"/>
      <c r="K57" s="29"/>
      <c r="L57" s="29"/>
      <c r="M57" s="29"/>
      <c r="N57" s="29"/>
      <c r="O57" s="29"/>
      <c r="P57" s="29"/>
      <c r="Q57" s="29"/>
      <c r="R57" s="29"/>
      <c r="S57" s="29"/>
    </row>
    <row r="58" spans="2:19" ht="33" customHeight="1" x14ac:dyDescent="0.2">
      <c r="B58" s="167"/>
      <c r="C58" s="168"/>
      <c r="D58" s="168"/>
      <c r="E58" s="168"/>
      <c r="F58" s="168"/>
      <c r="G58" s="168"/>
      <c r="H58" s="168"/>
      <c r="I58" s="168"/>
      <c r="J58" s="169"/>
      <c r="K58" s="29"/>
      <c r="L58" s="29"/>
      <c r="M58" s="29"/>
      <c r="N58" s="29"/>
      <c r="O58" s="29"/>
      <c r="P58" s="29"/>
      <c r="Q58" s="29"/>
      <c r="R58" s="29"/>
      <c r="S58" s="29"/>
    </row>
    <row r="59" spans="2:19" ht="33" customHeight="1" x14ac:dyDescent="0.2">
      <c r="B59" s="167"/>
      <c r="C59" s="168"/>
      <c r="D59" s="168"/>
      <c r="E59" s="168"/>
      <c r="F59" s="168"/>
      <c r="G59" s="168"/>
      <c r="H59" s="168"/>
      <c r="I59" s="168"/>
      <c r="J59" s="169"/>
    </row>
    <row r="60" spans="2:19" ht="33" customHeight="1" x14ac:dyDescent="0.2">
      <c r="B60" s="167"/>
      <c r="C60" s="168"/>
      <c r="D60" s="168"/>
      <c r="E60" s="168"/>
      <c r="F60" s="168"/>
      <c r="G60" s="168"/>
      <c r="H60" s="168"/>
      <c r="I60" s="168"/>
      <c r="J60" s="169"/>
    </row>
    <row r="61" spans="2:19" ht="33" customHeight="1" x14ac:dyDescent="0.2">
      <c r="B61" s="167"/>
      <c r="C61" s="168"/>
      <c r="D61" s="168"/>
      <c r="E61" s="168"/>
      <c r="F61" s="168"/>
      <c r="G61" s="168"/>
      <c r="H61" s="168"/>
      <c r="I61" s="168"/>
      <c r="J61" s="169"/>
    </row>
    <row r="62" spans="2:19" ht="33" customHeight="1" x14ac:dyDescent="0.2">
      <c r="B62" s="167"/>
      <c r="C62" s="168"/>
      <c r="D62" s="168"/>
      <c r="E62" s="168"/>
      <c r="F62" s="168"/>
      <c r="G62" s="168"/>
      <c r="H62" s="168"/>
      <c r="I62" s="168"/>
      <c r="J62" s="169"/>
    </row>
    <row r="63" spans="2:19" ht="33" customHeight="1" x14ac:dyDescent="0.2">
      <c r="B63" s="167"/>
      <c r="C63" s="168"/>
      <c r="D63" s="168"/>
      <c r="E63" s="168"/>
      <c r="F63" s="168"/>
      <c r="G63" s="168"/>
      <c r="H63" s="168"/>
      <c r="I63" s="168"/>
      <c r="J63" s="169"/>
    </row>
    <row r="64" spans="2:19" ht="33" customHeight="1" x14ac:dyDescent="0.2">
      <c r="B64" s="167"/>
      <c r="C64" s="168"/>
      <c r="D64" s="168"/>
      <c r="E64" s="168"/>
      <c r="F64" s="168"/>
      <c r="G64" s="168"/>
      <c r="H64" s="168"/>
      <c r="I64" s="168"/>
      <c r="J64" s="169"/>
    </row>
    <row r="65" spans="2:10" ht="33" customHeight="1" x14ac:dyDescent="0.2">
      <c r="B65" s="167"/>
      <c r="C65" s="168"/>
      <c r="D65" s="168"/>
      <c r="E65" s="168"/>
      <c r="F65" s="168"/>
      <c r="G65" s="168"/>
      <c r="H65" s="168"/>
      <c r="I65" s="168"/>
      <c r="J65" s="169"/>
    </row>
    <row r="66" spans="2:10" ht="33" customHeight="1" x14ac:dyDescent="0.2">
      <c r="B66" s="167"/>
      <c r="C66" s="168"/>
      <c r="D66" s="168"/>
      <c r="E66" s="168"/>
      <c r="F66" s="168"/>
      <c r="G66" s="168"/>
      <c r="H66" s="168"/>
      <c r="I66" s="168"/>
      <c r="J66" s="169"/>
    </row>
    <row r="67" spans="2:10" ht="33" customHeight="1" x14ac:dyDescent="0.2">
      <c r="B67" s="167"/>
      <c r="C67" s="168"/>
      <c r="D67" s="168"/>
      <c r="E67" s="168"/>
      <c r="F67" s="168"/>
      <c r="G67" s="168"/>
      <c r="H67" s="168"/>
      <c r="I67" s="168"/>
      <c r="J67" s="169"/>
    </row>
    <row r="68" spans="2:10" ht="33" customHeight="1" x14ac:dyDescent="0.2">
      <c r="B68" s="167"/>
      <c r="C68" s="168"/>
      <c r="D68" s="168"/>
      <c r="E68" s="168"/>
      <c r="F68" s="168"/>
      <c r="G68" s="168"/>
      <c r="H68" s="168"/>
      <c r="I68" s="168"/>
      <c r="J68" s="169"/>
    </row>
    <row r="69" spans="2:10" ht="33" customHeight="1" x14ac:dyDescent="0.2">
      <c r="B69" s="167"/>
      <c r="C69" s="168"/>
      <c r="D69" s="168"/>
      <c r="E69" s="168"/>
      <c r="F69" s="168"/>
      <c r="G69" s="168"/>
      <c r="H69" s="168"/>
      <c r="I69" s="168"/>
      <c r="J69" s="169"/>
    </row>
    <row r="70" spans="2:10" ht="33" customHeight="1" x14ac:dyDescent="0.2">
      <c r="B70" s="167"/>
      <c r="C70" s="168"/>
      <c r="D70" s="168"/>
      <c r="E70" s="168"/>
      <c r="F70" s="168"/>
      <c r="G70" s="168"/>
      <c r="H70" s="168"/>
      <c r="I70" s="168"/>
      <c r="J70" s="169"/>
    </row>
    <row r="71" spans="2:10" ht="33" customHeight="1" x14ac:dyDescent="0.2">
      <c r="B71" s="167"/>
      <c r="C71" s="168"/>
      <c r="D71" s="168"/>
      <c r="E71" s="168"/>
      <c r="F71" s="168"/>
      <c r="G71" s="168"/>
      <c r="H71" s="168"/>
      <c r="I71" s="168"/>
      <c r="J71" s="169"/>
    </row>
    <row r="72" spans="2:10" ht="33" customHeight="1" x14ac:dyDescent="0.2">
      <c r="B72" s="167"/>
      <c r="C72" s="168"/>
      <c r="D72" s="168"/>
      <c r="E72" s="168"/>
      <c r="F72" s="168"/>
      <c r="G72" s="168"/>
      <c r="H72" s="168"/>
      <c r="I72" s="168"/>
      <c r="J72" s="169"/>
    </row>
    <row r="73" spans="2:10" ht="33" customHeight="1" x14ac:dyDescent="0.2">
      <c r="B73" s="167"/>
      <c r="C73" s="168"/>
      <c r="D73" s="168"/>
      <c r="E73" s="168"/>
      <c r="F73" s="168"/>
      <c r="G73" s="168"/>
      <c r="H73" s="168"/>
      <c r="I73" s="168"/>
      <c r="J73" s="169"/>
    </row>
    <row r="74" spans="2:10" ht="33" customHeight="1" x14ac:dyDescent="0.2">
      <c r="B74" s="167"/>
      <c r="C74" s="168"/>
      <c r="D74" s="168"/>
      <c r="E74" s="168"/>
      <c r="F74" s="168"/>
      <c r="G74" s="168"/>
      <c r="H74" s="168"/>
      <c r="I74" s="168"/>
      <c r="J74" s="169"/>
    </row>
    <row r="75" spans="2:10" ht="33" customHeight="1" x14ac:dyDescent="0.2">
      <c r="B75" s="167"/>
      <c r="C75" s="168"/>
      <c r="D75" s="168"/>
      <c r="E75" s="168"/>
      <c r="F75" s="168"/>
      <c r="G75" s="168"/>
      <c r="H75" s="168"/>
      <c r="I75" s="168"/>
      <c r="J75" s="169"/>
    </row>
    <row r="76" spans="2:10" ht="33" customHeight="1" x14ac:dyDescent="0.2">
      <c r="B76" s="167"/>
      <c r="C76" s="168"/>
      <c r="D76" s="168"/>
      <c r="E76" s="168"/>
      <c r="F76" s="168"/>
      <c r="G76" s="168"/>
      <c r="H76" s="168"/>
      <c r="I76" s="168"/>
      <c r="J76" s="169"/>
    </row>
    <row r="77" spans="2:10" ht="33" customHeight="1" x14ac:dyDescent="0.2">
      <c r="B77" s="167"/>
      <c r="C77" s="168"/>
      <c r="D77" s="168"/>
      <c r="E77" s="168"/>
      <c r="F77" s="168"/>
      <c r="G77" s="168"/>
      <c r="H77" s="168"/>
      <c r="I77" s="168"/>
      <c r="J77" s="169"/>
    </row>
    <row r="78" spans="2:10" ht="33" customHeight="1" x14ac:dyDescent="0.2">
      <c r="B78" s="167"/>
      <c r="C78" s="168"/>
      <c r="D78" s="168"/>
      <c r="E78" s="168"/>
      <c r="F78" s="168"/>
      <c r="G78" s="168"/>
      <c r="H78" s="168"/>
      <c r="I78" s="168"/>
      <c r="J78" s="169"/>
    </row>
    <row r="79" spans="2:10" ht="33" customHeight="1" x14ac:dyDescent="0.2">
      <c r="B79" s="167"/>
      <c r="C79" s="168"/>
      <c r="D79" s="168"/>
      <c r="E79" s="168"/>
      <c r="F79" s="168"/>
      <c r="G79" s="168"/>
      <c r="H79" s="168"/>
      <c r="I79" s="168"/>
      <c r="J79" s="169"/>
    </row>
    <row r="80" spans="2:10" ht="33" customHeight="1" x14ac:dyDescent="0.2">
      <c r="B80" s="167"/>
      <c r="C80" s="168"/>
      <c r="D80" s="168"/>
      <c r="E80" s="168"/>
      <c r="F80" s="168"/>
      <c r="G80" s="168"/>
      <c r="H80" s="168"/>
      <c r="I80" s="168"/>
      <c r="J80" s="169"/>
    </row>
    <row r="81" spans="2:10" ht="33" customHeight="1" x14ac:dyDescent="0.2">
      <c r="B81" s="167"/>
      <c r="C81" s="168"/>
      <c r="D81" s="168"/>
      <c r="E81" s="168"/>
      <c r="F81" s="168"/>
      <c r="G81" s="168"/>
      <c r="H81" s="168"/>
      <c r="I81" s="168"/>
      <c r="J81" s="169"/>
    </row>
    <row r="82" spans="2:10" ht="33" customHeight="1" x14ac:dyDescent="0.2">
      <c r="B82" s="167"/>
      <c r="C82" s="168"/>
      <c r="D82" s="168"/>
      <c r="E82" s="168"/>
      <c r="F82" s="168"/>
      <c r="G82" s="168"/>
      <c r="H82" s="168"/>
      <c r="I82" s="168"/>
      <c r="J82" s="169"/>
    </row>
    <row r="83" spans="2:10" ht="33" customHeight="1" x14ac:dyDescent="0.2">
      <c r="B83" s="167"/>
      <c r="C83" s="168"/>
      <c r="D83" s="168"/>
      <c r="E83" s="168"/>
      <c r="F83" s="168"/>
      <c r="G83" s="168"/>
      <c r="H83" s="168"/>
      <c r="I83" s="168"/>
      <c r="J83" s="169"/>
    </row>
    <row r="84" spans="2:10" ht="33" customHeight="1" x14ac:dyDescent="0.2">
      <c r="B84" s="167"/>
      <c r="C84" s="168"/>
      <c r="D84" s="168"/>
      <c r="E84" s="168"/>
      <c r="F84" s="168"/>
      <c r="G84" s="168"/>
      <c r="H84" s="168"/>
      <c r="I84" s="168"/>
      <c r="J84" s="169"/>
    </row>
    <row r="85" spans="2:10" ht="33" customHeight="1" x14ac:dyDescent="0.2">
      <c r="B85" s="167"/>
      <c r="C85" s="168"/>
      <c r="D85" s="168"/>
      <c r="E85" s="168"/>
      <c r="F85" s="168"/>
      <c r="G85" s="168"/>
      <c r="H85" s="168"/>
      <c r="I85" s="168"/>
      <c r="J85" s="169"/>
    </row>
    <row r="86" spans="2:10" ht="33" customHeight="1" x14ac:dyDescent="0.2">
      <c r="B86" s="167"/>
      <c r="C86" s="168"/>
      <c r="D86" s="168"/>
      <c r="E86" s="168"/>
      <c r="F86" s="168"/>
      <c r="G86" s="168"/>
      <c r="H86" s="168"/>
      <c r="I86" s="168"/>
      <c r="J86" s="169"/>
    </row>
    <row r="87" spans="2:10" ht="33" customHeight="1" x14ac:dyDescent="0.2">
      <c r="B87" s="167"/>
      <c r="C87" s="168"/>
      <c r="D87" s="168"/>
      <c r="E87" s="168"/>
      <c r="F87" s="168"/>
      <c r="G87" s="168"/>
      <c r="H87" s="168"/>
      <c r="I87" s="168"/>
      <c r="J87" s="169"/>
    </row>
    <row r="88" spans="2:10" ht="33" customHeight="1" x14ac:dyDescent="0.2">
      <c r="B88" s="167"/>
      <c r="C88" s="168"/>
      <c r="D88" s="168"/>
      <c r="E88" s="168"/>
      <c r="F88" s="168"/>
      <c r="G88" s="168"/>
      <c r="H88" s="168"/>
      <c r="I88" s="168"/>
      <c r="J88" s="169"/>
    </row>
    <row r="89" spans="2:10" ht="33" customHeight="1" x14ac:dyDescent="0.2">
      <c r="B89" s="167"/>
      <c r="C89" s="168"/>
      <c r="D89" s="168"/>
      <c r="E89" s="168"/>
      <c r="F89" s="168"/>
      <c r="G89" s="168"/>
      <c r="H89" s="168"/>
      <c r="I89" s="168"/>
      <c r="J89" s="169"/>
    </row>
    <row r="90" spans="2:10" ht="33" customHeight="1" x14ac:dyDescent="0.2">
      <c r="B90" s="167"/>
      <c r="C90" s="168"/>
      <c r="D90" s="168"/>
      <c r="E90" s="168"/>
      <c r="F90" s="168"/>
      <c r="G90" s="168"/>
      <c r="H90" s="168"/>
      <c r="I90" s="168"/>
      <c r="J90" s="169"/>
    </row>
    <row r="91" spans="2:10" ht="33" customHeight="1" x14ac:dyDescent="0.2">
      <c r="B91" s="167"/>
      <c r="C91" s="168"/>
      <c r="D91" s="168"/>
      <c r="E91" s="168"/>
      <c r="F91" s="168"/>
      <c r="G91" s="168"/>
      <c r="H91" s="168"/>
      <c r="I91" s="168"/>
      <c r="J91" s="169"/>
    </row>
    <row r="92" spans="2:10" ht="33" customHeight="1" x14ac:dyDescent="0.2">
      <c r="B92" s="167"/>
      <c r="C92" s="168"/>
      <c r="D92" s="168"/>
      <c r="E92" s="168"/>
      <c r="F92" s="168"/>
      <c r="G92" s="168"/>
      <c r="H92" s="168"/>
      <c r="I92" s="168"/>
      <c r="J92" s="169"/>
    </row>
    <row r="93" spans="2:10" ht="33" customHeight="1" x14ac:dyDescent="0.2">
      <c r="B93" s="167"/>
      <c r="C93" s="168"/>
      <c r="D93" s="168"/>
      <c r="E93" s="168"/>
      <c r="F93" s="168"/>
      <c r="G93" s="168"/>
      <c r="H93" s="168"/>
      <c r="I93" s="168"/>
      <c r="J93" s="169"/>
    </row>
    <row r="94" spans="2:10" ht="33" customHeight="1" x14ac:dyDescent="0.2">
      <c r="B94" s="167"/>
      <c r="C94" s="168"/>
      <c r="D94" s="168"/>
      <c r="E94" s="168"/>
      <c r="F94" s="168"/>
      <c r="G94" s="168"/>
      <c r="H94" s="168"/>
      <c r="I94" s="168"/>
      <c r="J94" s="169"/>
    </row>
    <row r="95" spans="2:10" ht="33" customHeight="1" x14ac:dyDescent="0.2">
      <c r="B95" s="167"/>
      <c r="C95" s="168"/>
      <c r="D95" s="168"/>
      <c r="E95" s="168"/>
      <c r="F95" s="168"/>
      <c r="G95" s="168"/>
      <c r="H95" s="168"/>
      <c r="I95" s="168"/>
      <c r="J95" s="169"/>
    </row>
    <row r="96" spans="2:10" ht="33" customHeight="1" x14ac:dyDescent="0.2">
      <c r="B96" s="167"/>
      <c r="C96" s="168"/>
      <c r="D96" s="168"/>
      <c r="E96" s="168"/>
      <c r="F96" s="168"/>
      <c r="G96" s="168"/>
      <c r="H96" s="168"/>
      <c r="I96" s="168"/>
      <c r="J96" s="169"/>
    </row>
    <row r="97" spans="2:10" ht="33" customHeight="1" x14ac:dyDescent="0.2">
      <c r="B97" s="167"/>
      <c r="C97" s="168"/>
      <c r="D97" s="168"/>
      <c r="E97" s="168"/>
      <c r="F97" s="168"/>
      <c r="G97" s="168"/>
      <c r="H97" s="168"/>
      <c r="I97" s="168"/>
      <c r="J97" s="169"/>
    </row>
    <row r="98" spans="2:10" ht="33" customHeight="1" x14ac:dyDescent="0.2">
      <c r="B98" s="167"/>
      <c r="C98" s="168"/>
      <c r="D98" s="168"/>
      <c r="E98" s="168"/>
      <c r="F98" s="168"/>
      <c r="G98" s="168"/>
      <c r="H98" s="168"/>
      <c r="I98" s="168"/>
      <c r="J98" s="169"/>
    </row>
    <row r="99" spans="2:10" ht="33" customHeight="1" x14ac:dyDescent="0.2">
      <c r="B99" s="167"/>
      <c r="C99" s="168"/>
      <c r="D99" s="168"/>
      <c r="E99" s="168"/>
      <c r="F99" s="168"/>
      <c r="G99" s="168"/>
      <c r="H99" s="168"/>
      <c r="I99" s="168"/>
      <c r="J99" s="169"/>
    </row>
    <row r="100" spans="2:10" ht="33" customHeight="1" x14ac:dyDescent="0.2">
      <c r="B100" s="167"/>
      <c r="C100" s="168"/>
      <c r="D100" s="168"/>
      <c r="E100" s="168"/>
      <c r="F100" s="168"/>
      <c r="G100" s="168"/>
      <c r="H100" s="168"/>
      <c r="I100" s="168"/>
      <c r="J100" s="169"/>
    </row>
    <row r="101" spans="2:10" ht="33" customHeight="1" x14ac:dyDescent="0.2">
      <c r="B101" s="167"/>
      <c r="C101" s="168"/>
      <c r="D101" s="168"/>
      <c r="E101" s="168"/>
      <c r="F101" s="168"/>
      <c r="G101" s="168"/>
      <c r="H101" s="168"/>
      <c r="I101" s="168"/>
      <c r="J101" s="169"/>
    </row>
    <row r="102" spans="2:10" ht="33" customHeight="1" x14ac:dyDescent="0.2">
      <c r="B102" s="167"/>
      <c r="C102" s="168"/>
      <c r="D102" s="168"/>
      <c r="E102" s="168"/>
      <c r="F102" s="168"/>
      <c r="G102" s="168"/>
      <c r="H102" s="168"/>
      <c r="I102" s="168"/>
      <c r="J102" s="169"/>
    </row>
    <row r="103" spans="2:10" ht="33" customHeight="1" thickBot="1" x14ac:dyDescent="0.25">
      <c r="B103" s="170"/>
      <c r="C103" s="171"/>
      <c r="D103" s="171"/>
      <c r="E103" s="171"/>
      <c r="F103" s="171"/>
      <c r="G103" s="171"/>
      <c r="H103" s="171"/>
      <c r="I103" s="171"/>
      <c r="J103" s="172"/>
    </row>
  </sheetData>
  <sheetProtection formatCells="0" formatColumns="0" formatRows="0" insertColumns="0" insertRows="0" deleteColumns="0" deleteRows="0" selectLockedCells="1" sort="0" autoFilter="0"/>
  <mergeCells count="8">
    <mergeCell ref="J2:K2"/>
    <mergeCell ref="B13:J38"/>
    <mergeCell ref="B40:J103"/>
    <mergeCell ref="K40:O40"/>
    <mergeCell ref="K6:K8"/>
    <mergeCell ref="B12:J12"/>
    <mergeCell ref="K13:P26"/>
    <mergeCell ref="B3:J11"/>
  </mergeCells>
  <conditionalFormatting sqref="P43:P46">
    <cfRule type="dataBar" priority="3">
      <dataBar>
        <cfvo type="num" val="0"/>
        <cfvo type="num" val="1"/>
        <color theme="5"/>
      </dataBar>
      <extLst>
        <ext xmlns:x14="http://schemas.microsoft.com/office/spreadsheetml/2009/9/main" uri="{B025F937-C7B1-47D3-B67F-A62EFF666E3E}">
          <x14:id>{32F2F34E-9A85-4E41-A8C1-D66AE865CB37}</x14:id>
        </ext>
      </extLst>
    </cfRule>
  </conditionalFormatting>
  <conditionalFormatting sqref="P45">
    <cfRule type="dataBar" priority="2">
      <dataBar>
        <cfvo type="num" val="0"/>
        <cfvo type="num" val="1"/>
        <color theme="5"/>
      </dataBar>
      <extLst>
        <ext xmlns:x14="http://schemas.microsoft.com/office/spreadsheetml/2009/9/main" uri="{B025F937-C7B1-47D3-B67F-A62EFF666E3E}">
          <x14:id>{6A0C8D3E-00B1-174C-8143-6C515C31920B}</x14:id>
        </ext>
      </extLst>
    </cfRule>
  </conditionalFormatting>
  <conditionalFormatting sqref="P46">
    <cfRule type="dataBar" priority="1">
      <dataBar>
        <cfvo type="num" val="0"/>
        <cfvo type="num" val="1"/>
        <color theme="5"/>
      </dataBar>
      <extLst>
        <ext xmlns:x14="http://schemas.microsoft.com/office/spreadsheetml/2009/9/main" uri="{B025F937-C7B1-47D3-B67F-A62EFF666E3E}">
          <x14:id>{54F3A6AD-B08C-CA44-803F-000143A82575}</x14:id>
        </ext>
      </extLst>
    </cfRule>
  </conditionalFormatting>
  <dataValidations count="1">
    <dataValidation type="list" errorStyle="warning" allowBlank="1" showInputMessage="1" showErrorMessage="1" error="Select a value from the dropdown list. Or enter one of the following: 0%, 25%, 50%, 75%, or 100%" sqref="P43:P46" xr:uid="{B02FA473-7CB6-6E42-B270-B66960421A89}">
      <formula1>"0%,100%"</formula1>
    </dataValidation>
  </dataValidations>
  <hyperlinks>
    <hyperlink ref="K36" r:id="rId1" xr:uid="{A98E75DE-2A21-874F-AD76-E24CC5142970}"/>
    <hyperlink ref="K6" r:id="rId2" display="Source FAQ" xr:uid="{564A86EB-3647-994A-8A71-D3BD1B45C0AB}"/>
    <hyperlink ref="K6:K8" location="Tasks!A1" display="Start your journey" xr:uid="{C88840BC-AACD-8C49-93B4-B4E8DE39E358}"/>
    <hyperlink ref="K3" r:id="rId3" xr:uid="{297AE3AB-1EED-F147-8BA5-8C4008F4A9DE}"/>
    <hyperlink ref="K4" r:id="rId4" xr:uid="{411F88DE-15CF-1B42-9815-61F717CEE7AE}"/>
    <hyperlink ref="L42" r:id="rId5" display="https://amzn.to/2Wtpj3D" xr:uid="{BE941739-86D8-634F-A2A5-3DEBDAD0397C}"/>
    <hyperlink ref="L43" r:id="rId6" display="https://amzn.to/2Zb7umM" xr:uid="{AA4BED0C-1C14-3242-A38A-34CD0687D70E}"/>
    <hyperlink ref="L44" r:id="rId7" xr:uid="{7DE31672-CA0D-404E-888B-F818847B8297}"/>
    <hyperlink ref="L45" r:id="rId8" xr:uid="{D8BA7B20-F34E-524B-A209-D2F27509DA5F}"/>
    <hyperlink ref="L46" r:id="rId9" xr:uid="{379E2988-0AAC-FD4F-8474-C6E72AC1CC7D}"/>
    <hyperlink ref="L47" r:id="rId10" xr:uid="{28AF2ABE-A099-EA49-861C-226EA43F6025}"/>
    <hyperlink ref="L48" r:id="rId11" xr:uid="{FC2F1403-31EC-3047-91A1-BD86602A0ED5}"/>
    <hyperlink ref="L49" r:id="rId12" xr:uid="{E49E4F34-260F-B046-AE62-D7677311F4A0}"/>
    <hyperlink ref="L50" r:id="rId13" xr:uid="{80E81287-59C2-3643-A719-4B4B1F88B0EE}"/>
    <hyperlink ref="L51" r:id="rId14" xr:uid="{F72C4565-8681-BD43-A877-E28DBECA24C2}"/>
    <hyperlink ref="L52" r:id="rId15" xr:uid="{4168433B-A685-904E-880A-AAFB23865B43}"/>
    <hyperlink ref="L53" r:id="rId16" xr:uid="{41FEEEF5-3112-8D4B-A237-54082C9182C0}"/>
    <hyperlink ref="L54" r:id="rId17" display="https://amzn.to/2Wl2Qko" xr:uid="{BE48AD9D-4B0D-6245-947C-FF7B002B79F2}"/>
  </hyperlinks>
  <printOptions horizontalCentered="1"/>
  <pageMargins left="0.4" right="0.4" top="0.4" bottom="0.4" header="0.25" footer="0.25"/>
  <pageSetup fitToHeight="0" orientation="landscape" r:id="rId18"/>
  <headerFooter differentFirst="1">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32F2F34E-9A85-4E41-A8C1-D66AE865CB3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P43:P46</xm:sqref>
        </x14:conditionalFormatting>
        <x14:conditionalFormatting xmlns:xm="http://schemas.microsoft.com/office/excel/2006/main">
          <x14:cfRule type="dataBar" id="{6A0C8D3E-00B1-174C-8143-6C515C31920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P45</xm:sqref>
        </x14:conditionalFormatting>
        <x14:conditionalFormatting xmlns:xm="http://schemas.microsoft.com/office/excel/2006/main">
          <x14:cfRule type="dataBar" id="{54F3A6AD-B08C-CA44-803F-000143A825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P46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autoPageBreaks="0" fitToPage="1"/>
  </sheetPr>
  <dimension ref="C1:Q25"/>
  <sheetViews>
    <sheetView showGridLines="0" zoomScaleNormal="100" workbookViewId="0">
      <selection activeCell="H12" sqref="H12"/>
    </sheetView>
  </sheetViews>
  <sheetFormatPr baseColWidth="10" defaultColWidth="8.5" defaultRowHeight="33" customHeight="1" x14ac:dyDescent="0.2"/>
  <cols>
    <col min="1" max="1" width="2.6640625" style="1" customWidth="1"/>
    <col min="2" max="2" width="23.33203125" style="1" customWidth="1"/>
    <col min="3" max="3" width="20.6640625" style="1" bestFit="1" customWidth="1"/>
    <col min="4" max="4" width="20.83203125" style="1" bestFit="1" customWidth="1"/>
    <col min="5" max="5" width="17.33203125" style="1" bestFit="1" customWidth="1"/>
    <col min="6" max="6" width="20.83203125" style="1" bestFit="1" customWidth="1"/>
    <col min="7" max="7" width="14.83203125" style="1" bestFit="1" customWidth="1"/>
    <col min="8" max="8" width="27.1640625" style="1" bestFit="1" customWidth="1"/>
    <col min="9" max="9" width="11.5" style="1" bestFit="1" customWidth="1"/>
    <col min="10" max="13" width="8.5" style="1"/>
    <col min="14" max="14" width="27.1640625" style="1" bestFit="1" customWidth="1"/>
    <col min="15" max="16" width="9.83203125" style="1" bestFit="1" customWidth="1"/>
    <col min="17" max="16384" width="8.5" style="1"/>
  </cols>
  <sheetData>
    <row r="1" spans="3:17" ht="30" customHeight="1" x14ac:dyDescent="0.2"/>
    <row r="2" spans="3:17" ht="25" customHeight="1" x14ac:dyDescent="0.2"/>
    <row r="3" spans="3:17" ht="24" x14ac:dyDescent="0.2">
      <c r="C3" s="200" t="s">
        <v>22</v>
      </c>
      <c r="D3" s="200"/>
      <c r="E3" s="200"/>
    </row>
    <row r="4" spans="3:17" ht="33" customHeight="1" x14ac:dyDescent="0.2">
      <c r="C4" s="5">
        <v>43626</v>
      </c>
    </row>
    <row r="5" spans="3:17" ht="16" x14ac:dyDescent="0.2"/>
    <row r="6" spans="3:17" ht="33" customHeight="1" x14ac:dyDescent="0.2">
      <c r="C6" s="200" t="s">
        <v>20</v>
      </c>
      <c r="D6" s="200"/>
      <c r="E6" s="200"/>
    </row>
    <row r="7" spans="3:17" ht="33" customHeight="1" x14ac:dyDescent="0.2">
      <c r="C7" s="9">
        <v>5</v>
      </c>
    </row>
    <row r="10" spans="3:17" ht="33" customHeight="1" x14ac:dyDescent="0.3">
      <c r="C10" s="199" t="s">
        <v>4</v>
      </c>
      <c r="D10" s="199"/>
      <c r="E10" s="2"/>
      <c r="F10" s="2"/>
      <c r="G10" s="2"/>
      <c r="H10" s="2"/>
      <c r="I10" s="2"/>
    </row>
    <row r="11" spans="3:17" ht="33" customHeight="1" x14ac:dyDescent="0.2">
      <c r="C11" s="10" t="s">
        <v>0</v>
      </c>
      <c r="D11" s="11" t="s">
        <v>1</v>
      </c>
      <c r="E11" s="11" t="s">
        <v>2</v>
      </c>
      <c r="F11" s="12" t="s">
        <v>21</v>
      </c>
      <c r="G11" s="10" t="s">
        <v>42</v>
      </c>
      <c r="H11" s="10" t="s">
        <v>3</v>
      </c>
      <c r="I11" s="36" t="s">
        <v>36</v>
      </c>
      <c r="N11" s="173" t="s">
        <v>50</v>
      </c>
      <c r="O11" s="174"/>
      <c r="P11" s="174"/>
      <c r="Q11" s="174"/>
    </row>
    <row r="12" spans="3:17" ht="33" customHeight="1" x14ac:dyDescent="0.2">
      <c r="C12" s="22" t="s">
        <v>18</v>
      </c>
      <c r="D12" s="23">
        <f>C4</f>
        <v>43626</v>
      </c>
      <c r="E12" s="23">
        <f>C4</f>
        <v>43626</v>
      </c>
      <c r="F12" s="24">
        <v>1</v>
      </c>
      <c r="G12" s="25">
        <f>--(Tasks[[#This Row],[%COMPLETE]]&gt;=1)</f>
        <v>1</v>
      </c>
      <c r="H12" s="6" t="s">
        <v>19</v>
      </c>
      <c r="I12" s="35"/>
      <c r="M12" s="29"/>
      <c r="N12" s="53" t="s">
        <v>51</v>
      </c>
      <c r="O12" s="55" t="s">
        <v>52</v>
      </c>
      <c r="P12" s="43"/>
    </row>
    <row r="13" spans="3:17" ht="36" customHeight="1" x14ac:dyDescent="0.2">
      <c r="C13" s="22" t="s">
        <v>15</v>
      </c>
      <c r="D13" s="23">
        <f>C4+C7</f>
        <v>43631</v>
      </c>
      <c r="E13" s="23">
        <f>Tasks[[#This Row],[START DATE]]+6</f>
        <v>43637</v>
      </c>
      <c r="F13" s="24">
        <v>0</v>
      </c>
      <c r="G13" s="25">
        <f>--(Tasks[[#This Row],[%COMPLETE]]&gt;=1)</f>
        <v>0</v>
      </c>
      <c r="H13" s="22"/>
      <c r="I13" s="37">
        <v>4</v>
      </c>
      <c r="M13" s="29"/>
      <c r="N13" s="19" t="s">
        <v>53</v>
      </c>
      <c r="O13" s="60" t="s">
        <v>65</v>
      </c>
      <c r="P13" s="57"/>
    </row>
    <row r="14" spans="3:17" ht="35" customHeight="1" x14ac:dyDescent="0.2">
      <c r="C14" s="22" t="s">
        <v>16</v>
      </c>
      <c r="D14" s="23">
        <f>E13+1</f>
        <v>43638</v>
      </c>
      <c r="E14" s="23">
        <f>Tasks[[#This Row],[START DATE]]+6</f>
        <v>43644</v>
      </c>
      <c r="F14" s="24">
        <v>0</v>
      </c>
      <c r="G14" s="25">
        <f>--(Tasks[[#This Row],[%COMPLETE]]&gt;=1)</f>
        <v>0</v>
      </c>
      <c r="H14" s="22"/>
      <c r="I14" s="37">
        <v>3</v>
      </c>
      <c r="M14" s="29"/>
      <c r="N14" s="19" t="s">
        <v>54</v>
      </c>
      <c r="O14" s="60" t="s">
        <v>65</v>
      </c>
      <c r="P14" s="57"/>
    </row>
    <row r="15" spans="3:17" ht="33" customHeight="1" x14ac:dyDescent="0.2">
      <c r="C15" s="26" t="s">
        <v>23</v>
      </c>
      <c r="D15" s="27">
        <f>E14+1</f>
        <v>43645</v>
      </c>
      <c r="E15" s="27">
        <f>Tasks[[#This Row],[START DATE]]+6</f>
        <v>43651</v>
      </c>
      <c r="F15" s="24">
        <v>0</v>
      </c>
      <c r="G15" s="28">
        <f>--(Tasks[[#This Row],[%COMPLETE]]&gt;=1)</f>
        <v>0</v>
      </c>
      <c r="H15" s="26"/>
      <c r="I15" s="37">
        <v>2</v>
      </c>
      <c r="M15" s="29"/>
      <c r="N15" s="19" t="s">
        <v>55</v>
      </c>
      <c r="O15" s="60" t="s">
        <v>65</v>
      </c>
      <c r="P15" s="57"/>
    </row>
    <row r="16" spans="3:17" ht="33" customHeight="1" x14ac:dyDescent="0.2">
      <c r="C16" s="26" t="s">
        <v>24</v>
      </c>
      <c r="D16" s="27">
        <f>E15+1</f>
        <v>43652</v>
      </c>
      <c r="E16" s="27">
        <f>Tasks[[#This Row],[START DATE]]+6</f>
        <v>43658</v>
      </c>
      <c r="F16" s="24">
        <v>0</v>
      </c>
      <c r="G16" s="28">
        <f>--(Tasks[[#This Row],[%COMPLETE]]&gt;=1)</f>
        <v>0</v>
      </c>
      <c r="H16" s="26"/>
      <c r="I16" s="37" t="s">
        <v>37</v>
      </c>
      <c r="M16" s="29"/>
      <c r="N16" s="19" t="s">
        <v>56</v>
      </c>
      <c r="O16" s="60" t="s">
        <v>65</v>
      </c>
      <c r="P16" s="57"/>
    </row>
    <row r="17" spans="13:16" ht="33" customHeight="1" x14ac:dyDescent="0.2">
      <c r="M17" s="29"/>
      <c r="N17" s="19" t="s">
        <v>57</v>
      </c>
      <c r="O17" s="60" t="s">
        <v>65</v>
      </c>
      <c r="P17" s="29"/>
    </row>
    <row r="18" spans="13:16" ht="33" customHeight="1" x14ac:dyDescent="0.2">
      <c r="M18" s="29"/>
      <c r="N18" s="19" t="s">
        <v>58</v>
      </c>
      <c r="O18" s="60" t="s">
        <v>65</v>
      </c>
      <c r="P18" s="29"/>
    </row>
    <row r="19" spans="13:16" ht="33" customHeight="1" x14ac:dyDescent="0.2">
      <c r="M19" s="29"/>
      <c r="N19" s="19" t="s">
        <v>59</v>
      </c>
      <c r="O19" s="60" t="s">
        <v>65</v>
      </c>
      <c r="P19" s="29"/>
    </row>
    <row r="20" spans="13:16" ht="33" customHeight="1" x14ac:dyDescent="0.2">
      <c r="M20" s="29"/>
      <c r="N20" s="19" t="s">
        <v>60</v>
      </c>
      <c r="O20" s="60" t="s">
        <v>65</v>
      </c>
      <c r="P20" s="29"/>
    </row>
    <row r="21" spans="13:16" ht="33" customHeight="1" x14ac:dyDescent="0.2">
      <c r="M21" s="29"/>
      <c r="N21" s="19" t="s">
        <v>61</v>
      </c>
      <c r="O21" s="60" t="s">
        <v>65</v>
      </c>
      <c r="P21" s="29"/>
    </row>
    <row r="22" spans="13:16" ht="33" customHeight="1" x14ac:dyDescent="0.2">
      <c r="M22" s="29"/>
      <c r="N22" s="19" t="s">
        <v>62</v>
      </c>
      <c r="O22" s="60" t="s">
        <v>65</v>
      </c>
      <c r="P22" s="29"/>
    </row>
    <row r="23" spans="13:16" ht="33" customHeight="1" x14ac:dyDescent="0.2">
      <c r="M23" s="29"/>
      <c r="N23" s="19" t="s">
        <v>63</v>
      </c>
      <c r="O23" s="60" t="s">
        <v>65</v>
      </c>
      <c r="P23" s="29"/>
    </row>
    <row r="24" spans="13:16" ht="33" customHeight="1" x14ac:dyDescent="0.2">
      <c r="M24" s="29"/>
      <c r="N24" s="19" t="s">
        <v>64</v>
      </c>
      <c r="O24" s="60" t="s">
        <v>65</v>
      </c>
      <c r="P24" s="29"/>
    </row>
    <row r="25" spans="13:16" ht="33" customHeight="1" x14ac:dyDescent="0.2">
      <c r="N25" s="19" t="s">
        <v>66</v>
      </c>
      <c r="O25" s="60" t="s">
        <v>65</v>
      </c>
    </row>
  </sheetData>
  <sheetProtection formatCells="0" formatColumns="0" formatRows="0" insertColumns="0" insertRows="0" deleteColumns="0" deleteRows="0" selectLockedCells="1" sort="0" autoFilter="0"/>
  <dataConsolidate/>
  <mergeCells count="4">
    <mergeCell ref="N11:Q11"/>
    <mergeCell ref="C10:D10"/>
    <mergeCell ref="C3:E3"/>
    <mergeCell ref="C6:E6"/>
  </mergeCells>
  <conditionalFormatting sqref="F12:F16">
    <cfRule type="dataBar" priority="10">
      <dataBar>
        <cfvo type="num" val="0"/>
        <cfvo type="num" val="1"/>
        <color theme="5"/>
      </dataBar>
      <extLst>
        <ext xmlns:x14="http://schemas.microsoft.com/office/spreadsheetml/2009/9/main" uri="{B025F937-C7B1-47D3-B67F-A62EFF666E3E}">
          <x14:id>{E45B70CA-B6A0-4E88-BB95-1D31570318B9}</x14:id>
        </ext>
      </extLst>
    </cfRule>
  </conditionalFormatting>
  <conditionalFormatting sqref="F15">
    <cfRule type="dataBar" priority="3">
      <dataBar>
        <cfvo type="num" val="0"/>
        <cfvo type="num" val="1"/>
        <color theme="5"/>
      </dataBar>
      <extLst>
        <ext xmlns:x14="http://schemas.microsoft.com/office/spreadsheetml/2009/9/main" uri="{B025F937-C7B1-47D3-B67F-A62EFF666E3E}">
          <x14:id>{D3159DD3-DDDB-B64C-96C0-6B0EE9F7D529}</x14:id>
        </ext>
      </extLst>
    </cfRule>
  </conditionalFormatting>
  <conditionalFormatting sqref="F16">
    <cfRule type="dataBar" priority="1">
      <dataBar>
        <cfvo type="num" val="0"/>
        <cfvo type="num" val="1"/>
        <color theme="5"/>
      </dataBar>
      <extLst>
        <ext xmlns:x14="http://schemas.microsoft.com/office/spreadsheetml/2009/9/main" uri="{B025F937-C7B1-47D3-B67F-A62EFF666E3E}">
          <x14:id>{CC5FE53C-95D3-FB45-B6AC-C487A184E465}</x14:id>
        </ext>
      </extLst>
    </cfRule>
  </conditionalFormatting>
  <dataValidations xWindow="542" yWindow="341" count="2">
    <dataValidation type="list" errorStyle="warning" allowBlank="1" showInputMessage="1" showErrorMessage="1" error="Select a value from the dropdown list. Or enter one of the following: 0%, 25%, 50%, 75%, or 100%" sqref="F13:F16" xr:uid="{00000000-0002-0000-0000-000000000000}">
      <formula1>"0%,14%,28%,43%,57%,71%,86%,100%"</formula1>
    </dataValidation>
    <dataValidation type="list" errorStyle="warning" allowBlank="1" showInputMessage="1" showErrorMessage="1" error="Select a value from the dropdown list. Or enter one of the following: 0%, 25%, 50%, 75%, or 100%" sqref="F12" xr:uid="{62508B01-2ADB-7D4E-86C7-11C9B2802F31}">
      <formula1>"0%,100%"</formula1>
    </dataValidation>
  </dataValidations>
  <hyperlinks>
    <hyperlink ref="H12" location="Macros!A1" display="BMR Calculator" xr:uid="{F1FA7003-B6C4-DD44-A9B9-591C3150FF8B}"/>
    <hyperlink ref="O13" r:id="rId1" display="https://amzn.to/2Wtpj3D" xr:uid="{9415D787-E4BA-9A42-8F55-BBFC50F3496E}"/>
    <hyperlink ref="O14" r:id="rId2" display="https://amzn.to/2Zb7umM" xr:uid="{F14AA75B-BD69-734C-8928-B66B11E4D541}"/>
    <hyperlink ref="O15" r:id="rId3" xr:uid="{36652D4D-BF99-C246-8D76-87E94BEB96A9}"/>
    <hyperlink ref="O16" r:id="rId4" xr:uid="{59A6161F-FF24-AE4C-817B-4465256CD425}"/>
    <hyperlink ref="O17" r:id="rId5" xr:uid="{8D4BAB89-4E58-A848-AA9D-940703B09EAB}"/>
    <hyperlink ref="O18" r:id="rId6" xr:uid="{A164B813-28E1-864D-A794-6590BBE0BD42}"/>
    <hyperlink ref="O19" r:id="rId7" xr:uid="{5CD8A553-C42E-3240-B54A-011DF70B771F}"/>
    <hyperlink ref="O20" r:id="rId8" xr:uid="{B39652B8-BC69-3D4D-837B-704B13AE93A7}"/>
    <hyperlink ref="O21" r:id="rId9" xr:uid="{24006DFA-40C4-0846-87C4-9254577E5A87}"/>
    <hyperlink ref="O22" r:id="rId10" xr:uid="{A6D8AE9C-9B44-DF48-B0B8-B8C4F81D5A29}"/>
    <hyperlink ref="O23" r:id="rId11" xr:uid="{BDCA2823-8F1E-2142-AEFC-31E1080B3048}"/>
    <hyperlink ref="O24" r:id="rId12" xr:uid="{C3A1C13F-39F6-1B4D-9231-E259FBF30E9D}"/>
    <hyperlink ref="O25" r:id="rId13" display="https://amzn.to/2Wl2Qko" xr:uid="{801921B8-3009-3045-BD3E-F65FB600F494}"/>
  </hyperlinks>
  <printOptions horizontalCentered="1"/>
  <pageMargins left="0.4" right="0.4" top="0.4" bottom="0.4" header="0.25" footer="0.25"/>
  <pageSetup fitToHeight="0" orientation="landscape" r:id="rId14"/>
  <headerFooter differentFirst="1">
    <oddFooter>Page &amp;P of &amp;N</oddFooter>
  </headerFooter>
  <tableParts count="1">
    <tablePart r:id="rId15"/>
  </tableParts>
  <extLst>
    <ext xmlns:x14="http://schemas.microsoft.com/office/spreadsheetml/2009/9/main" uri="{78C0D931-6437-407d-A8EE-F0AAD7539E65}">
      <x14:conditionalFormattings>
        <x14:conditionalFormatting xmlns:xm="http://schemas.microsoft.com/office/excel/2006/main">
          <x14:cfRule type="dataBar" id="{E45B70CA-B6A0-4E88-BB95-1D31570318B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F12:F16</xm:sqref>
        </x14:conditionalFormatting>
        <x14:conditionalFormatting xmlns:xm="http://schemas.microsoft.com/office/excel/2006/main">
          <x14:cfRule type="dataBar" id="{D3159DD3-DDDB-B64C-96C0-6B0EE9F7D52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F15</xm:sqref>
        </x14:conditionalFormatting>
        <x14:conditionalFormatting xmlns:xm="http://schemas.microsoft.com/office/excel/2006/main">
          <x14:cfRule type="dataBar" id="{CC5FE53C-95D3-FB45-B6AC-C487A184E46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F16</xm:sqref>
        </x14:conditionalFormatting>
        <x14:conditionalFormatting xmlns:xm="http://schemas.microsoft.com/office/excel/2006/main">
          <x14:cfRule type="iconSet" priority="45" id="{04B8B5C2-C7B5-4FE5-B018-764654046486}">
            <x14:iconSet custom="1">
              <x14:cfvo type="percent">
                <xm:f>0</xm:f>
              </x14:cfvo>
              <x14:cfvo type="num">
                <xm:f>0</xm:f>
              </x14:cfvo>
              <x14:cfvo type="num">
                <xm:f>1</xm:f>
              </x14:cfvo>
              <x14:cfIcon iconSet="NoIcons" iconId="0"/>
              <x14:cfIcon iconSet="NoIcons" iconId="0"/>
              <x14:cfIcon iconSet="4TrafficLights" iconId="0"/>
            </x14:iconSet>
          </x14:cfRule>
          <xm:sqref>G12:G16</xm:sqref>
        </x14:conditionalFormatting>
        <x14:conditionalFormatting xmlns:xm="http://schemas.microsoft.com/office/excel/2006/main">
          <x14:cfRule type="iconSet" priority="4" id="{A6A5C341-40F8-1F40-9357-18A9C9CC5B70}">
            <x14:iconSet custom="1">
              <x14:cfvo type="percent">
                <xm:f>0</xm:f>
              </x14:cfvo>
              <x14:cfvo type="num">
                <xm:f>0</xm:f>
              </x14:cfvo>
              <x14:cfvo type="num">
                <xm:f>1</xm:f>
              </x14:cfvo>
              <x14:cfIcon iconSet="NoIcons" iconId="0"/>
              <x14:cfIcon iconSet="NoIcons" iconId="0"/>
              <x14:cfIcon iconSet="4TrafficLights" iconId="0"/>
            </x14:iconSet>
          </x14:cfRule>
          <xm:sqref>G15</xm:sqref>
        </x14:conditionalFormatting>
        <x14:conditionalFormatting xmlns:xm="http://schemas.microsoft.com/office/excel/2006/main">
          <x14:cfRule type="iconSet" priority="2" id="{478EFFFB-6A7D-F04C-A5C8-0D0EB7C39294}">
            <x14:iconSet custom="1">
              <x14:cfvo type="percent">
                <xm:f>0</xm:f>
              </x14:cfvo>
              <x14:cfvo type="num">
                <xm:f>0</xm:f>
              </x14:cfvo>
              <x14:cfvo type="num">
                <xm:f>1</xm:f>
              </x14:cfvo>
              <x14:cfIcon iconSet="NoIcons" iconId="0"/>
              <x14:cfIcon iconSet="NoIcons" iconId="0"/>
              <x14:cfIcon iconSet="4TrafficLights" iconId="0"/>
            </x14:iconSet>
          </x14:cfRule>
          <xm:sqref>G16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9C012-5E4F-CF44-8C86-7625C6ACD493}">
  <sheetPr codeName="Sheet2">
    <tabColor theme="4"/>
    <pageSetUpPr autoPageBreaks="0" fitToPage="1"/>
  </sheetPr>
  <dimension ref="B1:W37"/>
  <sheetViews>
    <sheetView showGridLines="0" zoomScaleNormal="100" workbookViewId="0">
      <selection activeCell="I7" sqref="I7"/>
    </sheetView>
  </sheetViews>
  <sheetFormatPr baseColWidth="10" defaultColWidth="8.5" defaultRowHeight="33" customHeight="1" x14ac:dyDescent="0.2"/>
  <cols>
    <col min="1" max="1" width="8.5" style="1"/>
    <col min="2" max="2" width="16.5" style="1" customWidth="1"/>
    <col min="3" max="3" width="14.83203125" style="1" bestFit="1" customWidth="1"/>
    <col min="4" max="4" width="27.1640625" style="1" bestFit="1" customWidth="1"/>
    <col min="5" max="5" width="14.83203125" style="1" bestFit="1" customWidth="1"/>
    <col min="6" max="7" width="20" style="1" bestFit="1" customWidth="1"/>
    <col min="8" max="8" width="16.6640625" style="1" bestFit="1" customWidth="1"/>
    <col min="9" max="9" width="13.1640625" style="1" bestFit="1" customWidth="1"/>
    <col min="10" max="10" width="9.83203125" style="1" bestFit="1" customWidth="1"/>
    <col min="11" max="16384" width="8.5" style="1"/>
  </cols>
  <sheetData>
    <row r="1" spans="2:21" ht="33" customHeight="1" x14ac:dyDescent="0.2">
      <c r="B1" s="7"/>
      <c r="O1" s="206" t="s">
        <v>27</v>
      </c>
      <c r="P1" s="206"/>
      <c r="Q1" s="206"/>
      <c r="R1" s="206"/>
      <c r="S1" s="206"/>
      <c r="T1" s="206"/>
      <c r="U1" s="206"/>
    </row>
    <row r="2" spans="2:21" ht="33" customHeight="1" x14ac:dyDescent="0.2">
      <c r="O2" s="206"/>
      <c r="P2" s="206"/>
      <c r="Q2" s="206"/>
      <c r="R2" s="206"/>
      <c r="S2" s="206"/>
      <c r="T2" s="206"/>
      <c r="U2" s="206"/>
    </row>
    <row r="3" spans="2:21" ht="33" customHeight="1" x14ac:dyDescent="0.2">
      <c r="D3" s="207" t="s">
        <v>25</v>
      </c>
      <c r="E3" s="207"/>
      <c r="F3" s="207"/>
      <c r="G3" s="207"/>
      <c r="H3" s="207"/>
      <c r="I3" s="207"/>
    </row>
    <row r="4" spans="2:21" ht="33" customHeight="1" x14ac:dyDescent="0.2">
      <c r="B4"/>
      <c r="C4"/>
      <c r="D4" s="209"/>
      <c r="E4" s="209"/>
      <c r="F4" s="209"/>
      <c r="G4" s="209"/>
      <c r="H4" s="209"/>
      <c r="I4" s="209"/>
      <c r="J4"/>
      <c r="K4"/>
    </row>
    <row r="5" spans="2:21" ht="33" customHeight="1" x14ac:dyDescent="0.2">
      <c r="B5"/>
      <c r="C5"/>
      <c r="D5"/>
      <c r="E5"/>
      <c r="F5"/>
      <c r="G5"/>
      <c r="H5"/>
      <c r="I5"/>
      <c r="J5"/>
      <c r="K5"/>
    </row>
    <row r="6" spans="2:21" ht="33" customHeight="1" x14ac:dyDescent="0.2">
      <c r="B6"/>
      <c r="C6"/>
      <c r="D6" s="4" t="s">
        <v>6</v>
      </c>
      <c r="E6" s="14" t="s">
        <v>10</v>
      </c>
      <c r="F6" s="14" t="str">
        <f>IF(E7="Metric","Height (cm)","Height (in)")</f>
        <v>Height (cm)</v>
      </c>
      <c r="G6" s="14" t="str">
        <f>IF(E7="Metric","Weight (Kg)","Weight (lb)")</f>
        <v>Weight (Kg)</v>
      </c>
      <c r="H6" s="14" t="s">
        <v>9</v>
      </c>
      <c r="I6" s="14" t="s">
        <v>5</v>
      </c>
      <c r="J6"/>
      <c r="K6"/>
    </row>
    <row r="7" spans="2:21" ht="33" customHeight="1" x14ac:dyDescent="0.2">
      <c r="B7"/>
      <c r="C7" s="34" t="s">
        <v>26</v>
      </c>
      <c r="D7" s="17" t="s">
        <v>7</v>
      </c>
      <c r="E7" s="18" t="s">
        <v>8</v>
      </c>
      <c r="F7" s="18">
        <v>175</v>
      </c>
      <c r="G7" s="18">
        <v>83</v>
      </c>
      <c r="H7" s="18">
        <v>26</v>
      </c>
      <c r="I7" s="16">
        <f>IF(D7="Male", IF(E7="Metric",66+(13.7*G7)+(5*F7)-(6.8*H7),66+(6.23*G7)+(12.7*F7)-(6.8*H7)), IF(E7="Metric",655+(9.6*G7)+(1.8*F7)-(4.7*H7),655+(4.35*G7)+(4.7*F7)-(4.7*H7)))</f>
        <v>1901.3</v>
      </c>
      <c r="J7"/>
      <c r="K7"/>
    </row>
    <row r="8" spans="2:21" ht="33" customHeight="1" x14ac:dyDescent="0.2">
      <c r="B8"/>
      <c r="C8"/>
      <c r="D8"/>
      <c r="E8" s="13"/>
      <c r="F8" s="13"/>
      <c r="G8" s="13"/>
      <c r="H8" s="13"/>
      <c r="I8" s="13"/>
      <c r="J8"/>
      <c r="K8"/>
    </row>
    <row r="9" spans="2:21" ht="33" customHeight="1" x14ac:dyDescent="0.2">
      <c r="B9"/>
      <c r="C9"/>
      <c r="D9"/>
      <c r="E9"/>
      <c r="F9"/>
      <c r="G9"/>
      <c r="H9"/>
      <c r="I9"/>
      <c r="J9"/>
      <c r="K9"/>
    </row>
    <row r="10" spans="2:21" ht="33" customHeight="1" x14ac:dyDescent="0.2">
      <c r="B10"/>
      <c r="C10"/>
      <c r="D10"/>
      <c r="E10"/>
      <c r="F10"/>
      <c r="G10"/>
      <c r="H10"/>
      <c r="I10"/>
      <c r="J10"/>
      <c r="K10"/>
    </row>
    <row r="11" spans="2:21" ht="33" customHeight="1" x14ac:dyDescent="0.2">
      <c r="B11"/>
      <c r="C11" s="3"/>
      <c r="D11" s="3"/>
      <c r="E11" s="3"/>
      <c r="F11" s="3"/>
      <c r="G11" s="3"/>
      <c r="H11" s="3"/>
      <c r="I11" s="3"/>
      <c r="J11" s="3"/>
      <c r="K11"/>
    </row>
    <row r="12" spans="2:21" ht="33" customHeight="1" x14ac:dyDescent="0.2">
      <c r="B12" s="203" t="s">
        <v>17</v>
      </c>
      <c r="C12" s="204"/>
      <c r="D12" s="14"/>
      <c r="E12" s="210" t="s">
        <v>11</v>
      </c>
      <c r="F12" s="203"/>
      <c r="G12" s="203"/>
      <c r="H12" s="210" t="s">
        <v>47</v>
      </c>
      <c r="I12" s="203"/>
      <c r="J12" s="203"/>
      <c r="K12"/>
    </row>
    <row r="13" spans="2:21" ht="33" customHeight="1" x14ac:dyDescent="0.2">
      <c r="B13" s="15" t="s">
        <v>67</v>
      </c>
      <c r="C13" s="15" t="s">
        <v>92</v>
      </c>
      <c r="D13" s="15" t="s">
        <v>11</v>
      </c>
      <c r="E13" s="4" t="s">
        <v>12</v>
      </c>
      <c r="F13" s="4" t="s">
        <v>13</v>
      </c>
      <c r="G13" s="15" t="s">
        <v>14</v>
      </c>
      <c r="H13" s="4" t="s">
        <v>12</v>
      </c>
      <c r="I13" s="4" t="s">
        <v>13</v>
      </c>
      <c r="J13" s="4" t="s">
        <v>14</v>
      </c>
      <c r="K13"/>
    </row>
    <row r="14" spans="2:21" ht="33" customHeight="1" x14ac:dyDescent="0.2">
      <c r="B14" s="19" t="s">
        <v>15</v>
      </c>
      <c r="C14" s="19" t="s">
        <v>93</v>
      </c>
      <c r="D14" s="20">
        <f>I7</f>
        <v>1901.3</v>
      </c>
      <c r="E14" s="21">
        <f>D14*0.7</f>
        <v>1330.9099999999999</v>
      </c>
      <c r="F14" s="21">
        <f>D14*0.25</f>
        <v>475.32499999999999</v>
      </c>
      <c r="G14" s="20">
        <f>D14*0.05</f>
        <v>95.064999999999998</v>
      </c>
      <c r="H14" s="21">
        <f>E14/9</f>
        <v>147.87888888888887</v>
      </c>
      <c r="I14" s="21">
        <f t="shared" ref="I14:J16" si="0">F14/4</f>
        <v>118.83125</v>
      </c>
      <c r="J14" s="21">
        <f t="shared" si="0"/>
        <v>23.766249999999999</v>
      </c>
      <c r="K14"/>
    </row>
    <row r="15" spans="2:21" ht="33" customHeight="1" x14ac:dyDescent="0.2">
      <c r="B15" s="19" t="s">
        <v>16</v>
      </c>
      <c r="C15" s="19" t="s">
        <v>93</v>
      </c>
      <c r="D15" s="20">
        <f>I7</f>
        <v>1901.3</v>
      </c>
      <c r="E15" s="21">
        <f>D15*0.65</f>
        <v>1235.845</v>
      </c>
      <c r="F15" s="21">
        <f>D15*0.3</f>
        <v>570.39</v>
      </c>
      <c r="G15" s="20">
        <f>D15*0.05</f>
        <v>95.064999999999998</v>
      </c>
      <c r="H15" s="21">
        <f>E15/9</f>
        <v>137.31611111111113</v>
      </c>
      <c r="I15" s="21">
        <f t="shared" si="0"/>
        <v>142.5975</v>
      </c>
      <c r="J15" s="21">
        <f t="shared" si="0"/>
        <v>23.766249999999999</v>
      </c>
      <c r="K15"/>
    </row>
    <row r="16" spans="2:21" ht="33" customHeight="1" x14ac:dyDescent="0.2">
      <c r="B16" s="19" t="s">
        <v>23</v>
      </c>
      <c r="C16" s="19" t="s">
        <v>93</v>
      </c>
      <c r="D16" s="20">
        <f>I7</f>
        <v>1901.3</v>
      </c>
      <c r="E16" s="21">
        <f>D16*0.65</f>
        <v>1235.845</v>
      </c>
      <c r="F16" s="21">
        <f>D16*0.3</f>
        <v>570.39</v>
      </c>
      <c r="G16" s="20">
        <f>D16*0.05</f>
        <v>95.064999999999998</v>
      </c>
      <c r="H16" s="21">
        <f>E16/9</f>
        <v>137.31611111111113</v>
      </c>
      <c r="I16" s="21">
        <f t="shared" si="0"/>
        <v>142.5975</v>
      </c>
      <c r="J16" s="21">
        <f t="shared" si="0"/>
        <v>23.766249999999999</v>
      </c>
      <c r="K16"/>
    </row>
    <row r="17" spans="2:23" ht="33" customHeight="1" x14ac:dyDescent="0.2">
      <c r="B17" s="201" t="s">
        <v>24</v>
      </c>
      <c r="C17" s="19" t="s">
        <v>94</v>
      </c>
      <c r="D17" s="20">
        <f>I7</f>
        <v>1901.3</v>
      </c>
      <c r="E17" s="21">
        <f>D17*0.65</f>
        <v>1235.845</v>
      </c>
      <c r="F17" s="21">
        <f>D17*0.3</f>
        <v>570.39</v>
      </c>
      <c r="G17" s="20">
        <f>D17*0.05</f>
        <v>95.064999999999998</v>
      </c>
      <c r="H17" s="21">
        <f>E17/9</f>
        <v>137.31611111111113</v>
      </c>
      <c r="I17" s="21">
        <f t="shared" ref="I17" si="1">F17/4</f>
        <v>142.5975</v>
      </c>
      <c r="J17" s="21">
        <f t="shared" ref="J17" si="2">G17/4</f>
        <v>23.766249999999999</v>
      </c>
      <c r="K17"/>
    </row>
    <row r="18" spans="2:23" ht="33" customHeight="1" x14ac:dyDescent="0.2">
      <c r="B18" s="202"/>
      <c r="C18" s="19" t="s">
        <v>95</v>
      </c>
      <c r="D18" s="20">
        <f>I7</f>
        <v>1901.3</v>
      </c>
      <c r="E18" s="21">
        <f>D18*0.5</f>
        <v>950.65</v>
      </c>
      <c r="F18" s="21">
        <f>D18*0.5</f>
        <v>950.65</v>
      </c>
      <c r="G18" s="20">
        <f>D18*0.05</f>
        <v>95.064999999999998</v>
      </c>
      <c r="H18" s="21">
        <f>E18/9</f>
        <v>105.62777777777778</v>
      </c>
      <c r="I18" s="21">
        <f t="shared" ref="I18" si="3">F18/4</f>
        <v>237.66249999999999</v>
      </c>
      <c r="J18" s="21">
        <f t="shared" ref="J18" si="4">G18/4</f>
        <v>23.766249999999999</v>
      </c>
    </row>
    <row r="20" spans="2:23" ht="21" customHeight="1" x14ac:dyDescent="0.2">
      <c r="M20" s="207" t="s">
        <v>32</v>
      </c>
      <c r="N20" s="207"/>
      <c r="O20" s="207"/>
      <c r="P20" s="207"/>
      <c r="Q20" s="207"/>
      <c r="R20" s="207"/>
      <c r="S20" s="207"/>
      <c r="T20" s="207"/>
      <c r="U20" s="207"/>
      <c r="V20" s="207"/>
      <c r="W20" s="207"/>
    </row>
    <row r="21" spans="2:23" ht="33" customHeight="1" x14ac:dyDescent="0.2">
      <c r="D21" s="173" t="s">
        <v>50</v>
      </c>
      <c r="E21" s="205"/>
      <c r="F21" s="205"/>
      <c r="G21" s="30"/>
      <c r="M21" s="208"/>
      <c r="N21" s="208"/>
      <c r="O21" s="208"/>
      <c r="P21" s="208"/>
      <c r="Q21" s="208"/>
      <c r="R21" s="208"/>
      <c r="S21" s="208"/>
      <c r="T21" s="208"/>
      <c r="U21" s="208"/>
      <c r="V21" s="208"/>
      <c r="W21" s="208"/>
    </row>
    <row r="22" spans="2:23" ht="33" customHeight="1" x14ac:dyDescent="0.2">
      <c r="D22" s="53" t="s">
        <v>51</v>
      </c>
      <c r="E22" s="55" t="s">
        <v>52</v>
      </c>
      <c r="F22" s="43"/>
      <c r="M22" s="208"/>
      <c r="N22" s="208"/>
      <c r="O22" s="208"/>
      <c r="P22" s="208"/>
      <c r="Q22" s="208"/>
      <c r="R22" s="208"/>
      <c r="S22" s="208"/>
      <c r="T22" s="208"/>
      <c r="U22" s="208"/>
      <c r="V22" s="208"/>
      <c r="W22" s="208"/>
    </row>
    <row r="23" spans="2:23" ht="33" customHeight="1" x14ac:dyDescent="0.2">
      <c r="C23" s="61"/>
      <c r="D23" s="19" t="s">
        <v>53</v>
      </c>
      <c r="E23" s="60" t="s">
        <v>65</v>
      </c>
      <c r="F23" s="57"/>
      <c r="M23" s="208"/>
      <c r="N23" s="208"/>
      <c r="O23" s="208"/>
      <c r="P23" s="208"/>
      <c r="Q23" s="208"/>
      <c r="R23" s="208"/>
      <c r="S23" s="208"/>
      <c r="T23" s="208"/>
      <c r="U23" s="208"/>
      <c r="V23" s="208"/>
      <c r="W23" s="208"/>
    </row>
    <row r="24" spans="2:23" ht="33" customHeight="1" x14ac:dyDescent="0.2">
      <c r="C24" s="29"/>
      <c r="D24" s="19" t="s">
        <v>54</v>
      </c>
      <c r="E24" s="60" t="s">
        <v>65</v>
      </c>
      <c r="F24" s="57"/>
      <c r="M24" s="208"/>
      <c r="N24" s="208"/>
      <c r="O24" s="208"/>
      <c r="P24" s="208"/>
      <c r="Q24" s="208"/>
      <c r="R24" s="208"/>
      <c r="S24" s="208"/>
      <c r="T24" s="208"/>
      <c r="U24" s="208"/>
      <c r="V24" s="208"/>
      <c r="W24" s="208"/>
    </row>
    <row r="25" spans="2:23" ht="33" customHeight="1" x14ac:dyDescent="0.2">
      <c r="C25" s="29"/>
      <c r="D25" s="19" t="s">
        <v>55</v>
      </c>
      <c r="E25" s="60" t="s">
        <v>65</v>
      </c>
      <c r="F25" s="57"/>
      <c r="M25" s="208"/>
      <c r="N25" s="208"/>
      <c r="O25" s="208"/>
      <c r="P25" s="208"/>
      <c r="Q25" s="208"/>
      <c r="R25" s="208"/>
      <c r="S25" s="208"/>
      <c r="T25" s="208"/>
      <c r="U25" s="208"/>
      <c r="V25" s="208"/>
      <c r="W25" s="208"/>
    </row>
    <row r="26" spans="2:23" ht="33" customHeight="1" x14ac:dyDescent="0.2">
      <c r="C26" s="29"/>
      <c r="D26" s="19" t="s">
        <v>56</v>
      </c>
      <c r="E26" s="60" t="s">
        <v>65</v>
      </c>
      <c r="F26" s="57"/>
      <c r="M26" s="208"/>
      <c r="N26" s="208"/>
      <c r="O26" s="208"/>
      <c r="P26" s="208"/>
      <c r="Q26" s="208"/>
      <c r="R26" s="208"/>
      <c r="S26" s="208"/>
      <c r="T26" s="208"/>
      <c r="U26" s="208"/>
      <c r="V26" s="208"/>
      <c r="W26" s="208"/>
    </row>
    <row r="27" spans="2:23" ht="33" customHeight="1" x14ac:dyDescent="0.2">
      <c r="C27" s="29"/>
      <c r="D27" s="19" t="s">
        <v>57</v>
      </c>
      <c r="E27" s="60" t="s">
        <v>65</v>
      </c>
      <c r="F27" s="29"/>
      <c r="M27" s="209"/>
      <c r="N27" s="209"/>
      <c r="O27" s="209"/>
      <c r="P27" s="209"/>
      <c r="Q27" s="209"/>
      <c r="R27" s="209"/>
      <c r="S27" s="209"/>
      <c r="T27" s="209"/>
      <c r="U27" s="209"/>
      <c r="V27" s="209"/>
      <c r="W27" s="209"/>
    </row>
    <row r="28" spans="2:23" ht="33" customHeight="1" x14ac:dyDescent="0.2">
      <c r="C28" s="29"/>
      <c r="D28" s="19" t="s">
        <v>58</v>
      </c>
      <c r="E28" s="60" t="s">
        <v>65</v>
      </c>
      <c r="F28" s="29"/>
    </row>
    <row r="29" spans="2:23" ht="33" customHeight="1" x14ac:dyDescent="0.2">
      <c r="C29" s="29"/>
      <c r="D29" s="19" t="s">
        <v>59</v>
      </c>
      <c r="E29" s="60" t="s">
        <v>65</v>
      </c>
      <c r="F29" s="29"/>
    </row>
    <row r="30" spans="2:23" ht="33" customHeight="1" x14ac:dyDescent="0.2">
      <c r="C30" s="29"/>
      <c r="D30" s="19" t="s">
        <v>60</v>
      </c>
      <c r="E30" s="60" t="s">
        <v>65</v>
      </c>
      <c r="F30" s="29"/>
    </row>
    <row r="31" spans="2:23" ht="33" customHeight="1" x14ac:dyDescent="0.2">
      <c r="C31" s="29"/>
      <c r="D31" s="19" t="s">
        <v>61</v>
      </c>
      <c r="E31" s="60" t="s">
        <v>65</v>
      </c>
      <c r="F31" s="29"/>
    </row>
    <row r="32" spans="2:23" ht="33" customHeight="1" x14ac:dyDescent="0.2">
      <c r="C32" s="29"/>
      <c r="D32" s="19" t="s">
        <v>62</v>
      </c>
      <c r="E32" s="60" t="s">
        <v>65</v>
      </c>
      <c r="F32" s="29"/>
    </row>
    <row r="33" spans="3:6" ht="33" customHeight="1" x14ac:dyDescent="0.2">
      <c r="C33" s="29"/>
      <c r="D33" s="19" t="s">
        <v>63</v>
      </c>
      <c r="E33" s="60" t="s">
        <v>65</v>
      </c>
      <c r="F33" s="29"/>
    </row>
    <row r="34" spans="3:6" ht="33" customHeight="1" x14ac:dyDescent="0.2">
      <c r="C34" s="29"/>
      <c r="D34" s="19" t="s">
        <v>64</v>
      </c>
      <c r="E34" s="60" t="s">
        <v>65</v>
      </c>
      <c r="F34" s="29"/>
    </row>
    <row r="35" spans="3:6" ht="33" customHeight="1" x14ac:dyDescent="0.2">
      <c r="C35" s="29"/>
      <c r="D35" s="19" t="s">
        <v>66</v>
      </c>
      <c r="E35" s="60" t="s">
        <v>65</v>
      </c>
    </row>
    <row r="36" spans="3:6" ht="33" customHeight="1" x14ac:dyDescent="0.2">
      <c r="C36" s="29"/>
    </row>
    <row r="37" spans="3:6" ht="33" customHeight="1" x14ac:dyDescent="0.2">
      <c r="C37" s="29"/>
    </row>
  </sheetData>
  <sheetProtection formatCells="0" formatColumns="0" formatRows="0" insertColumns="0" insertRows="0" deleteColumns="0" deleteRows="0" selectLockedCells="1" sort="0" autoFilter="0"/>
  <mergeCells count="8">
    <mergeCell ref="B17:B18"/>
    <mergeCell ref="B12:C12"/>
    <mergeCell ref="D21:F21"/>
    <mergeCell ref="O1:U2"/>
    <mergeCell ref="M20:W27"/>
    <mergeCell ref="D3:I4"/>
    <mergeCell ref="H12:J12"/>
    <mergeCell ref="E12:G12"/>
  </mergeCells>
  <phoneticPr fontId="28" type="noConversion"/>
  <dataValidations count="2">
    <dataValidation type="list" allowBlank="1" showInputMessage="1" showErrorMessage="1" sqref="E7" xr:uid="{490225FD-EC74-584C-B52F-B8967B9A5B75}">
      <formula1>"Imperial,Metric"</formula1>
    </dataValidation>
    <dataValidation type="list" allowBlank="1" showInputMessage="1" showErrorMessage="1" sqref="D7" xr:uid="{AC611F89-9594-9F48-B046-EE1A1C3358D2}">
      <formula1>"Male, Female"</formula1>
    </dataValidation>
  </dataValidations>
  <hyperlinks>
    <hyperlink ref="E23" r:id="rId1" display="https://amzn.to/2Wtpj3D" xr:uid="{294C8C59-B265-2D42-B7A1-A791A209B126}"/>
    <hyperlink ref="E24" r:id="rId2" display="https://amzn.to/2Zb7umM" xr:uid="{5C70389A-BFEF-FD4C-9499-0B29E88EBFB3}"/>
    <hyperlink ref="E25" r:id="rId3" xr:uid="{9A8C6D78-9A72-6F49-8129-48774DEAC381}"/>
    <hyperlink ref="E26" r:id="rId4" xr:uid="{B015982A-C2B4-F141-BA41-5E8FD2BD3D45}"/>
    <hyperlink ref="E27" r:id="rId5" xr:uid="{81AEE03D-158A-7546-9713-7948499E6A33}"/>
    <hyperlink ref="E28" r:id="rId6" xr:uid="{D2635A53-77DB-424D-BFBE-9D8253138042}"/>
    <hyperlink ref="E29" r:id="rId7" xr:uid="{4ABFE1D0-5B27-BC44-837B-3C3F50F3850C}"/>
    <hyperlink ref="E30" r:id="rId8" xr:uid="{82BC22E7-9A75-1847-996E-EC38807AD065}"/>
    <hyperlink ref="E31" r:id="rId9" xr:uid="{5D12E1D2-7E35-1544-9FC7-BA42E98D10AA}"/>
    <hyperlink ref="E32" r:id="rId10" xr:uid="{F355CDBA-422A-444C-869F-A1B165E6DD31}"/>
    <hyperlink ref="E33" r:id="rId11" xr:uid="{5039C578-6D21-1F49-B23D-80440AF4DBAE}"/>
    <hyperlink ref="E34" r:id="rId12" xr:uid="{E1E5ADBD-5559-DB40-BE11-193B34983F32}"/>
    <hyperlink ref="E35" r:id="rId13" display="https://amzn.to/2Wl2Qko" xr:uid="{14F70DCD-139F-F54E-815B-B6AC58E97CD2}"/>
  </hyperlinks>
  <printOptions horizontalCentered="1"/>
  <pageMargins left="0.4" right="0.4" top="0.4" bottom="0.4" header="0.25" footer="0.25"/>
  <pageSetup scale="46" fitToHeight="0" orientation="landscape" r:id="rId14"/>
  <headerFooter differentFirst="1">
    <oddFooter>Page &amp;P of &amp;N</oddFooter>
  </headerFooter>
  <drawing r:id="rId1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21A93-619B-C749-813A-AF38F6FA45D1}">
  <sheetPr codeName="Sheet3">
    <tabColor theme="4"/>
    <pageSetUpPr autoPageBreaks="0" fitToPage="1"/>
  </sheetPr>
  <dimension ref="B1:AU68"/>
  <sheetViews>
    <sheetView showGridLines="0" zoomScaleNormal="100" workbookViewId="0">
      <selection activeCell="E7" sqref="E7"/>
    </sheetView>
  </sheetViews>
  <sheetFormatPr baseColWidth="10" defaultColWidth="8.5" defaultRowHeight="33" customHeight="1" x14ac:dyDescent="0.2"/>
  <cols>
    <col min="1" max="1" width="10" style="1" customWidth="1"/>
    <col min="2" max="2" width="23.33203125" style="1" customWidth="1"/>
    <col min="3" max="4" width="16.5" style="1" customWidth="1"/>
    <col min="5" max="5" width="16.6640625" style="1" bestFit="1" customWidth="1"/>
    <col min="6" max="6" width="14.83203125" style="1" bestFit="1" customWidth="1"/>
    <col min="7" max="7" width="16.6640625" style="1" bestFit="1" customWidth="1"/>
    <col min="8" max="8" width="14.83203125" style="1" bestFit="1" customWidth="1"/>
    <col min="9" max="9" width="18.1640625" style="1" customWidth="1"/>
    <col min="10" max="10" width="14" style="1" customWidth="1"/>
    <col min="11" max="11" width="11.1640625" style="1" customWidth="1"/>
    <col min="12" max="12" width="12.5" style="1" customWidth="1"/>
    <col min="13" max="13" width="11.5" style="1" customWidth="1"/>
    <col min="14" max="14" width="12.6640625" style="1" customWidth="1"/>
    <col min="15" max="15" width="11.5" style="1" customWidth="1"/>
    <col min="16" max="16" width="8.6640625" style="1" customWidth="1"/>
    <col min="17" max="17" width="6.5" style="1" bestFit="1" customWidth="1"/>
    <col min="18" max="18" width="27.1640625" style="1" bestFit="1" customWidth="1"/>
    <col min="19" max="19" width="9.83203125" style="1" bestFit="1" customWidth="1"/>
    <col min="20" max="41" width="8.5" style="1"/>
    <col min="42" max="42" width="8.5" style="71"/>
    <col min="43" max="44" width="8.5" style="1"/>
    <col min="45" max="45" width="8.5" style="71" customWidth="1"/>
    <col min="46" max="46" width="8.5" style="1"/>
    <col min="47" max="47" width="8.5" style="120"/>
    <col min="48" max="16384" width="8.5" style="1"/>
  </cols>
  <sheetData>
    <row r="1" spans="2:45" ht="30" customHeight="1" x14ac:dyDescent="0.2"/>
    <row r="2" spans="2:45" ht="25" customHeight="1" x14ac:dyDescent="0.2">
      <c r="AS2" s="39">
        <f>Macros!I7</f>
        <v>1901.3</v>
      </c>
    </row>
    <row r="3" spans="2:45" ht="24" x14ac:dyDescent="0.2">
      <c r="B3" s="200" t="s">
        <v>48</v>
      </c>
      <c r="C3" s="200"/>
      <c r="D3" s="200"/>
      <c r="E3" s="200"/>
      <c r="F3" s="200"/>
      <c r="G3" s="200"/>
      <c r="H3" s="200"/>
      <c r="I3" s="200"/>
      <c r="J3" s="200"/>
      <c r="K3" s="200"/>
      <c r="L3" s="200"/>
      <c r="M3" s="200"/>
      <c r="N3" s="200"/>
      <c r="O3" s="8"/>
      <c r="AS3" s="39">
        <f>Macros!I7</f>
        <v>1901.3</v>
      </c>
    </row>
    <row r="4" spans="2:45" ht="33" customHeight="1" x14ac:dyDescent="0.2">
      <c r="B4" s="41">
        <v>0.27083333333333331</v>
      </c>
      <c r="AS4" s="39">
        <f>Macros!I7</f>
        <v>1901.3</v>
      </c>
    </row>
    <row r="5" spans="2:45" ht="16" x14ac:dyDescent="0.2">
      <c r="AS5" s="39">
        <f>Macros!I7</f>
        <v>1901.3</v>
      </c>
    </row>
    <row r="6" spans="2:45" ht="33" customHeight="1" x14ac:dyDescent="0.2">
      <c r="B6" s="200" t="s">
        <v>108</v>
      </c>
      <c r="C6" s="200"/>
      <c r="D6" s="200"/>
      <c r="E6" s="200"/>
      <c r="F6" s="200"/>
      <c r="G6" s="200"/>
      <c r="H6" s="200"/>
    </row>
    <row r="7" spans="2:45" ht="33" customHeight="1" x14ac:dyDescent="0.2">
      <c r="B7" s="157">
        <v>0.125</v>
      </c>
    </row>
    <row r="8" spans="2:45" ht="33" customHeight="1" x14ac:dyDescent="0.2">
      <c r="H8" s="38"/>
    </row>
    <row r="9" spans="2:45" ht="33" customHeight="1" thickBot="1" x14ac:dyDescent="0.35">
      <c r="M9" s="40"/>
      <c r="N9" s="40"/>
      <c r="O9" s="40"/>
      <c r="R9" s="173" t="s">
        <v>50</v>
      </c>
      <c r="S9" s="174"/>
      <c r="T9" s="174"/>
      <c r="U9" s="174"/>
      <c r="V9" s="174"/>
    </row>
    <row r="10" spans="2:45" ht="33" customHeight="1" thickBot="1" x14ac:dyDescent="0.25">
      <c r="B10" s="234" t="s">
        <v>96</v>
      </c>
      <c r="C10" s="235"/>
      <c r="D10" s="235"/>
      <c r="E10" s="235"/>
      <c r="F10" s="235"/>
      <c r="G10" s="235"/>
      <c r="H10" s="235"/>
      <c r="I10" s="236"/>
      <c r="J10" s="222" t="s">
        <v>41</v>
      </c>
      <c r="K10" s="223"/>
      <c r="L10" s="224"/>
      <c r="M10" s="240" t="s">
        <v>47</v>
      </c>
      <c r="N10" s="241"/>
      <c r="O10" s="242"/>
      <c r="P10" s="116"/>
      <c r="Q10" s="43"/>
      <c r="R10" s="53" t="s">
        <v>51</v>
      </c>
      <c r="S10" s="55" t="s">
        <v>52</v>
      </c>
      <c r="U10" s="43"/>
      <c r="V10" s="43"/>
    </row>
    <row r="11" spans="2:45" ht="33" customHeight="1" thickBot="1" x14ac:dyDescent="0.25">
      <c r="B11" s="111" t="s">
        <v>69</v>
      </c>
      <c r="C11" s="111" t="s">
        <v>38</v>
      </c>
      <c r="D11" s="112" t="s">
        <v>39</v>
      </c>
      <c r="E11" s="112" t="s">
        <v>40</v>
      </c>
      <c r="F11" s="112" t="s">
        <v>41</v>
      </c>
      <c r="G11" s="113" t="s">
        <v>21</v>
      </c>
      <c r="H11" s="112" t="s">
        <v>42</v>
      </c>
      <c r="I11" s="111" t="s">
        <v>3</v>
      </c>
      <c r="J11" s="114" t="s">
        <v>43</v>
      </c>
      <c r="K11" s="114" t="s">
        <v>44</v>
      </c>
      <c r="L11" s="115" t="s">
        <v>45</v>
      </c>
      <c r="M11" s="114" t="s">
        <v>72</v>
      </c>
      <c r="N11" s="114" t="s">
        <v>71</v>
      </c>
      <c r="O11" s="114" t="s">
        <v>70</v>
      </c>
      <c r="P11" s="62"/>
      <c r="Q11" s="54"/>
      <c r="R11" s="19" t="s">
        <v>53</v>
      </c>
      <c r="S11" s="60" t="s">
        <v>65</v>
      </c>
      <c r="U11" s="57"/>
      <c r="V11" s="57"/>
    </row>
    <row r="12" spans="2:45" ht="36" customHeight="1" x14ac:dyDescent="0.2">
      <c r="B12" s="237" t="s">
        <v>68</v>
      </c>
      <c r="C12" s="44" t="s">
        <v>83</v>
      </c>
      <c r="D12" s="64">
        <f>B4+B7</f>
        <v>0.39583333333333331</v>
      </c>
      <c r="E12" s="49">
        <v>15</v>
      </c>
      <c r="F12" s="65">
        <f>AS2*(Tasks5[[#This Row],[%CALORIES]]/100)</f>
        <v>285.19499999999999</v>
      </c>
      <c r="G12" s="72">
        <v>0</v>
      </c>
      <c r="H12" s="73">
        <f>--(Tasks5[[#This Row],[%COMPLETE]]&gt;=1)</f>
        <v>0</v>
      </c>
      <c r="I12" s="63" t="s">
        <v>79</v>
      </c>
      <c r="J12" s="76">
        <f>Tasks5[[#This Row],[CALORIES]]*0.7</f>
        <v>199.63649999999998</v>
      </c>
      <c r="K12" s="76">
        <f>Tasks5[[#This Row],[CALORIES]]*0.25</f>
        <v>71.298749999999998</v>
      </c>
      <c r="L12" s="70">
        <f>Tasks5[[#This Row],[CALORIES]]*0.05</f>
        <v>14.25975</v>
      </c>
      <c r="M12" s="69">
        <f>Tasks5[[#This Row],[FAT]]/9</f>
        <v>22.18183333333333</v>
      </c>
      <c r="N12" s="69">
        <f>Tasks5[[#This Row],[PRO]]/4</f>
        <v>17.8246875</v>
      </c>
      <c r="O12" s="69">
        <f>Tasks5[[#This Row],[CHO]]/4</f>
        <v>3.5649375000000001</v>
      </c>
      <c r="P12" s="105"/>
      <c r="Q12" s="54"/>
      <c r="R12" s="19" t="s">
        <v>54</v>
      </c>
      <c r="S12" s="60" t="s">
        <v>65</v>
      </c>
      <c r="U12" s="57"/>
      <c r="V12" s="57"/>
    </row>
    <row r="13" spans="2:45" ht="35" customHeight="1" x14ac:dyDescent="0.2">
      <c r="B13" s="238"/>
      <c r="C13" s="44" t="s">
        <v>84</v>
      </c>
      <c r="D13" s="64">
        <f>D12+B7</f>
        <v>0.52083333333333326</v>
      </c>
      <c r="E13" s="49">
        <v>25</v>
      </c>
      <c r="F13" s="65">
        <f>AS3*(Tasks5[[#This Row],[%CALORIES]]/100)</f>
        <v>475.32499999999999</v>
      </c>
      <c r="G13" s="75">
        <v>0</v>
      </c>
      <c r="H13" s="73">
        <f>--(Tasks5[[#This Row],[%COMPLETE]]&gt;=1)</f>
        <v>0</v>
      </c>
      <c r="I13" s="63" t="s">
        <v>80</v>
      </c>
      <c r="J13" s="76">
        <f>Tasks5[[#This Row],[CALORIES]]*0.7</f>
        <v>332.72749999999996</v>
      </c>
      <c r="K13" s="76">
        <f>Tasks5[[#This Row],[CALORIES]]*0.25</f>
        <v>118.83125</v>
      </c>
      <c r="L13" s="70">
        <f>Tasks5[[#This Row],[CALORIES]]*0.05</f>
        <v>23.766249999999999</v>
      </c>
      <c r="M13" s="68">
        <f>Tasks5[[#This Row],[FAT]]/9</f>
        <v>36.969722222222217</v>
      </c>
      <c r="N13" s="68">
        <f>Tasks5[[#This Row],[PRO]]/4</f>
        <v>29.707812499999999</v>
      </c>
      <c r="O13" s="68">
        <f>Tasks5[[#This Row],[CHO]]/4</f>
        <v>5.9415624999999999</v>
      </c>
      <c r="P13" s="105"/>
      <c r="Q13" s="54"/>
      <c r="R13" s="19" t="s">
        <v>55</v>
      </c>
      <c r="S13" s="60" t="s">
        <v>65</v>
      </c>
      <c r="U13" s="57"/>
      <c r="V13" s="57"/>
    </row>
    <row r="14" spans="2:45" ht="33" customHeight="1" x14ac:dyDescent="0.2">
      <c r="B14" s="238"/>
      <c r="C14" s="45" t="s">
        <v>85</v>
      </c>
      <c r="D14" s="64">
        <f>D13+B7</f>
        <v>0.64583333333333326</v>
      </c>
      <c r="E14" s="50">
        <v>25</v>
      </c>
      <c r="F14" s="65">
        <f>AS4*(Tasks5[[#This Row],[%CALORIES]]/100)</f>
        <v>475.32499999999999</v>
      </c>
      <c r="G14" s="75">
        <v>0</v>
      </c>
      <c r="H14" s="73">
        <f>--(Tasks5[[#This Row],[%COMPLETE]]&gt;=1)</f>
        <v>0</v>
      </c>
      <c r="I14" s="63" t="s">
        <v>81</v>
      </c>
      <c r="J14" s="76">
        <f>Tasks5[[#This Row],[CALORIES]]*0.7</f>
        <v>332.72749999999996</v>
      </c>
      <c r="K14" s="76">
        <f>Tasks5[[#This Row],[CALORIES]]*0.25</f>
        <v>118.83125</v>
      </c>
      <c r="L14" s="70">
        <f>Tasks5[[#This Row],[CALORIES]]*0.05</f>
        <v>23.766249999999999</v>
      </c>
      <c r="M14" s="68">
        <f>Tasks5[[#This Row],[FAT]]/9</f>
        <v>36.969722222222217</v>
      </c>
      <c r="N14" s="68">
        <f>Tasks5[[#This Row],[PRO]]/4</f>
        <v>29.707812499999999</v>
      </c>
      <c r="O14" s="68">
        <f>Tasks5[[#This Row],[CHO]]/4</f>
        <v>5.9415624999999999</v>
      </c>
      <c r="P14" s="105"/>
      <c r="Q14" s="54"/>
      <c r="R14" s="19" t="s">
        <v>56</v>
      </c>
      <c r="S14" s="60" t="s">
        <v>65</v>
      </c>
      <c r="U14" s="57"/>
      <c r="V14" s="57"/>
    </row>
    <row r="15" spans="2:45" ht="33" customHeight="1" thickBot="1" x14ac:dyDescent="0.25">
      <c r="B15" s="239"/>
      <c r="C15" s="97" t="s">
        <v>86</v>
      </c>
      <c r="D15" s="78">
        <f>D14+B7</f>
        <v>0.77083333333333326</v>
      </c>
      <c r="E15" s="99">
        <v>35</v>
      </c>
      <c r="F15" s="79">
        <f>AS5*(Tasks5[[#This Row],[%CALORIES]]/100)</f>
        <v>665.45499999999993</v>
      </c>
      <c r="G15" s="110">
        <v>0</v>
      </c>
      <c r="H15" s="80">
        <f>--(Tasks5[[#This Row],[%COMPLETE]]&gt;=1)</f>
        <v>0</v>
      </c>
      <c r="I15" s="77" t="s">
        <v>82</v>
      </c>
      <c r="J15" s="121">
        <f>Tasks5[[#This Row],[CALORIES]]*0.7</f>
        <v>465.81849999999991</v>
      </c>
      <c r="K15" s="81">
        <f>Tasks5[[#This Row],[CALORIES]]*0.25</f>
        <v>166.36374999999998</v>
      </c>
      <c r="L15" s="82">
        <f>Tasks5[[#This Row],[CALORIES]]*0.05</f>
        <v>33.272749999999995</v>
      </c>
      <c r="M15" s="83">
        <f>Tasks5[[#This Row],[FAT]]/9</f>
        <v>51.757611111111103</v>
      </c>
      <c r="N15" s="83">
        <f>Tasks5[[#This Row],[PRO]]/4</f>
        <v>41.590937499999995</v>
      </c>
      <c r="O15" s="83">
        <f>Tasks5[[#This Row],[CHO]]/4</f>
        <v>8.3181874999999987</v>
      </c>
      <c r="P15" s="105"/>
      <c r="Q15" s="54"/>
      <c r="R15" s="19" t="s">
        <v>57</v>
      </c>
      <c r="S15" s="60" t="s">
        <v>65</v>
      </c>
      <c r="U15" s="29"/>
      <c r="V15" s="29"/>
    </row>
    <row r="16" spans="2:45" ht="33" customHeight="1" x14ac:dyDescent="0.2">
      <c r="B16" s="225" t="s">
        <v>73</v>
      </c>
      <c r="C16" s="92" t="s">
        <v>83</v>
      </c>
      <c r="D16" s="85">
        <f>B4+B7</f>
        <v>0.39583333333333331</v>
      </c>
      <c r="E16" s="94">
        <v>15</v>
      </c>
      <c r="F16" s="86">
        <f>AS2*(Tasks5[[#This Row],[%CALORIES]]/100)</f>
        <v>285.19499999999999</v>
      </c>
      <c r="G16" s="72">
        <v>0</v>
      </c>
      <c r="H16" s="88">
        <f>--(Tasks5[[#This Row],[%COMPLETE]]&gt;=1)</f>
        <v>0</v>
      </c>
      <c r="I16" s="74" t="s">
        <v>79</v>
      </c>
      <c r="J16" s="76">
        <f>Tasks5[[#This Row],[CALORIES]]*0.7</f>
        <v>199.63649999999998</v>
      </c>
      <c r="K16" s="76">
        <f>Tasks5[[#This Row],[CALORIES]]*0.25</f>
        <v>71.298749999999998</v>
      </c>
      <c r="L16" s="70">
        <f>Tasks5[[#This Row],[CALORIES]]*0.05</f>
        <v>14.25975</v>
      </c>
      <c r="M16" s="91">
        <f>Tasks5[[#This Row],[FAT]]/9</f>
        <v>22.18183333333333</v>
      </c>
      <c r="N16" s="91">
        <f>Tasks5[[#This Row],[PRO]]/4</f>
        <v>17.8246875</v>
      </c>
      <c r="O16" s="91">
        <f>Tasks5[[#This Row],[CHO]]/4</f>
        <v>3.5649375000000001</v>
      </c>
      <c r="P16" s="54"/>
      <c r="Q16" s="54"/>
      <c r="R16" s="19" t="s">
        <v>58</v>
      </c>
      <c r="S16" s="60" t="s">
        <v>65</v>
      </c>
      <c r="U16" s="29"/>
      <c r="V16" s="29"/>
    </row>
    <row r="17" spans="2:22" ht="33" customHeight="1" x14ac:dyDescent="0.2">
      <c r="B17" s="226"/>
      <c r="C17" s="44" t="s">
        <v>84</v>
      </c>
      <c r="D17" s="64">
        <f>D16+B7</f>
        <v>0.52083333333333326</v>
      </c>
      <c r="E17" s="49">
        <v>25</v>
      </c>
      <c r="F17" s="65">
        <f>AS3*(Tasks5[[#This Row],[%CALORIES]]/100)</f>
        <v>475.32499999999999</v>
      </c>
      <c r="G17" s="75">
        <v>0</v>
      </c>
      <c r="H17" s="73">
        <f>--(Tasks5[[#This Row],[%COMPLETE]]&gt;=1)</f>
        <v>0</v>
      </c>
      <c r="I17" s="63" t="s">
        <v>80</v>
      </c>
      <c r="J17" s="76">
        <f>Tasks5[[#This Row],[CALORIES]]*0.7</f>
        <v>332.72749999999996</v>
      </c>
      <c r="K17" s="76">
        <f>Tasks5[[#This Row],[CALORIES]]*0.25</f>
        <v>118.83125</v>
      </c>
      <c r="L17" s="70">
        <f>Tasks5[[#This Row],[CALORIES]]*0.05</f>
        <v>23.766249999999999</v>
      </c>
      <c r="M17" s="68">
        <f>Tasks5[[#This Row],[FAT]]/9</f>
        <v>36.969722222222217</v>
      </c>
      <c r="N17" s="68">
        <f>Tasks5[[#This Row],[PRO]]/4</f>
        <v>29.707812499999999</v>
      </c>
      <c r="O17" s="68">
        <f>Tasks5[[#This Row],[CHO]]/4</f>
        <v>5.9415624999999999</v>
      </c>
      <c r="R17" s="19" t="s">
        <v>59</v>
      </c>
      <c r="S17" s="60" t="s">
        <v>65</v>
      </c>
      <c r="U17" s="29"/>
      <c r="V17" s="29"/>
    </row>
    <row r="18" spans="2:22" ht="33" customHeight="1" x14ac:dyDescent="0.2">
      <c r="B18" s="226"/>
      <c r="C18" s="45" t="s">
        <v>85</v>
      </c>
      <c r="D18" s="64">
        <f>D17+B7</f>
        <v>0.64583333333333326</v>
      </c>
      <c r="E18" s="50">
        <v>25</v>
      </c>
      <c r="F18" s="65">
        <f>AS4*(Tasks5[[#This Row],[%CALORIES]]/100)</f>
        <v>475.32499999999999</v>
      </c>
      <c r="G18" s="75">
        <v>0</v>
      </c>
      <c r="H18" s="73">
        <f>--(Tasks5[[#This Row],[%COMPLETE]]&gt;=1)</f>
        <v>0</v>
      </c>
      <c r="I18" s="63" t="s">
        <v>81</v>
      </c>
      <c r="J18" s="76">
        <f>Tasks5[[#This Row],[CALORIES]]*0.7</f>
        <v>332.72749999999996</v>
      </c>
      <c r="K18" s="76">
        <f>Tasks5[[#This Row],[CALORIES]]*0.25</f>
        <v>118.83125</v>
      </c>
      <c r="L18" s="70">
        <f>Tasks5[[#This Row],[CALORIES]]*0.05</f>
        <v>23.766249999999999</v>
      </c>
      <c r="M18" s="68">
        <f>Tasks5[[#This Row],[FAT]]/9</f>
        <v>36.969722222222217</v>
      </c>
      <c r="N18" s="68">
        <f>Tasks5[[#This Row],[PRO]]/4</f>
        <v>29.707812499999999</v>
      </c>
      <c r="O18" s="68">
        <f>Tasks5[[#This Row],[CHO]]/4</f>
        <v>5.9415624999999999</v>
      </c>
      <c r="R18" s="19" t="s">
        <v>60</v>
      </c>
      <c r="S18" s="60" t="s">
        <v>65</v>
      </c>
      <c r="U18" s="29"/>
      <c r="V18" s="29"/>
    </row>
    <row r="19" spans="2:22" ht="33" customHeight="1" thickBot="1" x14ac:dyDescent="0.25">
      <c r="B19" s="227"/>
      <c r="C19" s="97" t="s">
        <v>86</v>
      </c>
      <c r="D19" s="78">
        <f>D18+B7</f>
        <v>0.77083333333333326</v>
      </c>
      <c r="E19" s="99">
        <v>35</v>
      </c>
      <c r="F19" s="79">
        <f>AS5*(Tasks5[[#This Row],[%CALORIES]]/100)</f>
        <v>665.45499999999993</v>
      </c>
      <c r="G19" s="110">
        <v>0</v>
      </c>
      <c r="H19" s="80">
        <f>--(Tasks5[[#This Row],[%COMPLETE]]&gt;=1)</f>
        <v>0</v>
      </c>
      <c r="I19" s="77" t="s">
        <v>82</v>
      </c>
      <c r="J19" s="121">
        <f>Tasks5[[#This Row],[CALORIES]]*0.7</f>
        <v>465.81849999999991</v>
      </c>
      <c r="K19" s="81">
        <f>Tasks5[[#This Row],[CALORIES]]*0.25</f>
        <v>166.36374999999998</v>
      </c>
      <c r="L19" s="82">
        <f>Tasks5[[#This Row],[CALORIES]]*0.05</f>
        <v>33.272749999999995</v>
      </c>
      <c r="M19" s="83">
        <f>Tasks5[[#This Row],[FAT]]/9</f>
        <v>51.757611111111103</v>
      </c>
      <c r="N19" s="83">
        <f>Tasks5[[#This Row],[PRO]]/4</f>
        <v>41.590937499999995</v>
      </c>
      <c r="O19" s="83">
        <f>Tasks5[[#This Row],[CHO]]/4</f>
        <v>8.3181874999999987</v>
      </c>
      <c r="R19" s="19" t="s">
        <v>61</v>
      </c>
      <c r="S19" s="60" t="s">
        <v>65</v>
      </c>
      <c r="U19" s="29"/>
      <c r="V19" s="29"/>
    </row>
    <row r="20" spans="2:22" ht="33" customHeight="1" x14ac:dyDescent="0.2">
      <c r="B20" s="228" t="s">
        <v>74</v>
      </c>
      <c r="C20" s="92" t="s">
        <v>83</v>
      </c>
      <c r="D20" s="85">
        <f>B4+B7</f>
        <v>0.39583333333333331</v>
      </c>
      <c r="E20" s="94">
        <v>15</v>
      </c>
      <c r="F20" s="86">
        <f>AS2*(Tasks5[[#This Row],[%CALORIES]]/100)</f>
        <v>285.19499999999999</v>
      </c>
      <c r="G20" s="72">
        <v>0</v>
      </c>
      <c r="H20" s="88">
        <f>--(Tasks5[[#This Row],[%COMPLETE]]&gt;=1)</f>
        <v>0</v>
      </c>
      <c r="I20" s="74" t="s">
        <v>79</v>
      </c>
      <c r="J20" s="76">
        <f>Tasks5[[#This Row],[CALORIES]]*0.7</f>
        <v>199.63649999999998</v>
      </c>
      <c r="K20" s="76">
        <f>Tasks5[[#This Row],[CALORIES]]*0.25</f>
        <v>71.298749999999998</v>
      </c>
      <c r="L20" s="70">
        <f>Tasks5[[#This Row],[CALORIES]]*0.05</f>
        <v>14.25975</v>
      </c>
      <c r="M20" s="91">
        <f>Tasks5[[#This Row],[FAT]]/9</f>
        <v>22.18183333333333</v>
      </c>
      <c r="N20" s="91">
        <f>Tasks5[[#This Row],[PRO]]/4</f>
        <v>17.8246875</v>
      </c>
      <c r="O20" s="91">
        <f>Tasks5[[#This Row],[CHO]]/4</f>
        <v>3.5649375000000001</v>
      </c>
      <c r="R20" s="19" t="s">
        <v>62</v>
      </c>
      <c r="S20" s="60" t="s">
        <v>65</v>
      </c>
      <c r="U20" s="29"/>
      <c r="V20" s="59"/>
    </row>
    <row r="21" spans="2:22" ht="33" customHeight="1" x14ac:dyDescent="0.2">
      <c r="B21" s="229"/>
      <c r="C21" s="44" t="s">
        <v>84</v>
      </c>
      <c r="D21" s="64">
        <f>D20+B7</f>
        <v>0.52083333333333326</v>
      </c>
      <c r="E21" s="49">
        <v>25</v>
      </c>
      <c r="F21" s="65">
        <f>AS3*(Tasks5[[#This Row],[%CALORIES]]/100)</f>
        <v>475.32499999999999</v>
      </c>
      <c r="G21" s="75">
        <v>0</v>
      </c>
      <c r="H21" s="73">
        <f>--(Tasks5[[#This Row],[%COMPLETE]]&gt;=1)</f>
        <v>0</v>
      </c>
      <c r="I21" s="63" t="s">
        <v>80</v>
      </c>
      <c r="J21" s="76">
        <f>Tasks5[[#This Row],[CALORIES]]*0.7</f>
        <v>332.72749999999996</v>
      </c>
      <c r="K21" s="76">
        <f>Tasks5[[#This Row],[CALORIES]]*0.25</f>
        <v>118.83125</v>
      </c>
      <c r="L21" s="70">
        <f>Tasks5[[#This Row],[CALORIES]]*0.05</f>
        <v>23.766249999999999</v>
      </c>
      <c r="M21" s="68">
        <f>Tasks5[[#This Row],[FAT]]/9</f>
        <v>36.969722222222217</v>
      </c>
      <c r="N21" s="68">
        <f>Tasks5[[#This Row],[PRO]]/4</f>
        <v>29.707812499999999</v>
      </c>
      <c r="O21" s="68">
        <f>Tasks5[[#This Row],[CHO]]/4</f>
        <v>5.9415624999999999</v>
      </c>
      <c r="R21" s="19" t="s">
        <v>63</v>
      </c>
      <c r="S21" s="60" t="s">
        <v>65</v>
      </c>
      <c r="U21" s="29"/>
      <c r="V21" s="29"/>
    </row>
    <row r="22" spans="2:22" ht="33" customHeight="1" x14ac:dyDescent="0.2">
      <c r="B22" s="229"/>
      <c r="C22" s="45" t="s">
        <v>85</v>
      </c>
      <c r="D22" s="64">
        <f>D21+B7</f>
        <v>0.64583333333333326</v>
      </c>
      <c r="E22" s="50">
        <v>25</v>
      </c>
      <c r="F22" s="65">
        <f>AS4*(Tasks5[[#This Row],[%CALORIES]]/100)</f>
        <v>475.32499999999999</v>
      </c>
      <c r="G22" s="75">
        <v>0</v>
      </c>
      <c r="H22" s="73">
        <f>--(Tasks5[[#This Row],[%COMPLETE]]&gt;=1)</f>
        <v>0</v>
      </c>
      <c r="I22" s="63" t="s">
        <v>81</v>
      </c>
      <c r="J22" s="76">
        <f>Tasks5[[#This Row],[CALORIES]]*0.7</f>
        <v>332.72749999999996</v>
      </c>
      <c r="K22" s="76">
        <f>Tasks5[[#This Row],[CALORIES]]*0.25</f>
        <v>118.83125</v>
      </c>
      <c r="L22" s="70">
        <f>Tasks5[[#This Row],[CALORIES]]*0.05</f>
        <v>23.766249999999999</v>
      </c>
      <c r="M22" s="68">
        <f>Tasks5[[#This Row],[FAT]]/9</f>
        <v>36.969722222222217</v>
      </c>
      <c r="N22" s="68">
        <f>Tasks5[[#This Row],[PRO]]/4</f>
        <v>29.707812499999999</v>
      </c>
      <c r="O22" s="68">
        <f>Tasks5[[#This Row],[CHO]]/4</f>
        <v>5.9415624999999999</v>
      </c>
      <c r="R22" s="19" t="s">
        <v>64</v>
      </c>
      <c r="S22" s="60" t="s">
        <v>65</v>
      </c>
      <c r="U22" s="29"/>
      <c r="V22" s="29"/>
    </row>
    <row r="23" spans="2:22" ht="33" customHeight="1" thickBot="1" x14ac:dyDescent="0.25">
      <c r="B23" s="230"/>
      <c r="C23" s="97" t="s">
        <v>86</v>
      </c>
      <c r="D23" s="78">
        <f>D22+B7</f>
        <v>0.77083333333333326</v>
      </c>
      <c r="E23" s="99">
        <v>35</v>
      </c>
      <c r="F23" s="79">
        <f>AS5*(Tasks5[[#This Row],[%CALORIES]]/100)</f>
        <v>665.45499999999993</v>
      </c>
      <c r="G23" s="110">
        <v>0</v>
      </c>
      <c r="H23" s="80">
        <f>--(Tasks5[[#This Row],[%COMPLETE]]&gt;=1)</f>
        <v>0</v>
      </c>
      <c r="I23" s="77" t="s">
        <v>82</v>
      </c>
      <c r="J23" s="121">
        <f>Tasks5[[#This Row],[CALORIES]]*0.7</f>
        <v>465.81849999999991</v>
      </c>
      <c r="K23" s="81">
        <f>Tasks5[[#This Row],[CALORIES]]*0.25</f>
        <v>166.36374999999998</v>
      </c>
      <c r="L23" s="82">
        <f>Tasks5[[#This Row],[CALORIES]]*0.05</f>
        <v>33.272749999999995</v>
      </c>
      <c r="M23" s="83">
        <f>Tasks5[[#This Row],[FAT]]/9</f>
        <v>51.757611111111103</v>
      </c>
      <c r="N23" s="83">
        <f>Tasks5[[#This Row],[PRO]]/4</f>
        <v>41.590937499999995</v>
      </c>
      <c r="O23" s="83">
        <f>Tasks5[[#This Row],[CHO]]/4</f>
        <v>8.3181874999999987</v>
      </c>
      <c r="R23" s="19" t="s">
        <v>66</v>
      </c>
      <c r="S23" s="60" t="s">
        <v>65</v>
      </c>
    </row>
    <row r="24" spans="2:22" ht="33" customHeight="1" x14ac:dyDescent="0.2">
      <c r="B24" s="231" t="s">
        <v>75</v>
      </c>
      <c r="C24" s="92" t="s">
        <v>83</v>
      </c>
      <c r="D24" s="85">
        <f>B4+B7</f>
        <v>0.39583333333333331</v>
      </c>
      <c r="E24" s="94">
        <v>15</v>
      </c>
      <c r="F24" s="86">
        <f>AS2*(Tasks5[[#This Row],[%CALORIES]]/100)</f>
        <v>285.19499999999999</v>
      </c>
      <c r="G24" s="72">
        <v>0</v>
      </c>
      <c r="H24" s="88">
        <f>--(Tasks5[[#This Row],[%COMPLETE]]&gt;=1)</f>
        <v>0</v>
      </c>
      <c r="I24" s="74" t="s">
        <v>79</v>
      </c>
      <c r="J24" s="76">
        <f>Tasks5[[#This Row],[CALORIES]]*0.7</f>
        <v>199.63649999999998</v>
      </c>
      <c r="K24" s="76">
        <f>Tasks5[[#This Row],[CALORIES]]*0.25</f>
        <v>71.298749999999998</v>
      </c>
      <c r="L24" s="70">
        <f>Tasks5[[#This Row],[CALORIES]]*0.05</f>
        <v>14.25975</v>
      </c>
      <c r="M24" s="91">
        <f>Tasks5[[#This Row],[FAT]]/9</f>
        <v>22.18183333333333</v>
      </c>
      <c r="N24" s="91">
        <f>Tasks5[[#This Row],[PRO]]/4</f>
        <v>17.8246875</v>
      </c>
      <c r="O24" s="91">
        <f>Tasks5[[#This Row],[CHO]]/4</f>
        <v>3.5649375000000001</v>
      </c>
    </row>
    <row r="25" spans="2:22" ht="33" customHeight="1" x14ac:dyDescent="0.2">
      <c r="B25" s="232"/>
      <c r="C25" s="44" t="s">
        <v>84</v>
      </c>
      <c r="D25" s="64">
        <f>D24+B7</f>
        <v>0.52083333333333326</v>
      </c>
      <c r="E25" s="49">
        <v>25</v>
      </c>
      <c r="F25" s="65">
        <f>AS3*(Tasks5[[#This Row],[%CALORIES]]/100)</f>
        <v>475.32499999999999</v>
      </c>
      <c r="G25" s="75">
        <v>0</v>
      </c>
      <c r="H25" s="73">
        <f>--(Tasks5[[#This Row],[%COMPLETE]]&gt;=1)</f>
        <v>0</v>
      </c>
      <c r="I25" s="63" t="s">
        <v>80</v>
      </c>
      <c r="J25" s="76">
        <f>Tasks5[[#This Row],[CALORIES]]*0.7</f>
        <v>332.72749999999996</v>
      </c>
      <c r="K25" s="76">
        <f>Tasks5[[#This Row],[CALORIES]]*0.25</f>
        <v>118.83125</v>
      </c>
      <c r="L25" s="70">
        <f>Tasks5[[#This Row],[CALORIES]]*0.05</f>
        <v>23.766249999999999</v>
      </c>
      <c r="M25" s="68">
        <f>Tasks5[[#This Row],[FAT]]/9</f>
        <v>36.969722222222217</v>
      </c>
      <c r="N25" s="68">
        <f>Tasks5[[#This Row],[PRO]]/4</f>
        <v>29.707812499999999</v>
      </c>
      <c r="O25" s="68">
        <f>Tasks5[[#This Row],[CHO]]/4</f>
        <v>5.9415624999999999</v>
      </c>
    </row>
    <row r="26" spans="2:22" ht="33" customHeight="1" x14ac:dyDescent="0.2">
      <c r="B26" s="232"/>
      <c r="C26" s="45" t="s">
        <v>85</v>
      </c>
      <c r="D26" s="64">
        <f>D25+B7</f>
        <v>0.64583333333333326</v>
      </c>
      <c r="E26" s="50">
        <v>25</v>
      </c>
      <c r="F26" s="65">
        <f>AS4*(Tasks5[[#This Row],[%CALORIES]]/100)</f>
        <v>475.32499999999999</v>
      </c>
      <c r="G26" s="75">
        <v>0</v>
      </c>
      <c r="H26" s="73">
        <f>--(Tasks5[[#This Row],[%COMPLETE]]&gt;=1)</f>
        <v>0</v>
      </c>
      <c r="I26" s="63" t="s">
        <v>81</v>
      </c>
      <c r="J26" s="76">
        <f>Tasks5[[#This Row],[CALORIES]]*0.7</f>
        <v>332.72749999999996</v>
      </c>
      <c r="K26" s="76">
        <f>Tasks5[[#This Row],[CALORIES]]*0.25</f>
        <v>118.83125</v>
      </c>
      <c r="L26" s="70">
        <f>Tasks5[[#This Row],[CALORIES]]*0.05</f>
        <v>23.766249999999999</v>
      </c>
      <c r="M26" s="68">
        <f>Tasks5[[#This Row],[FAT]]/9</f>
        <v>36.969722222222217</v>
      </c>
      <c r="N26" s="68">
        <f>Tasks5[[#This Row],[PRO]]/4</f>
        <v>29.707812499999999</v>
      </c>
      <c r="O26" s="68">
        <f>Tasks5[[#This Row],[CHO]]/4</f>
        <v>5.9415624999999999</v>
      </c>
    </row>
    <row r="27" spans="2:22" ht="33" customHeight="1" thickBot="1" x14ac:dyDescent="0.25">
      <c r="B27" s="233"/>
      <c r="C27" s="97" t="s">
        <v>86</v>
      </c>
      <c r="D27" s="78">
        <f>D26+B7</f>
        <v>0.77083333333333326</v>
      </c>
      <c r="E27" s="99">
        <v>35</v>
      </c>
      <c r="F27" s="79">
        <f>AS5*(Tasks5[[#This Row],[%CALORIES]]/100)</f>
        <v>665.45499999999993</v>
      </c>
      <c r="G27" s="110">
        <v>0</v>
      </c>
      <c r="H27" s="80">
        <f>--(Tasks5[[#This Row],[%COMPLETE]]&gt;=1)</f>
        <v>0</v>
      </c>
      <c r="I27" s="77" t="s">
        <v>82</v>
      </c>
      <c r="J27" s="121">
        <f>Tasks5[[#This Row],[CALORIES]]*0.7</f>
        <v>465.81849999999991</v>
      </c>
      <c r="K27" s="81">
        <f>Tasks5[[#This Row],[CALORIES]]*0.25</f>
        <v>166.36374999999998</v>
      </c>
      <c r="L27" s="82">
        <f>Tasks5[[#This Row],[CALORIES]]*0.05</f>
        <v>33.272749999999995</v>
      </c>
      <c r="M27" s="83">
        <f>Tasks5[[#This Row],[FAT]]/9</f>
        <v>51.757611111111103</v>
      </c>
      <c r="N27" s="83">
        <f>Tasks5[[#This Row],[PRO]]/4</f>
        <v>41.590937499999995</v>
      </c>
      <c r="O27" s="83">
        <f>Tasks5[[#This Row],[CHO]]/4</f>
        <v>8.3181874999999987</v>
      </c>
    </row>
    <row r="28" spans="2:22" ht="33" customHeight="1" x14ac:dyDescent="0.2">
      <c r="B28" s="213" t="s">
        <v>76</v>
      </c>
      <c r="C28" s="92" t="s">
        <v>83</v>
      </c>
      <c r="D28" s="85">
        <f>B4+B7</f>
        <v>0.39583333333333331</v>
      </c>
      <c r="E28" s="94">
        <v>15</v>
      </c>
      <c r="F28" s="86">
        <f>AS2*(Tasks5[[#This Row],[%CALORIES]]/100)</f>
        <v>285.19499999999999</v>
      </c>
      <c r="G28" s="72">
        <v>0</v>
      </c>
      <c r="H28" s="88">
        <f>--(Tasks5[[#This Row],[%COMPLETE]]&gt;=1)</f>
        <v>0</v>
      </c>
      <c r="I28" s="74" t="s">
        <v>79</v>
      </c>
      <c r="J28" s="76">
        <f>Tasks5[[#This Row],[CALORIES]]*0.7</f>
        <v>199.63649999999998</v>
      </c>
      <c r="K28" s="76">
        <f>Tasks5[[#This Row],[CALORIES]]*0.25</f>
        <v>71.298749999999998</v>
      </c>
      <c r="L28" s="70">
        <f>Tasks5[[#This Row],[CALORIES]]*0.05</f>
        <v>14.25975</v>
      </c>
      <c r="M28" s="91">
        <f>Tasks5[[#This Row],[FAT]]/9</f>
        <v>22.18183333333333</v>
      </c>
      <c r="N28" s="91">
        <f>Tasks5[[#This Row],[PRO]]/4</f>
        <v>17.8246875</v>
      </c>
      <c r="O28" s="91">
        <f>Tasks5[[#This Row],[CHO]]/4</f>
        <v>3.5649375000000001</v>
      </c>
    </row>
    <row r="29" spans="2:22" ht="33" customHeight="1" x14ac:dyDescent="0.2">
      <c r="B29" s="214"/>
      <c r="C29" s="44" t="s">
        <v>84</v>
      </c>
      <c r="D29" s="64">
        <f>D28+B7</f>
        <v>0.52083333333333326</v>
      </c>
      <c r="E29" s="49">
        <v>25</v>
      </c>
      <c r="F29" s="65">
        <f>AS3*(Tasks5[[#This Row],[%CALORIES]]/100)</f>
        <v>475.32499999999999</v>
      </c>
      <c r="G29" s="75">
        <v>0</v>
      </c>
      <c r="H29" s="73">
        <f>--(Tasks5[[#This Row],[%COMPLETE]]&gt;=1)</f>
        <v>0</v>
      </c>
      <c r="I29" s="63" t="s">
        <v>80</v>
      </c>
      <c r="J29" s="76">
        <f>Tasks5[[#This Row],[CALORIES]]*0.7</f>
        <v>332.72749999999996</v>
      </c>
      <c r="K29" s="76">
        <f>Tasks5[[#This Row],[CALORIES]]*0.25</f>
        <v>118.83125</v>
      </c>
      <c r="L29" s="70">
        <f>Tasks5[[#This Row],[CALORIES]]*0.05</f>
        <v>23.766249999999999</v>
      </c>
      <c r="M29" s="68">
        <f>Tasks5[[#This Row],[FAT]]/9</f>
        <v>36.969722222222217</v>
      </c>
      <c r="N29" s="68">
        <f>Tasks5[[#This Row],[PRO]]/4</f>
        <v>29.707812499999999</v>
      </c>
      <c r="O29" s="68">
        <f>Tasks5[[#This Row],[CHO]]/4</f>
        <v>5.9415624999999999</v>
      </c>
    </row>
    <row r="30" spans="2:22" ht="33" customHeight="1" x14ac:dyDescent="0.2">
      <c r="B30" s="214"/>
      <c r="C30" s="45" t="s">
        <v>85</v>
      </c>
      <c r="D30" s="64">
        <f>D29+B7</f>
        <v>0.64583333333333326</v>
      </c>
      <c r="E30" s="50">
        <v>25</v>
      </c>
      <c r="F30" s="65">
        <f>AS4*(Tasks5[[#This Row],[%CALORIES]]/100)</f>
        <v>475.32499999999999</v>
      </c>
      <c r="G30" s="75">
        <v>0</v>
      </c>
      <c r="H30" s="73">
        <f>--(Tasks5[[#This Row],[%COMPLETE]]&gt;=1)</f>
        <v>0</v>
      </c>
      <c r="I30" s="63" t="s">
        <v>81</v>
      </c>
      <c r="J30" s="76">
        <f>Tasks5[[#This Row],[CALORIES]]*0.7</f>
        <v>332.72749999999996</v>
      </c>
      <c r="K30" s="76">
        <f>Tasks5[[#This Row],[CALORIES]]*0.25</f>
        <v>118.83125</v>
      </c>
      <c r="L30" s="70">
        <f>Tasks5[[#This Row],[CALORIES]]*0.05</f>
        <v>23.766249999999999</v>
      </c>
      <c r="M30" s="68">
        <f>Tasks5[[#This Row],[FAT]]/9</f>
        <v>36.969722222222217</v>
      </c>
      <c r="N30" s="68">
        <f>Tasks5[[#This Row],[PRO]]/4</f>
        <v>29.707812499999999</v>
      </c>
      <c r="O30" s="68">
        <f>Tasks5[[#This Row],[CHO]]/4</f>
        <v>5.9415624999999999</v>
      </c>
    </row>
    <row r="31" spans="2:22" ht="33" customHeight="1" thickBot="1" x14ac:dyDescent="0.25">
      <c r="B31" s="215"/>
      <c r="C31" s="97" t="s">
        <v>86</v>
      </c>
      <c r="D31" s="78">
        <f>D30+B7</f>
        <v>0.77083333333333326</v>
      </c>
      <c r="E31" s="99">
        <v>35</v>
      </c>
      <c r="F31" s="79">
        <f>AS5*(Tasks5[[#This Row],[%CALORIES]]/100)</f>
        <v>665.45499999999993</v>
      </c>
      <c r="G31" s="75">
        <v>0</v>
      </c>
      <c r="H31" s="80">
        <f>--(Tasks5[[#This Row],[%COMPLETE]]&gt;=1)</f>
        <v>0</v>
      </c>
      <c r="I31" s="77" t="s">
        <v>82</v>
      </c>
      <c r="J31" s="121">
        <f>Tasks5[[#This Row],[CALORIES]]*0.7</f>
        <v>465.81849999999991</v>
      </c>
      <c r="K31" s="81">
        <f>Tasks5[[#This Row],[CALORIES]]*0.25</f>
        <v>166.36374999999998</v>
      </c>
      <c r="L31" s="82">
        <f>Tasks5[[#This Row],[CALORIES]]*0.05</f>
        <v>33.272749999999995</v>
      </c>
      <c r="M31" s="83">
        <f>Tasks5[[#This Row],[FAT]]/9</f>
        <v>51.757611111111103</v>
      </c>
      <c r="N31" s="83">
        <f>Tasks5[[#This Row],[PRO]]/4</f>
        <v>41.590937499999995</v>
      </c>
      <c r="O31" s="83">
        <f>Tasks5[[#This Row],[CHO]]/4</f>
        <v>8.3181874999999987</v>
      </c>
    </row>
    <row r="32" spans="2:22" ht="33" customHeight="1" x14ac:dyDescent="0.2">
      <c r="B32" s="216" t="s">
        <v>77</v>
      </c>
      <c r="C32" s="92" t="s">
        <v>83</v>
      </c>
      <c r="D32" s="93">
        <f>B4+B7</f>
        <v>0.39583333333333331</v>
      </c>
      <c r="E32" s="94">
        <v>15</v>
      </c>
      <c r="F32" s="86">
        <f>AS2*(Tasks5[[#This Row],[%CALORIES]]/100)</f>
        <v>285.19499999999999</v>
      </c>
      <c r="G32" s="95">
        <v>0</v>
      </c>
      <c r="H32" s="96">
        <f>--(Tasks5[[#This Row],[%COMPLETE]]&gt;=1)</f>
        <v>0</v>
      </c>
      <c r="I32" s="74" t="s">
        <v>79</v>
      </c>
      <c r="J32" s="76">
        <f>Tasks5[[#This Row],[CALORIES]]*0.7</f>
        <v>199.63649999999998</v>
      </c>
      <c r="K32" s="76">
        <f>Tasks5[[#This Row],[CALORIES]]*0.25</f>
        <v>71.298749999999998</v>
      </c>
      <c r="L32" s="70">
        <f>Tasks5[[#This Row],[CALORIES]]*0.05</f>
        <v>14.25975</v>
      </c>
      <c r="M32" s="91">
        <f>Tasks5[[#This Row],[FAT]]/9</f>
        <v>22.18183333333333</v>
      </c>
      <c r="N32" s="91">
        <f>Tasks5[[#This Row],[PRO]]/4</f>
        <v>17.8246875</v>
      </c>
      <c r="O32" s="91">
        <f>Tasks5[[#This Row],[CHO]]/4</f>
        <v>3.5649375000000001</v>
      </c>
    </row>
    <row r="33" spans="2:17" ht="33" customHeight="1" x14ac:dyDescent="0.2">
      <c r="B33" s="217"/>
      <c r="C33" s="44" t="s">
        <v>84</v>
      </c>
      <c r="D33" s="51">
        <f>D32+B7</f>
        <v>0.52083333333333326</v>
      </c>
      <c r="E33" s="49">
        <v>25</v>
      </c>
      <c r="F33" s="65">
        <f>AS3*(Tasks5[[#This Row],[%CALORIES]]/100)</f>
        <v>475.32499999999999</v>
      </c>
      <c r="G33" s="66">
        <v>0</v>
      </c>
      <c r="H33" s="67">
        <f>--(Tasks5[[#This Row],[%COMPLETE]]&gt;=1)</f>
        <v>0</v>
      </c>
      <c r="I33" s="63" t="s">
        <v>80</v>
      </c>
      <c r="J33" s="76">
        <f>Tasks5[[#This Row],[CALORIES]]*0.7</f>
        <v>332.72749999999996</v>
      </c>
      <c r="K33" s="76">
        <f>Tasks5[[#This Row],[CALORIES]]*0.25</f>
        <v>118.83125</v>
      </c>
      <c r="L33" s="70">
        <f>Tasks5[[#This Row],[CALORIES]]*0.05</f>
        <v>23.766249999999999</v>
      </c>
      <c r="M33" s="68">
        <f>Tasks5[[#This Row],[FAT]]/9</f>
        <v>36.969722222222217</v>
      </c>
      <c r="N33" s="68">
        <f>Tasks5[[#This Row],[PRO]]/4</f>
        <v>29.707812499999999</v>
      </c>
      <c r="O33" s="68">
        <f>Tasks5[[#This Row],[CHO]]/4</f>
        <v>5.9415624999999999</v>
      </c>
    </row>
    <row r="34" spans="2:17" ht="33" customHeight="1" x14ac:dyDescent="0.2">
      <c r="B34" s="217"/>
      <c r="C34" s="45" t="s">
        <v>85</v>
      </c>
      <c r="D34" s="52">
        <f>D33+B7</f>
        <v>0.64583333333333326</v>
      </c>
      <c r="E34" s="50">
        <v>25</v>
      </c>
      <c r="F34" s="65">
        <f>AS4*(Tasks5[[#This Row],[%CALORIES]]/100)</f>
        <v>475.32499999999999</v>
      </c>
      <c r="G34" s="66">
        <v>0</v>
      </c>
      <c r="H34" s="67">
        <f>--(Tasks5[[#This Row],[%COMPLETE]]&gt;=1)</f>
        <v>0</v>
      </c>
      <c r="I34" s="63" t="s">
        <v>81</v>
      </c>
      <c r="J34" s="76">
        <f>Tasks5[[#This Row],[CALORIES]]*0.7</f>
        <v>332.72749999999996</v>
      </c>
      <c r="K34" s="76">
        <f>Tasks5[[#This Row],[CALORIES]]*0.25</f>
        <v>118.83125</v>
      </c>
      <c r="L34" s="70">
        <f>Tasks5[[#This Row],[CALORIES]]*0.05</f>
        <v>23.766249999999999</v>
      </c>
      <c r="M34" s="68">
        <f>Tasks5[[#This Row],[FAT]]/9</f>
        <v>36.969722222222217</v>
      </c>
      <c r="N34" s="68">
        <f>Tasks5[[#This Row],[PRO]]/4</f>
        <v>29.707812499999999</v>
      </c>
      <c r="O34" s="68">
        <f>Tasks5[[#This Row],[CHO]]/4</f>
        <v>5.9415624999999999</v>
      </c>
    </row>
    <row r="35" spans="2:17" ht="33" customHeight="1" thickBot="1" x14ac:dyDescent="0.25">
      <c r="B35" s="218"/>
      <c r="C35" s="97" t="s">
        <v>86</v>
      </c>
      <c r="D35" s="98">
        <f>D34+B7</f>
        <v>0.77083333333333326</v>
      </c>
      <c r="E35" s="99">
        <v>35</v>
      </c>
      <c r="F35" s="79">
        <f>AS5*(Tasks5[[#This Row],[%CALORIES]]/100)</f>
        <v>665.45499999999993</v>
      </c>
      <c r="G35" s="100">
        <v>0</v>
      </c>
      <c r="H35" s="101">
        <f>--(Tasks5[[#This Row],[%COMPLETE]]&gt;=1)</f>
        <v>0</v>
      </c>
      <c r="I35" s="77" t="s">
        <v>82</v>
      </c>
      <c r="J35" s="121">
        <f>Tasks5[[#This Row],[CALORIES]]*0.7</f>
        <v>465.81849999999991</v>
      </c>
      <c r="K35" s="81">
        <f>Tasks5[[#This Row],[CALORIES]]*0.25</f>
        <v>166.36374999999998</v>
      </c>
      <c r="L35" s="82">
        <f>Tasks5[[#This Row],[CALORIES]]*0.05</f>
        <v>33.272749999999995</v>
      </c>
      <c r="M35" s="83">
        <f>Tasks5[[#This Row],[FAT]]/9</f>
        <v>51.757611111111103</v>
      </c>
      <c r="N35" s="83">
        <f>Tasks5[[#This Row],[PRO]]/4</f>
        <v>41.590937499999995</v>
      </c>
      <c r="O35" s="83">
        <f>Tasks5[[#This Row],[CHO]]/4</f>
        <v>8.3181874999999987</v>
      </c>
    </row>
    <row r="36" spans="2:17" ht="33" customHeight="1" x14ac:dyDescent="0.2">
      <c r="B36" s="219" t="s">
        <v>78</v>
      </c>
      <c r="C36" s="92" t="s">
        <v>83</v>
      </c>
      <c r="D36" s="93">
        <f>B4+B7</f>
        <v>0.39583333333333331</v>
      </c>
      <c r="E36" s="94">
        <v>15</v>
      </c>
      <c r="F36" s="94">
        <f>AS2*(Tasks5[[#This Row],[%CALORIES]]/100)</f>
        <v>285.19499999999999</v>
      </c>
      <c r="G36" s="102">
        <v>0</v>
      </c>
      <c r="H36" s="103">
        <f>--(Tasks5[[#This Row],[%COMPLETE]]&gt;=1)</f>
        <v>0</v>
      </c>
      <c r="I36" s="74" t="s">
        <v>79</v>
      </c>
      <c r="J36" s="76">
        <f>Tasks5[[#This Row],[CALORIES]]*0.7</f>
        <v>199.63649999999998</v>
      </c>
      <c r="K36" s="76">
        <f>Tasks5[[#This Row],[CALORIES]]*0.25</f>
        <v>71.298749999999998</v>
      </c>
      <c r="L36" s="70">
        <f>Tasks5[[#This Row],[CALORIES]]*0.05</f>
        <v>14.25975</v>
      </c>
      <c r="M36" s="104">
        <f>Tasks5[[#This Row],[FAT]]/9</f>
        <v>22.18183333333333</v>
      </c>
      <c r="N36" s="104">
        <f>Tasks5[[#This Row],[PRO]]/4</f>
        <v>17.8246875</v>
      </c>
      <c r="O36" s="104">
        <f>Tasks5[[#This Row],[CHO]]/4</f>
        <v>3.5649375000000001</v>
      </c>
    </row>
    <row r="37" spans="2:17" ht="33" customHeight="1" x14ac:dyDescent="0.2">
      <c r="B37" s="220"/>
      <c r="C37" s="44" t="s">
        <v>84</v>
      </c>
      <c r="D37" s="51">
        <f>D36+B7</f>
        <v>0.52083333333333326</v>
      </c>
      <c r="E37" s="49">
        <v>25</v>
      </c>
      <c r="F37" s="49">
        <f>AS3*(Tasks5[[#This Row],[%CALORIES]]/100)</f>
        <v>475.32499999999999</v>
      </c>
      <c r="G37" s="48">
        <v>0</v>
      </c>
      <c r="H37" s="46">
        <f>--(Tasks5[[#This Row],[%COMPLETE]]&gt;=1)</f>
        <v>0</v>
      </c>
      <c r="I37" s="63" t="s">
        <v>80</v>
      </c>
      <c r="J37" s="76">
        <f>Tasks5[[#This Row],[CALORIES]]*0.7</f>
        <v>332.72749999999996</v>
      </c>
      <c r="K37" s="76">
        <f>Tasks5[[#This Row],[CALORIES]]*0.25</f>
        <v>118.83125</v>
      </c>
      <c r="L37" s="70">
        <f>Tasks5[[#This Row],[CALORIES]]*0.05</f>
        <v>23.766249999999999</v>
      </c>
      <c r="M37" s="42">
        <f>Tasks5[[#This Row],[FAT]]/9</f>
        <v>36.969722222222217</v>
      </c>
      <c r="N37" s="42">
        <f>Tasks5[[#This Row],[PRO]]/4</f>
        <v>29.707812499999999</v>
      </c>
      <c r="O37" s="42">
        <f>Tasks5[[#This Row],[CHO]]/4</f>
        <v>5.9415624999999999</v>
      </c>
    </row>
    <row r="38" spans="2:17" ht="33" customHeight="1" x14ac:dyDescent="0.2">
      <c r="B38" s="220"/>
      <c r="C38" s="45" t="s">
        <v>85</v>
      </c>
      <c r="D38" s="52">
        <f>D37+B7</f>
        <v>0.64583333333333326</v>
      </c>
      <c r="E38" s="50">
        <v>25</v>
      </c>
      <c r="F38" s="49">
        <f>AS4*(Tasks5[[#This Row],[%CALORIES]]/100)</f>
        <v>475.32499999999999</v>
      </c>
      <c r="G38" s="48">
        <v>0</v>
      </c>
      <c r="H38" s="47">
        <f>--(Tasks5[[#This Row],[%COMPLETE]]&gt;=1)</f>
        <v>0</v>
      </c>
      <c r="I38" s="63" t="s">
        <v>81</v>
      </c>
      <c r="J38" s="76">
        <f>Tasks5[[#This Row],[CALORIES]]*0.7</f>
        <v>332.72749999999996</v>
      </c>
      <c r="K38" s="76">
        <f>Tasks5[[#This Row],[CALORIES]]*0.25</f>
        <v>118.83125</v>
      </c>
      <c r="L38" s="70">
        <f>Tasks5[[#This Row],[CALORIES]]*0.05</f>
        <v>23.766249999999999</v>
      </c>
      <c r="M38" s="42">
        <f>Tasks5[[#This Row],[FAT]]/9</f>
        <v>36.969722222222217</v>
      </c>
      <c r="N38" s="42">
        <f>Tasks5[[#This Row],[PRO]]/4</f>
        <v>29.707812499999999</v>
      </c>
      <c r="O38" s="42">
        <f>Tasks5[[#This Row],[CHO]]/4</f>
        <v>5.9415624999999999</v>
      </c>
    </row>
    <row r="39" spans="2:17" ht="33" customHeight="1" thickBot="1" x14ac:dyDescent="0.25">
      <c r="B39" s="221"/>
      <c r="C39" s="97" t="s">
        <v>86</v>
      </c>
      <c r="D39" s="98">
        <f>D38+B7</f>
        <v>0.77083333333333326</v>
      </c>
      <c r="E39" s="99">
        <v>35</v>
      </c>
      <c r="F39" s="106">
        <f>AS5*(Tasks5[[#This Row],[%CALORIES]]/100)</f>
        <v>665.45499999999993</v>
      </c>
      <c r="G39" s="107">
        <v>0</v>
      </c>
      <c r="H39" s="108">
        <f>--(Tasks5[[#This Row],[%COMPLETE]]&gt;=1)</f>
        <v>0</v>
      </c>
      <c r="I39" s="77" t="s">
        <v>82</v>
      </c>
      <c r="J39" s="121">
        <f>Tasks5[[#This Row],[CALORIES]]*0.7</f>
        <v>465.81849999999991</v>
      </c>
      <c r="K39" s="81">
        <f>Tasks5[[#This Row],[CALORIES]]*0.25</f>
        <v>166.36374999999998</v>
      </c>
      <c r="L39" s="82">
        <f>Tasks5[[#This Row],[CALORIES]]*0.05</f>
        <v>33.272749999999995</v>
      </c>
      <c r="M39" s="109">
        <f>Tasks5[[#This Row],[FAT]]/9</f>
        <v>51.757611111111103</v>
      </c>
      <c r="N39" s="109">
        <f>Tasks5[[#This Row],[PRO]]/4</f>
        <v>41.590937499999995</v>
      </c>
      <c r="O39" s="109">
        <f>Tasks5[[#This Row],[CHO]]/4</f>
        <v>8.3181874999999987</v>
      </c>
    </row>
    <row r="40" spans="2:17" ht="33" customHeight="1" x14ac:dyDescent="0.2">
      <c r="C40" s="54"/>
      <c r="D40" s="54"/>
      <c r="E40" s="54"/>
      <c r="F40" s="54"/>
      <c r="G40" s="54"/>
      <c r="H40" s="54"/>
      <c r="I40" s="54"/>
      <c r="J40" s="54"/>
      <c r="K40" s="54"/>
      <c r="L40" s="54"/>
      <c r="M40" s="54"/>
      <c r="O40" s="54"/>
    </row>
    <row r="42" spans="2:17" ht="33" customHeight="1" thickBot="1" x14ac:dyDescent="0.25">
      <c r="C42" s="117" t="s">
        <v>87</v>
      </c>
      <c r="D42" s="117"/>
      <c r="E42" s="117"/>
      <c r="F42" s="117"/>
      <c r="G42" s="117"/>
      <c r="H42" s="117"/>
      <c r="I42" s="117"/>
      <c r="M42" s="117" t="s">
        <v>89</v>
      </c>
    </row>
    <row r="43" spans="2:17" ht="33" customHeight="1" x14ac:dyDescent="0.2">
      <c r="C43" s="164" t="s">
        <v>88</v>
      </c>
      <c r="D43" s="165"/>
      <c r="E43" s="165"/>
      <c r="F43" s="165"/>
      <c r="G43" s="165"/>
      <c r="H43" s="165"/>
      <c r="I43" s="165"/>
      <c r="J43" s="165"/>
      <c r="K43" s="166"/>
      <c r="M43" s="211" t="s">
        <v>90</v>
      </c>
      <c r="N43" s="212"/>
      <c r="O43" s="212"/>
      <c r="P43" s="119"/>
      <c r="Q43" s="119"/>
    </row>
    <row r="44" spans="2:17" ht="33" customHeight="1" x14ac:dyDescent="0.2">
      <c r="C44" s="167"/>
      <c r="D44" s="168"/>
      <c r="E44" s="168"/>
      <c r="F44" s="168"/>
      <c r="G44" s="168"/>
      <c r="H44" s="168"/>
      <c r="I44" s="168"/>
      <c r="J44" s="168"/>
      <c r="K44" s="169"/>
    </row>
    <row r="45" spans="2:17" ht="33" customHeight="1" x14ac:dyDescent="0.2">
      <c r="C45" s="167"/>
      <c r="D45" s="168"/>
      <c r="E45" s="168"/>
      <c r="F45" s="168"/>
      <c r="G45" s="168"/>
      <c r="H45" s="168"/>
      <c r="I45" s="168"/>
      <c r="J45" s="168"/>
      <c r="K45" s="169"/>
      <c r="M45" s="211" t="s">
        <v>91</v>
      </c>
      <c r="N45" s="212"/>
      <c r="O45" s="212"/>
    </row>
    <row r="46" spans="2:17" ht="33" customHeight="1" x14ac:dyDescent="0.2">
      <c r="C46" s="167"/>
      <c r="D46" s="168"/>
      <c r="E46" s="168"/>
      <c r="F46" s="168"/>
      <c r="G46" s="168"/>
      <c r="H46" s="168"/>
      <c r="I46" s="168"/>
      <c r="J46" s="168"/>
      <c r="K46" s="169"/>
    </row>
    <row r="47" spans="2:17" ht="33" customHeight="1" x14ac:dyDescent="0.2">
      <c r="C47" s="167"/>
      <c r="D47" s="168"/>
      <c r="E47" s="168"/>
      <c r="F47" s="168"/>
      <c r="G47" s="168"/>
      <c r="H47" s="168"/>
      <c r="I47" s="168"/>
      <c r="J47" s="168"/>
      <c r="K47" s="169"/>
    </row>
    <row r="48" spans="2:17" ht="33" customHeight="1" x14ac:dyDescent="0.2">
      <c r="C48" s="167"/>
      <c r="D48" s="168"/>
      <c r="E48" s="168"/>
      <c r="F48" s="168"/>
      <c r="G48" s="168"/>
      <c r="H48" s="168"/>
      <c r="I48" s="168"/>
      <c r="J48" s="168"/>
      <c r="K48" s="169"/>
    </row>
    <row r="49" spans="3:11" ht="33" customHeight="1" x14ac:dyDescent="0.2">
      <c r="C49" s="167"/>
      <c r="D49" s="168"/>
      <c r="E49" s="168"/>
      <c r="F49" s="168"/>
      <c r="G49" s="168"/>
      <c r="H49" s="168"/>
      <c r="I49" s="168"/>
      <c r="J49" s="168"/>
      <c r="K49" s="169"/>
    </row>
    <row r="50" spans="3:11" ht="33" customHeight="1" x14ac:dyDescent="0.2">
      <c r="C50" s="167"/>
      <c r="D50" s="168"/>
      <c r="E50" s="168"/>
      <c r="F50" s="168"/>
      <c r="G50" s="168"/>
      <c r="H50" s="168"/>
      <c r="I50" s="168"/>
      <c r="J50" s="168"/>
      <c r="K50" s="169"/>
    </row>
    <row r="51" spans="3:11" ht="33" customHeight="1" x14ac:dyDescent="0.2">
      <c r="C51" s="167"/>
      <c r="D51" s="168"/>
      <c r="E51" s="168"/>
      <c r="F51" s="168"/>
      <c r="G51" s="168"/>
      <c r="H51" s="168"/>
      <c r="I51" s="168"/>
      <c r="J51" s="168"/>
      <c r="K51" s="169"/>
    </row>
    <row r="52" spans="3:11" ht="33" customHeight="1" x14ac:dyDescent="0.2">
      <c r="C52" s="167"/>
      <c r="D52" s="168"/>
      <c r="E52" s="168"/>
      <c r="F52" s="168"/>
      <c r="G52" s="168"/>
      <c r="H52" s="168"/>
      <c r="I52" s="168"/>
      <c r="J52" s="168"/>
      <c r="K52" s="169"/>
    </row>
    <row r="53" spans="3:11" ht="33" customHeight="1" x14ac:dyDescent="0.2">
      <c r="C53" s="167"/>
      <c r="D53" s="168"/>
      <c r="E53" s="168"/>
      <c r="F53" s="168"/>
      <c r="G53" s="168"/>
      <c r="H53" s="168"/>
      <c r="I53" s="168"/>
      <c r="J53" s="168"/>
      <c r="K53" s="169"/>
    </row>
    <row r="54" spans="3:11" ht="33" customHeight="1" x14ac:dyDescent="0.2">
      <c r="C54" s="167"/>
      <c r="D54" s="168"/>
      <c r="E54" s="168"/>
      <c r="F54" s="168"/>
      <c r="G54" s="168"/>
      <c r="H54" s="168"/>
      <c r="I54" s="168"/>
      <c r="J54" s="168"/>
      <c r="K54" s="169"/>
    </row>
    <row r="55" spans="3:11" ht="33" customHeight="1" x14ac:dyDescent="0.2">
      <c r="C55" s="167"/>
      <c r="D55" s="168"/>
      <c r="E55" s="168"/>
      <c r="F55" s="168"/>
      <c r="G55" s="168"/>
      <c r="H55" s="168"/>
      <c r="I55" s="168"/>
      <c r="J55" s="168"/>
      <c r="K55" s="169"/>
    </row>
    <row r="56" spans="3:11" ht="33" customHeight="1" thickBot="1" x14ac:dyDescent="0.25">
      <c r="C56" s="170"/>
      <c r="D56" s="171"/>
      <c r="E56" s="171"/>
      <c r="F56" s="171"/>
      <c r="G56" s="171"/>
      <c r="H56" s="171"/>
      <c r="I56" s="171"/>
      <c r="J56" s="171"/>
      <c r="K56" s="172"/>
    </row>
    <row r="57" spans="3:11" ht="33" customHeight="1" x14ac:dyDescent="0.2">
      <c r="C57" s="118"/>
      <c r="D57" s="118"/>
      <c r="E57" s="118"/>
      <c r="F57" s="118"/>
      <c r="G57" s="118"/>
      <c r="H57" s="118"/>
      <c r="I57" s="118"/>
      <c r="J57" s="118"/>
      <c r="K57" s="118"/>
    </row>
    <row r="58" spans="3:11" ht="33" customHeight="1" x14ac:dyDescent="0.2">
      <c r="C58" s="118"/>
      <c r="D58" s="118"/>
      <c r="E58" s="118"/>
      <c r="F58" s="118"/>
      <c r="G58" s="118"/>
      <c r="H58" s="118"/>
      <c r="I58" s="118"/>
      <c r="J58" s="118"/>
      <c r="K58" s="118"/>
    </row>
    <row r="59" spans="3:11" ht="33" customHeight="1" x14ac:dyDescent="0.2">
      <c r="C59" s="118"/>
      <c r="D59" s="118"/>
      <c r="E59" s="118"/>
      <c r="F59" s="118"/>
      <c r="G59" s="118"/>
      <c r="H59" s="118"/>
      <c r="I59" s="118"/>
      <c r="J59" s="118"/>
      <c r="K59" s="118"/>
    </row>
    <row r="60" spans="3:11" ht="33" customHeight="1" x14ac:dyDescent="0.2">
      <c r="C60" s="118"/>
      <c r="D60" s="118"/>
      <c r="E60" s="118"/>
      <c r="F60" s="118"/>
      <c r="G60" s="118"/>
      <c r="H60" s="118"/>
      <c r="I60" s="118"/>
      <c r="J60" s="118"/>
      <c r="K60" s="118"/>
    </row>
    <row r="61" spans="3:11" ht="33" customHeight="1" x14ac:dyDescent="0.2">
      <c r="C61" s="118"/>
      <c r="D61" s="118"/>
      <c r="E61" s="118"/>
      <c r="F61" s="118"/>
      <c r="G61" s="118"/>
      <c r="H61" s="118"/>
      <c r="I61" s="118"/>
      <c r="J61" s="118"/>
      <c r="K61" s="118"/>
    </row>
    <row r="62" spans="3:11" ht="33" customHeight="1" x14ac:dyDescent="0.2">
      <c r="C62" s="118"/>
      <c r="D62" s="118"/>
      <c r="E62" s="118"/>
      <c r="F62" s="118"/>
      <c r="G62" s="118"/>
      <c r="H62" s="118"/>
      <c r="I62" s="118"/>
      <c r="J62" s="118"/>
      <c r="K62" s="118"/>
    </row>
    <row r="63" spans="3:11" ht="33" customHeight="1" x14ac:dyDescent="0.2">
      <c r="C63" s="118"/>
      <c r="D63" s="118"/>
      <c r="E63" s="118"/>
      <c r="F63" s="118"/>
      <c r="G63" s="118"/>
      <c r="H63" s="118"/>
      <c r="I63" s="118"/>
      <c r="J63" s="118"/>
      <c r="K63" s="118"/>
    </row>
    <row r="64" spans="3:11" ht="33" customHeight="1" x14ac:dyDescent="0.2">
      <c r="C64" s="118"/>
      <c r="D64" s="118"/>
      <c r="E64" s="118"/>
      <c r="F64" s="118"/>
      <c r="G64" s="118"/>
      <c r="H64" s="118"/>
      <c r="I64" s="118"/>
      <c r="J64" s="118"/>
      <c r="K64" s="118"/>
    </row>
    <row r="65" spans="3:11" ht="33" customHeight="1" x14ac:dyDescent="0.2">
      <c r="C65" s="118"/>
      <c r="D65" s="118"/>
      <c r="E65" s="118"/>
      <c r="F65" s="118"/>
      <c r="G65" s="118"/>
      <c r="H65" s="118"/>
      <c r="I65" s="118"/>
      <c r="J65" s="118"/>
      <c r="K65" s="118"/>
    </row>
    <row r="66" spans="3:11" ht="33" customHeight="1" x14ac:dyDescent="0.2">
      <c r="C66" s="118"/>
      <c r="D66" s="118"/>
      <c r="E66" s="118"/>
      <c r="F66" s="118"/>
      <c r="G66" s="118"/>
      <c r="H66" s="118"/>
      <c r="I66" s="118"/>
      <c r="J66" s="118"/>
      <c r="K66" s="118"/>
    </row>
    <row r="67" spans="3:11" ht="33" customHeight="1" x14ac:dyDescent="0.2">
      <c r="C67" s="118"/>
      <c r="D67" s="118"/>
      <c r="E67" s="118"/>
      <c r="F67" s="118"/>
      <c r="G67" s="118"/>
      <c r="H67" s="118"/>
      <c r="I67" s="118"/>
      <c r="J67" s="118"/>
      <c r="K67" s="118"/>
    </row>
    <row r="68" spans="3:11" ht="33" customHeight="1" x14ac:dyDescent="0.2">
      <c r="C68" s="118"/>
      <c r="D68" s="118"/>
      <c r="E68" s="118"/>
      <c r="F68" s="118"/>
      <c r="G68" s="118"/>
      <c r="H68" s="118"/>
      <c r="I68" s="118"/>
      <c r="J68" s="118"/>
      <c r="K68" s="118"/>
    </row>
  </sheetData>
  <sheetProtection formatCells="0" formatColumns="0" formatRows="0" insertColumns="0" insertRows="0" deleteColumns="0" deleteRows="0" selectLockedCells="1" sort="0" autoFilter="0"/>
  <mergeCells count="16">
    <mergeCell ref="R9:V9"/>
    <mergeCell ref="M10:O10"/>
    <mergeCell ref="B6:H6"/>
    <mergeCell ref="B3:N3"/>
    <mergeCell ref="J10:L10"/>
    <mergeCell ref="B16:B19"/>
    <mergeCell ref="B20:B23"/>
    <mergeCell ref="B24:B27"/>
    <mergeCell ref="B10:I10"/>
    <mergeCell ref="B12:B15"/>
    <mergeCell ref="C43:K56"/>
    <mergeCell ref="M43:O43"/>
    <mergeCell ref="M45:O45"/>
    <mergeCell ref="B28:B31"/>
    <mergeCell ref="B32:B35"/>
    <mergeCell ref="B36:B39"/>
  </mergeCells>
  <phoneticPr fontId="28" type="noConversion"/>
  <conditionalFormatting sqref="G12:G39">
    <cfRule type="dataBar" priority="5">
      <dataBar>
        <cfvo type="num" val="0"/>
        <cfvo type="num" val="1"/>
        <color theme="5"/>
      </dataBar>
      <extLst>
        <ext xmlns:x14="http://schemas.microsoft.com/office/spreadsheetml/2009/9/main" uri="{B025F937-C7B1-47D3-B67F-A62EFF666E3E}">
          <x14:id>{7C1E8059-67E0-534E-AF75-A83701DB52BE}</x14:id>
        </ext>
      </extLst>
    </cfRule>
  </conditionalFormatting>
  <conditionalFormatting sqref="G38">
    <cfRule type="dataBar" priority="3">
      <dataBar>
        <cfvo type="num" val="0"/>
        <cfvo type="num" val="1"/>
        <color theme="5"/>
      </dataBar>
      <extLst>
        <ext xmlns:x14="http://schemas.microsoft.com/office/spreadsheetml/2009/9/main" uri="{B025F937-C7B1-47D3-B67F-A62EFF666E3E}">
          <x14:id>{B80A767E-06D1-E746-B47D-531A65A4FC96}</x14:id>
        </ext>
      </extLst>
    </cfRule>
  </conditionalFormatting>
  <conditionalFormatting sqref="G39">
    <cfRule type="dataBar" priority="1">
      <dataBar>
        <cfvo type="num" val="0"/>
        <cfvo type="num" val="1"/>
        <color theme="5"/>
      </dataBar>
      <extLst>
        <ext xmlns:x14="http://schemas.microsoft.com/office/spreadsheetml/2009/9/main" uri="{B025F937-C7B1-47D3-B67F-A62EFF666E3E}">
          <x14:id>{6D40E7BF-7C3E-0446-9BEE-0744CDB6F326}</x14:id>
        </ext>
      </extLst>
    </cfRule>
  </conditionalFormatting>
  <dataValidations count="2">
    <dataValidation type="list" errorStyle="warning" allowBlank="1" showInputMessage="1" showErrorMessage="1" error="Select a value from the dropdown list. Or enter one of the following: 0%, 25%, 50%, 75%, or 100%" sqref="G12:G39" xr:uid="{4705B7C4-B8EA-D847-8345-A43ABC0B9037}">
      <formula1>"0%,100%"</formula1>
    </dataValidation>
    <dataValidation type="list" allowBlank="1" showInputMessage="1" showErrorMessage="1" sqref="B7" xr:uid="{B1C32B08-0940-F645-BA21-9DDAE1651A85}">
      <formula1>"03:00:00"</formula1>
    </dataValidation>
  </dataValidations>
  <hyperlinks>
    <hyperlink ref="S11" r:id="rId1" display="https://amzn.to/2Wtpj3D" xr:uid="{F6A954EB-C8A9-7440-A218-6CC3AE11E028}"/>
    <hyperlink ref="S12" r:id="rId2" display="https://amzn.to/2Zb7umM" xr:uid="{6F93236C-2578-8D46-8554-41AFCCC967D2}"/>
    <hyperlink ref="S13" r:id="rId3" xr:uid="{7DFD6744-B4A0-CC4F-AC69-D5942DEA950F}"/>
    <hyperlink ref="S14" r:id="rId4" xr:uid="{1A5BA466-9E6E-134F-B82D-951A6476F053}"/>
    <hyperlink ref="S15" r:id="rId5" xr:uid="{81D6C637-9C3A-8146-9407-47F119DA23C9}"/>
    <hyperlink ref="S16" r:id="rId6" xr:uid="{CAADD6D8-B932-8A4B-A74F-7FB4E31F98E9}"/>
    <hyperlink ref="S17" r:id="rId7" xr:uid="{401AD05E-3F87-BA4C-839C-880C7D290D0D}"/>
    <hyperlink ref="S18" r:id="rId8" xr:uid="{B96C912C-4824-B04C-8A0C-A5B7929689A8}"/>
    <hyperlink ref="S19" r:id="rId9" xr:uid="{67AA541B-6AA0-4B4D-9B12-147A6C20C7CC}"/>
    <hyperlink ref="S20" r:id="rId10" xr:uid="{7120A7E9-CA73-254F-B2ED-1172E20E23B0}"/>
    <hyperlink ref="S21" r:id="rId11" xr:uid="{0094EAEB-68B2-8241-AD13-B57DB4B6456D}"/>
    <hyperlink ref="S22" r:id="rId12" xr:uid="{F42FD0C2-5BC0-8B43-BB7D-48D42D04B2D3}"/>
    <hyperlink ref="S23" r:id="rId13" display="https://amzn.to/2Wl2Qko" xr:uid="{B645E181-1912-DA49-A19E-3D30F075CFB4}"/>
    <hyperlink ref="M43:O43" r:id="rId14" display="Bullet Proof Coffee" xr:uid="{D4A13EB8-01E6-FA4A-8461-1E0373995495}"/>
    <hyperlink ref="M45:O45" r:id="rId15" display="Protein Smoothie" xr:uid="{59D8FF7A-F65A-DA4E-AD6A-DDD557D4214E}"/>
  </hyperlinks>
  <printOptions horizontalCentered="1"/>
  <pageMargins left="0.4" right="0.4" top="0.4" bottom="0.4" header="0.25" footer="0.25"/>
  <pageSetup fitToHeight="0" orientation="landscape" r:id="rId16"/>
  <headerFooter differentFirst="1">
    <oddFooter>Page &amp;P of &amp;N</oddFooter>
  </headerFooter>
  <ignoredErrors>
    <ignoredError sqref="F36:F39 F16:F35 J12:J39" calculatedColumn="1"/>
  </ignoredErrors>
  <drawing r:id="rId17"/>
  <tableParts count="1">
    <tablePart r:id="rId18"/>
  </tableParts>
  <extLst>
    <ext xmlns:x14="http://schemas.microsoft.com/office/spreadsheetml/2009/9/main" uri="{78C0D931-6437-407d-A8EE-F0AAD7539E65}">
      <x14:conditionalFormattings>
        <x14:conditionalFormatting xmlns:xm="http://schemas.microsoft.com/office/excel/2006/main">
          <x14:cfRule type="dataBar" id="{7C1E8059-67E0-534E-AF75-A83701DB52B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G12:G39</xm:sqref>
        </x14:conditionalFormatting>
        <x14:conditionalFormatting xmlns:xm="http://schemas.microsoft.com/office/excel/2006/main">
          <x14:cfRule type="dataBar" id="{B80A767E-06D1-E746-B47D-531A65A4FC9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G38</xm:sqref>
        </x14:conditionalFormatting>
        <x14:conditionalFormatting xmlns:xm="http://schemas.microsoft.com/office/excel/2006/main">
          <x14:cfRule type="dataBar" id="{6D40E7BF-7C3E-0446-9BEE-0744CDB6F3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G39</xm:sqref>
        </x14:conditionalFormatting>
        <x14:conditionalFormatting xmlns:xm="http://schemas.microsoft.com/office/excel/2006/main">
          <x14:cfRule type="iconSet" priority="4" id="{CB26268E-2B35-7F41-AF88-8303E3ECDEDF}">
            <x14:iconSet custom="1">
              <x14:cfvo type="percent">
                <xm:f>0</xm:f>
              </x14:cfvo>
              <x14:cfvo type="num">
                <xm:f>0</xm:f>
              </x14:cfvo>
              <x14:cfvo type="num">
                <xm:f>1</xm:f>
              </x14:cfvo>
              <x14:cfIcon iconSet="NoIcons" iconId="0"/>
              <x14:cfIcon iconSet="NoIcons" iconId="0"/>
              <x14:cfIcon iconSet="4TrafficLights" iconId="0"/>
            </x14:iconSet>
          </x14:cfRule>
          <xm:sqref>H38</xm:sqref>
        </x14:conditionalFormatting>
        <x14:conditionalFormatting xmlns:xm="http://schemas.microsoft.com/office/excel/2006/main">
          <x14:cfRule type="iconSet" priority="2" id="{D787ED50-C2EE-4241-98F9-60FFE300069F}">
            <x14:iconSet custom="1">
              <x14:cfvo type="percent">
                <xm:f>0</xm:f>
              </x14:cfvo>
              <x14:cfvo type="num">
                <xm:f>0</xm:f>
              </x14:cfvo>
              <x14:cfvo type="num">
                <xm:f>1</xm:f>
              </x14:cfvo>
              <x14:cfIcon iconSet="NoIcons" iconId="0"/>
              <x14:cfIcon iconSet="NoIcons" iconId="0"/>
              <x14:cfIcon iconSet="4TrafficLights" iconId="0"/>
            </x14:iconSet>
          </x14:cfRule>
          <xm:sqref>H39</xm:sqref>
        </x14:conditionalFormatting>
        <x14:conditionalFormatting xmlns:xm="http://schemas.microsoft.com/office/excel/2006/main">
          <x14:cfRule type="iconSet" priority="47" id="{855076D9-235E-0042-AA3B-31764DDB176C}">
            <x14:iconSet custom="1">
              <x14:cfvo type="percent">
                <xm:f>0</xm:f>
              </x14:cfvo>
              <x14:cfvo type="num">
                <xm:f>0</xm:f>
              </x14:cfvo>
              <x14:cfvo type="num">
                <xm:f>1</xm:f>
              </x14:cfvo>
              <x14:cfIcon iconSet="NoIcons" iconId="0"/>
              <x14:cfIcon iconSet="NoIcons" iconId="0"/>
              <x14:cfIcon iconSet="4TrafficLights" iconId="0"/>
            </x14:iconSet>
          </x14:cfRule>
          <xm:sqref>H12:H39</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2B59F-A512-9844-8D06-E51A3DA57EB9}">
  <sheetPr codeName="Sheet5">
    <tabColor theme="4"/>
    <pageSetUpPr autoPageBreaks="0" fitToPage="1"/>
  </sheetPr>
  <dimension ref="B1:AU68"/>
  <sheetViews>
    <sheetView showGridLines="0" zoomScaleNormal="100" workbookViewId="0">
      <selection activeCell="B7" sqref="B7"/>
    </sheetView>
  </sheetViews>
  <sheetFormatPr baseColWidth="10" defaultColWidth="8.5" defaultRowHeight="33" customHeight="1" x14ac:dyDescent="0.2"/>
  <cols>
    <col min="1" max="1" width="10" style="1" customWidth="1"/>
    <col min="2" max="2" width="23.33203125" style="1" customWidth="1"/>
    <col min="3" max="4" width="16.5" style="1" customWidth="1"/>
    <col min="5" max="5" width="16.6640625" style="1" bestFit="1" customWidth="1"/>
    <col min="6" max="6" width="14.83203125" style="1" bestFit="1" customWidth="1"/>
    <col min="7" max="7" width="16.6640625" style="1" bestFit="1" customWidth="1"/>
    <col min="8" max="8" width="14.83203125" style="1" bestFit="1" customWidth="1"/>
    <col min="9" max="9" width="37.5" style="1" bestFit="1" customWidth="1"/>
    <col min="10" max="10" width="14" style="1" customWidth="1"/>
    <col min="11" max="11" width="11.1640625" style="1" customWidth="1"/>
    <col min="12" max="12" width="12.5" style="1" customWidth="1"/>
    <col min="13" max="13" width="11.5" style="1" customWidth="1"/>
    <col min="14" max="14" width="12.6640625" style="1" customWidth="1"/>
    <col min="15" max="15" width="11.5" style="1" customWidth="1"/>
    <col min="16" max="16" width="8.6640625" style="1" customWidth="1"/>
    <col min="17" max="17" width="6.5" style="1" bestFit="1" customWidth="1"/>
    <col min="18" max="18" width="27.1640625" style="1" bestFit="1" customWidth="1"/>
    <col min="19" max="19" width="9.83203125" style="1" bestFit="1" customWidth="1"/>
    <col min="20" max="41" width="8.5" style="1"/>
    <col min="42" max="42" width="8.5" style="71"/>
    <col min="43" max="44" width="8.5" style="1"/>
    <col min="45" max="45" width="8.5" style="71" customWidth="1"/>
    <col min="46" max="46" width="8.5" style="1"/>
    <col min="47" max="47" width="8.5" style="120"/>
    <col min="48" max="16384" width="8.5" style="1"/>
  </cols>
  <sheetData>
    <row r="1" spans="2:45" ht="30" customHeight="1" x14ac:dyDescent="0.2"/>
    <row r="2" spans="2:45" ht="25" customHeight="1" x14ac:dyDescent="0.2">
      <c r="AS2" s="39">
        <f>Macros!I7</f>
        <v>1901.3</v>
      </c>
    </row>
    <row r="3" spans="2:45" ht="24" x14ac:dyDescent="0.2">
      <c r="B3" s="200" t="s">
        <v>48</v>
      </c>
      <c r="C3" s="200"/>
      <c r="D3" s="200"/>
      <c r="E3" s="200"/>
      <c r="F3" s="200"/>
      <c r="G3" s="200"/>
      <c r="H3" s="200"/>
      <c r="I3" s="200"/>
      <c r="J3" s="200"/>
      <c r="K3" s="200"/>
      <c r="L3" s="200"/>
      <c r="M3" s="200"/>
      <c r="N3" s="200"/>
      <c r="O3" s="8"/>
      <c r="AS3" s="39">
        <f>Macros!I7</f>
        <v>1901.3</v>
      </c>
    </row>
    <row r="4" spans="2:45" ht="33" customHeight="1" x14ac:dyDescent="0.2">
      <c r="B4" s="41">
        <v>0.27083333333333331</v>
      </c>
      <c r="AS4" s="39">
        <f>Macros!I7</f>
        <v>1901.3</v>
      </c>
    </row>
    <row r="5" spans="2:45" ht="16" x14ac:dyDescent="0.2">
      <c r="AS5" s="39">
        <f>Macros!I7</f>
        <v>1901.3</v>
      </c>
    </row>
    <row r="6" spans="2:45" ht="33" customHeight="1" x14ac:dyDescent="0.2">
      <c r="B6" s="200" t="s">
        <v>108</v>
      </c>
      <c r="C6" s="200"/>
      <c r="D6" s="200"/>
      <c r="E6" s="200"/>
      <c r="F6" s="200"/>
      <c r="G6" s="200"/>
      <c r="H6" s="200"/>
    </row>
    <row r="7" spans="2:45" ht="33" customHeight="1" x14ac:dyDescent="0.2">
      <c r="B7" s="157">
        <v>0.125</v>
      </c>
      <c r="F7" s="157">
        <v>4.1666666666666664E-2</v>
      </c>
    </row>
    <row r="8" spans="2:45" ht="33" customHeight="1" x14ac:dyDescent="0.2">
      <c r="H8" s="38"/>
    </row>
    <row r="9" spans="2:45" ht="33" customHeight="1" thickBot="1" x14ac:dyDescent="0.35">
      <c r="M9" s="40"/>
      <c r="N9" s="40"/>
      <c r="O9" s="40"/>
      <c r="R9" s="173" t="s">
        <v>50</v>
      </c>
      <c r="S9" s="174"/>
      <c r="T9" s="174"/>
      <c r="U9" s="174"/>
      <c r="V9" s="174"/>
    </row>
    <row r="10" spans="2:45" ht="33" customHeight="1" thickBot="1" x14ac:dyDescent="0.25">
      <c r="B10" s="234" t="s">
        <v>96</v>
      </c>
      <c r="C10" s="235"/>
      <c r="D10" s="235"/>
      <c r="E10" s="235"/>
      <c r="F10" s="235"/>
      <c r="G10" s="235"/>
      <c r="H10" s="235"/>
      <c r="I10" s="236"/>
      <c r="J10" s="222" t="s">
        <v>41</v>
      </c>
      <c r="K10" s="223"/>
      <c r="L10" s="224"/>
      <c r="M10" s="240" t="s">
        <v>47</v>
      </c>
      <c r="N10" s="241"/>
      <c r="O10" s="242"/>
      <c r="P10" s="116"/>
      <c r="Q10" s="43"/>
      <c r="R10" s="53" t="s">
        <v>51</v>
      </c>
      <c r="S10" s="55" t="s">
        <v>52</v>
      </c>
      <c r="U10" s="43"/>
      <c r="V10" s="43"/>
    </row>
    <row r="11" spans="2:45" ht="33" customHeight="1" thickBot="1" x14ac:dyDescent="0.25">
      <c r="B11" s="111" t="s">
        <v>69</v>
      </c>
      <c r="C11" s="111" t="s">
        <v>38</v>
      </c>
      <c r="D11" s="112" t="s">
        <v>39</v>
      </c>
      <c r="E11" s="112" t="s">
        <v>40</v>
      </c>
      <c r="F11" s="112" t="s">
        <v>41</v>
      </c>
      <c r="G11" s="113" t="s">
        <v>21</v>
      </c>
      <c r="H11" s="112" t="s">
        <v>42</v>
      </c>
      <c r="I11" s="111" t="s">
        <v>3</v>
      </c>
      <c r="J11" s="114" t="s">
        <v>43</v>
      </c>
      <c r="K11" s="114" t="s">
        <v>44</v>
      </c>
      <c r="L11" s="115" t="s">
        <v>45</v>
      </c>
      <c r="M11" s="114" t="s">
        <v>72</v>
      </c>
      <c r="N11" s="114" t="s">
        <v>71</v>
      </c>
      <c r="O11" s="114" t="s">
        <v>70</v>
      </c>
      <c r="P11" s="62"/>
      <c r="Q11" s="54"/>
      <c r="R11" s="19" t="s">
        <v>53</v>
      </c>
      <c r="S11" s="60" t="s">
        <v>65</v>
      </c>
      <c r="U11" s="57"/>
      <c r="V11" s="57"/>
    </row>
    <row r="12" spans="2:45" ht="36" customHeight="1" x14ac:dyDescent="0.2">
      <c r="B12" s="237" t="s">
        <v>68</v>
      </c>
      <c r="C12" s="92" t="s">
        <v>83</v>
      </c>
      <c r="D12" s="85">
        <f>B4+B7</f>
        <v>0.39583333333333331</v>
      </c>
      <c r="E12" s="94">
        <v>25</v>
      </c>
      <c r="F12" s="86">
        <f>AS2*(Tasks53[[#This Row],[%CALORIES]]/100)</f>
        <v>475.32499999999999</v>
      </c>
      <c r="G12" s="87">
        <v>0</v>
      </c>
      <c r="H12" s="88">
        <f>--(Tasks53[[#This Row],[%COMPLETE]]&gt;=1)</f>
        <v>0</v>
      </c>
      <c r="I12" s="84" t="s">
        <v>79</v>
      </c>
      <c r="J12" s="89">
        <f>Tasks53[[#This Row],[CALORIES]]*0.65</f>
        <v>308.96125000000001</v>
      </c>
      <c r="K12" s="89">
        <f>Tasks53[[#This Row],[CALORIES]]*0.3</f>
        <v>142.5975</v>
      </c>
      <c r="L12" s="90">
        <f>Tasks53[[#This Row],[CALORIES]]*0.05</f>
        <v>23.766249999999999</v>
      </c>
      <c r="M12" s="91">
        <f>Tasks53[[#This Row],[FAT]]/9</f>
        <v>34.329027777777782</v>
      </c>
      <c r="N12" s="91">
        <f>Tasks53[[#This Row],[PRO]]/4</f>
        <v>35.649374999999999</v>
      </c>
      <c r="O12" s="91">
        <f>Tasks53[[#This Row],[CHO]]/4</f>
        <v>5.9415624999999999</v>
      </c>
      <c r="P12" s="105"/>
      <c r="Q12" s="54"/>
      <c r="R12" s="19" t="s">
        <v>54</v>
      </c>
      <c r="S12" s="60" t="s">
        <v>65</v>
      </c>
      <c r="U12" s="57"/>
      <c r="V12" s="57"/>
    </row>
    <row r="13" spans="2:45" ht="35" customHeight="1" x14ac:dyDescent="0.2">
      <c r="B13" s="238"/>
      <c r="C13" s="44" t="s">
        <v>84</v>
      </c>
      <c r="D13" s="64">
        <f>D12+B7</f>
        <v>0.52083333333333326</v>
      </c>
      <c r="E13" s="49">
        <v>20</v>
      </c>
      <c r="F13" s="65">
        <f>AS3*(Tasks53[[#This Row],[%CALORIES]]/100)</f>
        <v>380.26</v>
      </c>
      <c r="G13" s="75">
        <v>0</v>
      </c>
      <c r="H13" s="73">
        <f>--(Tasks53[[#This Row],[%COMPLETE]]&gt;=1)</f>
        <v>0</v>
      </c>
      <c r="I13" s="63" t="s">
        <v>80</v>
      </c>
      <c r="J13" s="76">
        <f>Tasks53[[#This Row],[CALORIES]]*0.65</f>
        <v>247.16900000000001</v>
      </c>
      <c r="K13" s="76">
        <f>Tasks53[[#This Row],[CALORIES]]*0.3</f>
        <v>114.07799999999999</v>
      </c>
      <c r="L13" s="70">
        <f>Tasks53[[#This Row],[CALORIES]]*0.05</f>
        <v>19.013000000000002</v>
      </c>
      <c r="M13" s="68">
        <f>Tasks53[[#This Row],[FAT]]/9</f>
        <v>27.463222222222225</v>
      </c>
      <c r="N13" s="68">
        <f>Tasks53[[#This Row],[PRO]]/4</f>
        <v>28.519499999999997</v>
      </c>
      <c r="O13" s="68">
        <f>Tasks53[[#This Row],[CHO]]/4</f>
        <v>4.7532500000000004</v>
      </c>
      <c r="P13" s="105"/>
      <c r="Q13" s="54"/>
      <c r="R13" s="19" t="s">
        <v>55</v>
      </c>
      <c r="S13" s="60" t="s">
        <v>65</v>
      </c>
      <c r="U13" s="57"/>
      <c r="V13" s="57"/>
    </row>
    <row r="14" spans="2:45" ht="33" customHeight="1" x14ac:dyDescent="0.2">
      <c r="B14" s="238"/>
      <c r="C14" s="45" t="s">
        <v>85</v>
      </c>
      <c r="D14" s="64">
        <f>D13+B7+B7</f>
        <v>0.77083333333333326</v>
      </c>
      <c r="E14" s="50">
        <v>55</v>
      </c>
      <c r="F14" s="65">
        <f>AS4*(Tasks53[[#This Row],[%CALORIES]]/100)</f>
        <v>1045.7150000000001</v>
      </c>
      <c r="G14" s="75">
        <v>0</v>
      </c>
      <c r="H14" s="73">
        <f>--(Tasks53[[#This Row],[%COMPLETE]]&gt;=1)</f>
        <v>0</v>
      </c>
      <c r="I14" s="63" t="s">
        <v>82</v>
      </c>
      <c r="J14" s="76">
        <f>Tasks53[[#This Row],[CALORIES]]*0.65</f>
        <v>679.71475000000009</v>
      </c>
      <c r="K14" s="76">
        <f>Tasks53[[#This Row],[CALORIES]]*0.3</f>
        <v>313.71450000000004</v>
      </c>
      <c r="L14" s="70">
        <f>Tasks53[[#This Row],[CALORIES]]*0.05</f>
        <v>52.285750000000007</v>
      </c>
      <c r="M14" s="68">
        <f>Tasks53[[#This Row],[FAT]]/9</f>
        <v>75.523861111111117</v>
      </c>
      <c r="N14" s="68">
        <f>Tasks53[[#This Row],[PRO]]/4</f>
        <v>78.428625000000011</v>
      </c>
      <c r="O14" s="68">
        <f>Tasks53[[#This Row],[CHO]]/4</f>
        <v>13.071437500000002</v>
      </c>
      <c r="P14" s="105"/>
      <c r="Q14" s="54"/>
      <c r="R14" s="19" t="s">
        <v>56</v>
      </c>
      <c r="S14" s="60" t="s">
        <v>65</v>
      </c>
      <c r="U14" s="57"/>
      <c r="V14" s="57"/>
    </row>
    <row r="15" spans="2:45" ht="33" customHeight="1" thickBot="1" x14ac:dyDescent="0.25">
      <c r="B15" s="239"/>
      <c r="C15" s="97"/>
      <c r="D15" s="78"/>
      <c r="E15" s="99"/>
      <c r="F15" s="122">
        <f>SUM(F12:F14)</f>
        <v>1901.3000000000002</v>
      </c>
      <c r="G15" s="110"/>
      <c r="H15" s="80"/>
      <c r="I15" s="77"/>
      <c r="J15" s="121"/>
      <c r="K15" s="81"/>
      <c r="L15" s="123">
        <f>SUM(J12:L14)</f>
        <v>1901.3000000000002</v>
      </c>
      <c r="M15" s="83"/>
      <c r="N15" s="83"/>
      <c r="O15" s="83"/>
      <c r="P15" s="105"/>
      <c r="Q15" s="54"/>
      <c r="R15" s="19" t="s">
        <v>57</v>
      </c>
      <c r="S15" s="60" t="s">
        <v>65</v>
      </c>
      <c r="U15" s="29"/>
      <c r="V15" s="29"/>
    </row>
    <row r="16" spans="2:45" ht="33" customHeight="1" x14ac:dyDescent="0.2">
      <c r="B16" s="243" t="s">
        <v>99</v>
      </c>
      <c r="C16" s="125" t="s">
        <v>101</v>
      </c>
      <c r="D16" s="126">
        <f>B4+B7+B7</f>
        <v>0.52083333333333326</v>
      </c>
      <c r="E16" s="127" t="s">
        <v>103</v>
      </c>
      <c r="F16" s="128">
        <v>80</v>
      </c>
      <c r="G16" s="150">
        <v>0</v>
      </c>
      <c r="H16" s="129">
        <f>--(Tasks53[[#This Row],[%COMPLETE]]&gt;=1)</f>
        <v>0</v>
      </c>
      <c r="I16" s="151" t="s">
        <v>102</v>
      </c>
      <c r="J16" s="152">
        <f>Tasks53[[#This Row],[CALORIES]]*0</f>
        <v>0</v>
      </c>
      <c r="K16" s="152">
        <f>Tasks53[[#This Row],[CALORIES]]*1</f>
        <v>80</v>
      </c>
      <c r="L16" s="153">
        <f>Tasks53[[#This Row],[CALORIES]]*0</f>
        <v>0</v>
      </c>
      <c r="M16" s="132">
        <f>Tasks53[[#This Row],[FAT]]/9</f>
        <v>0</v>
      </c>
      <c r="N16" s="132">
        <f>Tasks53[[#This Row],[PRO]]/4</f>
        <v>20</v>
      </c>
      <c r="O16" s="132">
        <f>Tasks53[[#This Row],[CHO]]/4</f>
        <v>0</v>
      </c>
      <c r="P16" s="54"/>
      <c r="Q16" s="54"/>
      <c r="R16" s="19" t="s">
        <v>58</v>
      </c>
      <c r="S16" s="60" t="s">
        <v>65</v>
      </c>
      <c r="U16" s="29"/>
      <c r="V16" s="29"/>
    </row>
    <row r="17" spans="2:22" ht="33" customHeight="1" x14ac:dyDescent="0.2">
      <c r="B17" s="244"/>
      <c r="C17" s="133" t="s">
        <v>83</v>
      </c>
      <c r="D17" s="134">
        <f>D16+F7</f>
        <v>0.56249999999999989</v>
      </c>
      <c r="E17" s="135">
        <v>25</v>
      </c>
      <c r="F17" s="136">
        <f>AS3*(Tasks53[[#This Row],[%CALORIES]]/100)</f>
        <v>475.32499999999999</v>
      </c>
      <c r="G17" s="137">
        <v>0</v>
      </c>
      <c r="H17" s="138">
        <f>--(Tasks53[[#This Row],[%COMPLETE]]&gt;=1)</f>
        <v>0</v>
      </c>
      <c r="I17" s="139" t="s">
        <v>80</v>
      </c>
      <c r="J17" s="130">
        <f>Tasks53[[#This Row],[CALORIES]]*0.65</f>
        <v>308.96125000000001</v>
      </c>
      <c r="K17" s="130">
        <f>Tasks53[[#This Row],[CALORIES]]*0.3</f>
        <v>142.5975</v>
      </c>
      <c r="L17" s="131">
        <f>Tasks53[[#This Row],[CALORIES]]*0.05</f>
        <v>23.766249999999999</v>
      </c>
      <c r="M17" s="140">
        <f>Tasks53[[#This Row],[FAT]]/9</f>
        <v>34.329027777777782</v>
      </c>
      <c r="N17" s="140">
        <f>Tasks53[[#This Row],[PRO]]/4</f>
        <v>35.649374999999999</v>
      </c>
      <c r="O17" s="140">
        <f>Tasks53[[#This Row],[CHO]]/4</f>
        <v>5.9415624999999999</v>
      </c>
      <c r="R17" s="19" t="s">
        <v>59</v>
      </c>
      <c r="S17" s="60" t="s">
        <v>65</v>
      </c>
      <c r="U17" s="29"/>
      <c r="V17" s="29"/>
    </row>
    <row r="18" spans="2:22" ht="33" customHeight="1" x14ac:dyDescent="0.2">
      <c r="B18" s="244"/>
      <c r="C18" s="133" t="s">
        <v>84</v>
      </c>
      <c r="D18" s="134">
        <f>D17+B7</f>
        <v>0.68749999999999989</v>
      </c>
      <c r="E18" s="135">
        <v>20</v>
      </c>
      <c r="F18" s="136">
        <f>AS4*(Tasks53[[#This Row],[%CALORIES]]/100)</f>
        <v>380.26</v>
      </c>
      <c r="G18" s="137">
        <v>0</v>
      </c>
      <c r="H18" s="138">
        <f>--(Tasks53[[#This Row],[%COMPLETE]]&gt;=1)</f>
        <v>0</v>
      </c>
      <c r="I18" s="139" t="s">
        <v>81</v>
      </c>
      <c r="J18" s="130">
        <f>Tasks53[[#This Row],[CALORIES]]*0.65</f>
        <v>247.16900000000001</v>
      </c>
      <c r="K18" s="130">
        <f>Tasks53[[#This Row],[CALORIES]]*0.3</f>
        <v>114.07799999999999</v>
      </c>
      <c r="L18" s="131">
        <f>Tasks53[[#This Row],[CALORIES]]*0.05</f>
        <v>19.013000000000002</v>
      </c>
      <c r="M18" s="140">
        <f>Tasks53[[#This Row],[FAT]]/9</f>
        <v>27.463222222222225</v>
      </c>
      <c r="N18" s="140">
        <f>Tasks53[[#This Row],[PRO]]/4</f>
        <v>28.519499999999997</v>
      </c>
      <c r="O18" s="140">
        <f>Tasks53[[#This Row],[CHO]]/4</f>
        <v>4.7532500000000004</v>
      </c>
      <c r="R18" s="19" t="s">
        <v>60</v>
      </c>
      <c r="S18" s="60" t="s">
        <v>65</v>
      </c>
      <c r="U18" s="29"/>
      <c r="V18" s="29"/>
    </row>
    <row r="19" spans="2:22" ht="33" customHeight="1" thickBot="1" x14ac:dyDescent="0.25">
      <c r="B19" s="245"/>
      <c r="C19" s="141" t="s">
        <v>85</v>
      </c>
      <c r="D19" s="142">
        <f>D18+B7-F7</f>
        <v>0.77083333333333326</v>
      </c>
      <c r="E19" s="143">
        <v>55</v>
      </c>
      <c r="F19" s="144">
        <f>AS5*(Tasks53[[#This Row],[%CALORIES]]/100)</f>
        <v>1045.7150000000001</v>
      </c>
      <c r="G19" s="154">
        <v>0</v>
      </c>
      <c r="H19" s="145">
        <f>--(Tasks53[[#This Row],[%COMPLETE]]&gt;=1)</f>
        <v>0</v>
      </c>
      <c r="I19" s="155" t="s">
        <v>82</v>
      </c>
      <c r="J19" s="146">
        <f>Tasks53[[#This Row],[CALORIES]]*0.65</f>
        <v>679.71475000000009</v>
      </c>
      <c r="K19" s="146">
        <f>Tasks53[[#This Row],[CALORIES]]*0.3</f>
        <v>313.71450000000004</v>
      </c>
      <c r="L19" s="147">
        <f>Tasks53[[#This Row],[CALORIES]]*0.05</f>
        <v>52.285750000000007</v>
      </c>
      <c r="M19" s="148">
        <f>Tasks53[[#This Row],[FAT]]/9</f>
        <v>75.523861111111117</v>
      </c>
      <c r="N19" s="148">
        <f>Tasks53[[#This Row],[PRO]]/4</f>
        <v>78.428625000000011</v>
      </c>
      <c r="O19" s="148">
        <f>Tasks53[[#This Row],[CHO]]/4</f>
        <v>13.071437500000002</v>
      </c>
      <c r="R19" s="19" t="s">
        <v>61</v>
      </c>
      <c r="S19" s="60" t="s">
        <v>65</v>
      </c>
      <c r="U19" s="29"/>
      <c r="V19" s="29"/>
    </row>
    <row r="20" spans="2:22" ht="33" customHeight="1" x14ac:dyDescent="0.2">
      <c r="B20" s="228" t="s">
        <v>74</v>
      </c>
      <c r="C20" s="92" t="s">
        <v>83</v>
      </c>
      <c r="D20" s="85">
        <f>B4+B7</f>
        <v>0.39583333333333331</v>
      </c>
      <c r="E20" s="94">
        <v>25</v>
      </c>
      <c r="F20" s="86">
        <f>AS2*(Tasks53[[#This Row],[%CALORIES]]/100)</f>
        <v>475.32499999999999</v>
      </c>
      <c r="G20" s="87">
        <v>0</v>
      </c>
      <c r="H20" s="88">
        <f>--(Tasks53[[#This Row],[%COMPLETE]]&gt;=1)</f>
        <v>0</v>
      </c>
      <c r="I20" s="84" t="s">
        <v>79</v>
      </c>
      <c r="J20" s="89">
        <f>Tasks53[[#This Row],[CALORIES]]*0.65</f>
        <v>308.96125000000001</v>
      </c>
      <c r="K20" s="89">
        <f>Tasks53[[#This Row],[CALORIES]]*0.3</f>
        <v>142.5975</v>
      </c>
      <c r="L20" s="90">
        <f>Tasks53[[#This Row],[CALORIES]]*0.05</f>
        <v>23.766249999999999</v>
      </c>
      <c r="M20" s="91">
        <f>Tasks53[[#This Row],[FAT]]/9</f>
        <v>34.329027777777782</v>
      </c>
      <c r="N20" s="91">
        <f>Tasks53[[#This Row],[PRO]]/4</f>
        <v>35.649374999999999</v>
      </c>
      <c r="O20" s="91">
        <f>Tasks53[[#This Row],[CHO]]/4</f>
        <v>5.9415624999999999</v>
      </c>
      <c r="R20" s="19" t="s">
        <v>62</v>
      </c>
      <c r="S20" s="60" t="s">
        <v>65</v>
      </c>
      <c r="U20" s="29"/>
      <c r="V20" s="59"/>
    </row>
    <row r="21" spans="2:22" ht="33" customHeight="1" x14ac:dyDescent="0.2">
      <c r="B21" s="229"/>
      <c r="C21" s="44" t="s">
        <v>84</v>
      </c>
      <c r="D21" s="64">
        <f>D20+B7+F7</f>
        <v>0.56249999999999989</v>
      </c>
      <c r="E21" s="49">
        <v>20</v>
      </c>
      <c r="F21" s="65">
        <f>AS3*(Tasks53[[#This Row],[%CALORIES]]/100)</f>
        <v>380.26</v>
      </c>
      <c r="G21" s="75">
        <v>0</v>
      </c>
      <c r="H21" s="73">
        <f>--(Tasks53[[#This Row],[%COMPLETE]]&gt;=1)</f>
        <v>0</v>
      </c>
      <c r="I21" s="63" t="s">
        <v>80</v>
      </c>
      <c r="J21" s="76">
        <f>Tasks53[[#This Row],[CALORIES]]*0.65</f>
        <v>247.16900000000001</v>
      </c>
      <c r="K21" s="76">
        <f>Tasks53[[#This Row],[CALORIES]]*0.3</f>
        <v>114.07799999999999</v>
      </c>
      <c r="L21" s="70">
        <f>Tasks53[[#This Row],[CALORIES]]*0.05</f>
        <v>19.013000000000002</v>
      </c>
      <c r="M21" s="68">
        <f>Tasks53[[#This Row],[FAT]]/9</f>
        <v>27.463222222222225</v>
      </c>
      <c r="N21" s="68">
        <f>Tasks53[[#This Row],[PRO]]/4</f>
        <v>28.519499999999997</v>
      </c>
      <c r="O21" s="68">
        <f>Tasks53[[#This Row],[CHO]]/4</f>
        <v>4.7532500000000004</v>
      </c>
      <c r="R21" s="19" t="s">
        <v>63</v>
      </c>
      <c r="S21" s="60" t="s">
        <v>65</v>
      </c>
      <c r="U21" s="29"/>
      <c r="V21" s="29"/>
    </row>
    <row r="22" spans="2:22" ht="33" customHeight="1" x14ac:dyDescent="0.2">
      <c r="B22" s="229"/>
      <c r="C22" s="45" t="s">
        <v>85</v>
      </c>
      <c r="D22" s="64">
        <f>D21+B7+B7-F7</f>
        <v>0.77083333333333326</v>
      </c>
      <c r="E22" s="50">
        <v>55</v>
      </c>
      <c r="F22" s="65">
        <f>AS4*(Tasks53[[#This Row],[%CALORIES]]/100)</f>
        <v>1045.7150000000001</v>
      </c>
      <c r="G22" s="75">
        <v>0</v>
      </c>
      <c r="H22" s="73">
        <f>--(Tasks53[[#This Row],[%COMPLETE]]&gt;=1)</f>
        <v>0</v>
      </c>
      <c r="I22" s="63" t="s">
        <v>82</v>
      </c>
      <c r="J22" s="76">
        <f>Tasks53[[#This Row],[CALORIES]]*0.65</f>
        <v>679.71475000000009</v>
      </c>
      <c r="K22" s="76">
        <f>Tasks53[[#This Row],[CALORIES]]*0.3</f>
        <v>313.71450000000004</v>
      </c>
      <c r="L22" s="70">
        <f>Tasks53[[#This Row],[CALORIES]]*0.05</f>
        <v>52.285750000000007</v>
      </c>
      <c r="M22" s="68">
        <f>Tasks53[[#This Row],[FAT]]/9</f>
        <v>75.523861111111117</v>
      </c>
      <c r="N22" s="68">
        <f>Tasks53[[#This Row],[PRO]]/4</f>
        <v>78.428625000000011</v>
      </c>
      <c r="O22" s="68">
        <f>Tasks53[[#This Row],[CHO]]/4</f>
        <v>13.071437500000002</v>
      </c>
      <c r="R22" s="19" t="s">
        <v>64</v>
      </c>
      <c r="S22" s="60" t="s">
        <v>65</v>
      </c>
      <c r="U22" s="29"/>
      <c r="V22" s="29"/>
    </row>
    <row r="23" spans="2:22" ht="33" customHeight="1" thickBot="1" x14ac:dyDescent="0.25">
      <c r="B23" s="230"/>
      <c r="C23" s="97"/>
      <c r="D23" s="78"/>
      <c r="E23" s="99"/>
      <c r="F23" s="79"/>
      <c r="G23" s="110"/>
      <c r="H23" s="80"/>
      <c r="I23" s="77"/>
      <c r="J23" s="121"/>
      <c r="K23" s="81"/>
      <c r="L23" s="82"/>
      <c r="M23" s="83"/>
      <c r="N23" s="83"/>
      <c r="O23" s="83"/>
      <c r="R23" s="19" t="s">
        <v>66</v>
      </c>
      <c r="S23" s="60" t="s">
        <v>65</v>
      </c>
    </row>
    <row r="24" spans="2:22" ht="33" customHeight="1" x14ac:dyDescent="0.2">
      <c r="B24" s="231" t="s">
        <v>75</v>
      </c>
      <c r="C24" s="92" t="s">
        <v>83</v>
      </c>
      <c r="D24" s="85">
        <f>B4+B7</f>
        <v>0.39583333333333331</v>
      </c>
      <c r="E24" s="94">
        <v>25</v>
      </c>
      <c r="F24" s="86">
        <f>AS2*(Tasks53[[#This Row],[%CALORIES]]/100)</f>
        <v>475.32499999999999</v>
      </c>
      <c r="G24" s="87">
        <v>0</v>
      </c>
      <c r="H24" s="88">
        <f>--(Tasks53[[#This Row],[%COMPLETE]]&gt;=1)</f>
        <v>0</v>
      </c>
      <c r="I24" s="84" t="s">
        <v>79</v>
      </c>
      <c r="J24" s="89">
        <f>Tasks53[[#This Row],[CALORIES]]*0.65</f>
        <v>308.96125000000001</v>
      </c>
      <c r="K24" s="89">
        <f>Tasks53[[#This Row],[CALORIES]]*0.3</f>
        <v>142.5975</v>
      </c>
      <c r="L24" s="90">
        <f>Tasks53[[#This Row],[CALORIES]]*0.05</f>
        <v>23.766249999999999</v>
      </c>
      <c r="M24" s="91">
        <f>Tasks53[[#This Row],[FAT]]/9</f>
        <v>34.329027777777782</v>
      </c>
      <c r="N24" s="91">
        <f>Tasks53[[#This Row],[PRO]]/4</f>
        <v>35.649374999999999</v>
      </c>
      <c r="O24" s="91">
        <f>Tasks53[[#This Row],[CHO]]/4</f>
        <v>5.9415624999999999</v>
      </c>
    </row>
    <row r="25" spans="2:22" ht="33" customHeight="1" x14ac:dyDescent="0.2">
      <c r="B25" s="232"/>
      <c r="C25" s="44" t="s">
        <v>84</v>
      </c>
      <c r="D25" s="64">
        <f>D24+B7+F7</f>
        <v>0.56249999999999989</v>
      </c>
      <c r="E25" s="49">
        <v>20</v>
      </c>
      <c r="F25" s="65">
        <f>AS3*(Tasks53[[#This Row],[%CALORIES]]/100)</f>
        <v>380.26</v>
      </c>
      <c r="G25" s="75">
        <v>0</v>
      </c>
      <c r="H25" s="73">
        <f>--(Tasks53[[#This Row],[%COMPLETE]]&gt;=1)</f>
        <v>0</v>
      </c>
      <c r="I25" s="63" t="s">
        <v>80</v>
      </c>
      <c r="J25" s="76">
        <f>Tasks53[[#This Row],[CALORIES]]*0.65</f>
        <v>247.16900000000001</v>
      </c>
      <c r="K25" s="76">
        <f>Tasks53[[#This Row],[CALORIES]]*0.3</f>
        <v>114.07799999999999</v>
      </c>
      <c r="L25" s="70">
        <f>Tasks53[[#This Row],[CALORIES]]*0.05</f>
        <v>19.013000000000002</v>
      </c>
      <c r="M25" s="68">
        <f>Tasks53[[#This Row],[FAT]]/9</f>
        <v>27.463222222222225</v>
      </c>
      <c r="N25" s="68">
        <f>Tasks53[[#This Row],[PRO]]/4</f>
        <v>28.519499999999997</v>
      </c>
      <c r="O25" s="68">
        <f>Tasks53[[#This Row],[CHO]]/4</f>
        <v>4.7532500000000004</v>
      </c>
    </row>
    <row r="26" spans="2:22" ht="33" customHeight="1" x14ac:dyDescent="0.2">
      <c r="B26" s="232"/>
      <c r="C26" s="45" t="s">
        <v>85</v>
      </c>
      <c r="D26" s="64">
        <f>D25+B7+B7-F7</f>
        <v>0.77083333333333326</v>
      </c>
      <c r="E26" s="50">
        <v>55</v>
      </c>
      <c r="F26" s="65">
        <f>AS4*(Tasks53[[#This Row],[%CALORIES]]/100)</f>
        <v>1045.7150000000001</v>
      </c>
      <c r="G26" s="75">
        <v>0</v>
      </c>
      <c r="H26" s="73">
        <f>--(Tasks53[[#This Row],[%COMPLETE]]&gt;=1)</f>
        <v>0</v>
      </c>
      <c r="I26" s="63" t="s">
        <v>82</v>
      </c>
      <c r="J26" s="76">
        <f>Tasks53[[#This Row],[CALORIES]]*0.65</f>
        <v>679.71475000000009</v>
      </c>
      <c r="K26" s="76">
        <f>Tasks53[[#This Row],[CALORIES]]*0.3</f>
        <v>313.71450000000004</v>
      </c>
      <c r="L26" s="70">
        <f>Tasks53[[#This Row],[CALORIES]]*0.05</f>
        <v>52.285750000000007</v>
      </c>
      <c r="M26" s="68">
        <f>Tasks53[[#This Row],[FAT]]/9</f>
        <v>75.523861111111117</v>
      </c>
      <c r="N26" s="68">
        <f>Tasks53[[#This Row],[PRO]]/4</f>
        <v>78.428625000000011</v>
      </c>
      <c r="O26" s="68">
        <f>Tasks53[[#This Row],[CHO]]/4</f>
        <v>13.071437500000002</v>
      </c>
    </row>
    <row r="27" spans="2:22" ht="33" customHeight="1" thickBot="1" x14ac:dyDescent="0.25">
      <c r="B27" s="233"/>
      <c r="C27" s="97"/>
      <c r="D27" s="78"/>
      <c r="E27" s="99"/>
      <c r="F27" s="79"/>
      <c r="G27" s="110"/>
      <c r="H27" s="80"/>
      <c r="I27" s="77"/>
      <c r="J27" s="121"/>
      <c r="K27" s="81"/>
      <c r="L27" s="82"/>
      <c r="M27" s="83"/>
      <c r="N27" s="83"/>
      <c r="O27" s="83"/>
    </row>
    <row r="28" spans="2:22" ht="33" customHeight="1" x14ac:dyDescent="0.2">
      <c r="B28" s="246" t="s">
        <v>100</v>
      </c>
      <c r="C28" s="125" t="s">
        <v>101</v>
      </c>
      <c r="D28" s="126">
        <f>B4+B7+B7</f>
        <v>0.52083333333333326</v>
      </c>
      <c r="E28" s="127" t="s">
        <v>103</v>
      </c>
      <c r="F28" s="149">
        <v>80</v>
      </c>
      <c r="G28" s="150">
        <v>0</v>
      </c>
      <c r="H28" s="129">
        <f>--(Tasks53[[#This Row],[%COMPLETE]]&gt;=1)</f>
        <v>0</v>
      </c>
      <c r="I28" s="151" t="s">
        <v>102</v>
      </c>
      <c r="J28" s="152">
        <f>Tasks53[[#This Row],[CALORIES]]*0</f>
        <v>0</v>
      </c>
      <c r="K28" s="152">
        <f>Tasks53[[#This Row],[CALORIES]]*1</f>
        <v>80</v>
      </c>
      <c r="L28" s="153">
        <f>Tasks53[[#This Row],[CALORIES]]*0</f>
        <v>0</v>
      </c>
      <c r="M28" s="132">
        <f>Tasks53[[#This Row],[FAT]]/9</f>
        <v>0</v>
      </c>
      <c r="N28" s="132">
        <f>Tasks53[[#This Row],[PRO]]/4</f>
        <v>20</v>
      </c>
      <c r="O28" s="132">
        <f>Tasks53[[#This Row],[CHO]]/4</f>
        <v>0</v>
      </c>
    </row>
    <row r="29" spans="2:22" ht="33" customHeight="1" x14ac:dyDescent="0.2">
      <c r="B29" s="247"/>
      <c r="C29" s="133" t="s">
        <v>83</v>
      </c>
      <c r="D29" s="134">
        <f>D28+F7</f>
        <v>0.56249999999999989</v>
      </c>
      <c r="E29" s="135">
        <v>25</v>
      </c>
      <c r="F29" s="136">
        <f>AS2*(Tasks53[[#This Row],[%CALORIES]]/100)</f>
        <v>475.32499999999999</v>
      </c>
      <c r="G29" s="137">
        <v>0</v>
      </c>
      <c r="H29" s="138">
        <f>--(Tasks53[[#This Row],[%COMPLETE]]&gt;=1)</f>
        <v>0</v>
      </c>
      <c r="I29" s="139" t="s">
        <v>80</v>
      </c>
      <c r="J29" s="130">
        <f>Tasks53[[#This Row],[CALORIES]]*0.65</f>
        <v>308.96125000000001</v>
      </c>
      <c r="K29" s="130">
        <f>Tasks53[[#This Row],[CALORIES]]*0.3</f>
        <v>142.5975</v>
      </c>
      <c r="L29" s="131">
        <f>Tasks53[[#This Row],[CALORIES]]*0.05</f>
        <v>23.766249999999999</v>
      </c>
      <c r="M29" s="140">
        <f>Tasks53[[#This Row],[FAT]]/9</f>
        <v>34.329027777777782</v>
      </c>
      <c r="N29" s="140">
        <f>Tasks53[[#This Row],[PRO]]/4</f>
        <v>35.649374999999999</v>
      </c>
      <c r="O29" s="140">
        <f>Tasks53[[#This Row],[CHO]]/4</f>
        <v>5.9415624999999999</v>
      </c>
    </row>
    <row r="30" spans="2:22" ht="33" customHeight="1" x14ac:dyDescent="0.2">
      <c r="B30" s="247"/>
      <c r="C30" s="133" t="s">
        <v>84</v>
      </c>
      <c r="D30" s="134">
        <f>D29+B7</f>
        <v>0.68749999999999989</v>
      </c>
      <c r="E30" s="135">
        <v>20</v>
      </c>
      <c r="F30" s="136">
        <f>AS3*(Tasks53[[#This Row],[%CALORIES]]/100)</f>
        <v>380.26</v>
      </c>
      <c r="G30" s="137">
        <v>0</v>
      </c>
      <c r="H30" s="138">
        <f>--(Tasks53[[#This Row],[%COMPLETE]]&gt;=1)</f>
        <v>0</v>
      </c>
      <c r="I30" s="139" t="s">
        <v>81</v>
      </c>
      <c r="J30" s="130">
        <f>Tasks53[[#This Row],[CALORIES]]*0.65</f>
        <v>247.16900000000001</v>
      </c>
      <c r="K30" s="130">
        <f>Tasks53[[#This Row],[CALORIES]]*0.3</f>
        <v>114.07799999999999</v>
      </c>
      <c r="L30" s="131">
        <f>Tasks53[[#This Row],[CALORIES]]*0.05</f>
        <v>19.013000000000002</v>
      </c>
      <c r="M30" s="140">
        <f>Tasks53[[#This Row],[FAT]]/9</f>
        <v>27.463222222222225</v>
      </c>
      <c r="N30" s="140">
        <f>Tasks53[[#This Row],[PRO]]/4</f>
        <v>28.519499999999997</v>
      </c>
      <c r="O30" s="140">
        <f>Tasks53[[#This Row],[CHO]]/4</f>
        <v>4.7532500000000004</v>
      </c>
    </row>
    <row r="31" spans="2:22" ht="33" customHeight="1" thickBot="1" x14ac:dyDescent="0.25">
      <c r="B31" s="248"/>
      <c r="C31" s="141" t="s">
        <v>85</v>
      </c>
      <c r="D31" s="142">
        <f>D30+B7-F7</f>
        <v>0.77083333333333326</v>
      </c>
      <c r="E31" s="143">
        <v>55</v>
      </c>
      <c r="F31" s="144">
        <f>AS4*(Tasks53[[#This Row],[%CALORIES]]/100)</f>
        <v>1045.7150000000001</v>
      </c>
      <c r="G31" s="154">
        <v>0</v>
      </c>
      <c r="H31" s="145"/>
      <c r="I31" s="155" t="s">
        <v>82</v>
      </c>
      <c r="J31" s="146">
        <f>Tasks53[[#This Row],[CALORIES]]*0.65</f>
        <v>679.71475000000009</v>
      </c>
      <c r="K31" s="146">
        <f>Tasks53[[#This Row],[CALORIES]]*0.3</f>
        <v>313.71450000000004</v>
      </c>
      <c r="L31" s="147">
        <f>Tasks53[[#This Row],[CALORIES]]*0.05</f>
        <v>52.285750000000007</v>
      </c>
      <c r="M31" s="148"/>
      <c r="N31" s="148"/>
      <c r="O31" s="148"/>
    </row>
    <row r="32" spans="2:22" ht="33" customHeight="1" x14ac:dyDescent="0.2">
      <c r="B32" s="217" t="s">
        <v>77</v>
      </c>
      <c r="C32" s="44" t="s">
        <v>83</v>
      </c>
      <c r="D32" s="51">
        <f>B4+B7</f>
        <v>0.39583333333333331</v>
      </c>
      <c r="E32" s="49">
        <v>25</v>
      </c>
      <c r="F32" s="65">
        <f>AS2*(Tasks53[[#This Row],[%CALORIES]]/100)</f>
        <v>475.32499999999999</v>
      </c>
      <c r="G32" s="66">
        <v>0</v>
      </c>
      <c r="H32" s="67">
        <f>--(Tasks53[[#This Row],[%COMPLETE]]&gt;=1)</f>
        <v>0</v>
      </c>
      <c r="I32" s="63" t="s">
        <v>79</v>
      </c>
      <c r="J32" s="76">
        <f>Tasks53[[#This Row],[CALORIES]]*0.65</f>
        <v>308.96125000000001</v>
      </c>
      <c r="K32" s="76">
        <f>Tasks53[[#This Row],[CALORIES]]*0.3</f>
        <v>142.5975</v>
      </c>
      <c r="L32" s="70">
        <f>Tasks53[[#This Row],[CALORIES]]*0.05</f>
        <v>23.766249999999999</v>
      </c>
      <c r="M32" s="69">
        <f>Tasks53[[#This Row],[FAT]]/9</f>
        <v>34.329027777777782</v>
      </c>
      <c r="N32" s="69">
        <f>Tasks53[[#This Row],[PRO]]/4</f>
        <v>35.649374999999999</v>
      </c>
      <c r="O32" s="69">
        <f>Tasks53[[#This Row],[CHO]]/4</f>
        <v>5.9415624999999999</v>
      </c>
    </row>
    <row r="33" spans="2:17" ht="33" customHeight="1" x14ac:dyDescent="0.2">
      <c r="B33" s="217"/>
      <c r="C33" s="44" t="s">
        <v>84</v>
      </c>
      <c r="D33" s="51">
        <f>D32+B7+F7</f>
        <v>0.56249999999999989</v>
      </c>
      <c r="E33" s="49">
        <v>20</v>
      </c>
      <c r="F33" s="65">
        <f>AS3*(Tasks53[[#This Row],[%CALORIES]]/100)</f>
        <v>380.26</v>
      </c>
      <c r="G33" s="66">
        <v>0</v>
      </c>
      <c r="H33" s="67">
        <f>--(Tasks53[[#This Row],[%COMPLETE]]&gt;=1)</f>
        <v>0</v>
      </c>
      <c r="I33" s="63" t="s">
        <v>80</v>
      </c>
      <c r="J33" s="76">
        <f>Tasks53[[#This Row],[CALORIES]]*0.65</f>
        <v>247.16900000000001</v>
      </c>
      <c r="K33" s="76">
        <f>Tasks53[[#This Row],[CALORIES]]*0.3</f>
        <v>114.07799999999999</v>
      </c>
      <c r="L33" s="70">
        <f>Tasks53[[#This Row],[CALORIES]]*0.05</f>
        <v>19.013000000000002</v>
      </c>
      <c r="M33" s="68">
        <f>Tasks53[[#This Row],[FAT]]/9</f>
        <v>27.463222222222225</v>
      </c>
      <c r="N33" s="68">
        <f>Tasks53[[#This Row],[PRO]]/4</f>
        <v>28.519499999999997</v>
      </c>
      <c r="O33" s="68">
        <f>Tasks53[[#This Row],[CHO]]/4</f>
        <v>4.7532500000000004</v>
      </c>
    </row>
    <row r="34" spans="2:17" ht="33" customHeight="1" x14ac:dyDescent="0.2">
      <c r="B34" s="217"/>
      <c r="C34" s="45" t="s">
        <v>85</v>
      </c>
      <c r="D34" s="52">
        <f>D33+B7+B7-F7</f>
        <v>0.77083333333333326</v>
      </c>
      <c r="E34" s="50">
        <v>55</v>
      </c>
      <c r="F34" s="65">
        <f>AS4*(Tasks53[[#This Row],[%CALORIES]]/100)</f>
        <v>1045.7150000000001</v>
      </c>
      <c r="G34" s="66">
        <v>0</v>
      </c>
      <c r="H34" s="67">
        <f>--(Tasks53[[#This Row],[%COMPLETE]]&gt;=1)</f>
        <v>0</v>
      </c>
      <c r="I34" s="63" t="s">
        <v>82</v>
      </c>
      <c r="J34" s="76">
        <f>Tasks53[[#This Row],[CALORIES]]*0.65</f>
        <v>679.71475000000009</v>
      </c>
      <c r="K34" s="76">
        <f>Tasks53[[#This Row],[CALORIES]]*0.3</f>
        <v>313.71450000000004</v>
      </c>
      <c r="L34" s="70">
        <f>Tasks53[[#This Row],[CALORIES]]*0.05</f>
        <v>52.285750000000007</v>
      </c>
      <c r="M34" s="68">
        <f>Tasks53[[#This Row],[FAT]]/9</f>
        <v>75.523861111111117</v>
      </c>
      <c r="N34" s="68">
        <f>Tasks53[[#This Row],[PRO]]/4</f>
        <v>78.428625000000011</v>
      </c>
      <c r="O34" s="68">
        <f>Tasks53[[#This Row],[CHO]]/4</f>
        <v>13.071437500000002</v>
      </c>
    </row>
    <row r="35" spans="2:17" ht="33" customHeight="1" thickBot="1" x14ac:dyDescent="0.25">
      <c r="B35" s="218"/>
      <c r="C35" s="97"/>
      <c r="D35" s="98"/>
      <c r="E35" s="99"/>
      <c r="F35" s="79"/>
      <c r="G35" s="100"/>
      <c r="H35" s="101"/>
      <c r="I35" s="77"/>
      <c r="J35" s="121"/>
      <c r="K35" s="81"/>
      <c r="L35" s="82"/>
      <c r="M35" s="83"/>
      <c r="N35" s="83"/>
      <c r="O35" s="83"/>
    </row>
    <row r="36" spans="2:17" ht="33" customHeight="1" x14ac:dyDescent="0.2">
      <c r="B36" s="219" t="s">
        <v>78</v>
      </c>
      <c r="C36" s="92" t="s">
        <v>83</v>
      </c>
      <c r="D36" s="93">
        <f>B4+B7</f>
        <v>0.39583333333333331</v>
      </c>
      <c r="E36" s="94">
        <v>25</v>
      </c>
      <c r="F36" s="94">
        <f>AS2*(Tasks53[[#This Row],[%CALORIES]]/100)</f>
        <v>475.32499999999999</v>
      </c>
      <c r="G36" s="102">
        <v>0</v>
      </c>
      <c r="H36" s="103">
        <f>--(Tasks53[[#This Row],[%COMPLETE]]&gt;=1)</f>
        <v>0</v>
      </c>
      <c r="I36" s="74" t="s">
        <v>79</v>
      </c>
      <c r="J36" s="76">
        <f>Tasks53[[#This Row],[CALORIES]]*0.65</f>
        <v>308.96125000000001</v>
      </c>
      <c r="K36" s="76">
        <f>Tasks53[[#This Row],[CALORIES]]*0.3</f>
        <v>142.5975</v>
      </c>
      <c r="L36" s="70">
        <f>Tasks53[[#This Row],[CALORIES]]*0.05</f>
        <v>23.766249999999999</v>
      </c>
      <c r="M36" s="104">
        <f>Tasks53[[#This Row],[FAT]]/9</f>
        <v>34.329027777777782</v>
      </c>
      <c r="N36" s="104">
        <f>Tasks53[[#This Row],[PRO]]/4</f>
        <v>35.649374999999999</v>
      </c>
      <c r="O36" s="104">
        <f>Tasks53[[#This Row],[CHO]]/4</f>
        <v>5.9415624999999999</v>
      </c>
    </row>
    <row r="37" spans="2:17" ht="33" customHeight="1" x14ac:dyDescent="0.2">
      <c r="B37" s="220"/>
      <c r="C37" s="44" t="s">
        <v>84</v>
      </c>
      <c r="D37" s="51">
        <f>D36+B7+F7</f>
        <v>0.56249999999999989</v>
      </c>
      <c r="E37" s="49">
        <v>20</v>
      </c>
      <c r="F37" s="49">
        <f>AS3*(Tasks53[[#This Row],[%CALORIES]]/100)</f>
        <v>380.26</v>
      </c>
      <c r="G37" s="48">
        <v>0</v>
      </c>
      <c r="H37" s="46">
        <f>--(Tasks53[[#This Row],[%COMPLETE]]&gt;=1)</f>
        <v>0</v>
      </c>
      <c r="I37" s="63" t="s">
        <v>80</v>
      </c>
      <c r="J37" s="76">
        <f>Tasks53[[#This Row],[CALORIES]]*0.65</f>
        <v>247.16900000000001</v>
      </c>
      <c r="K37" s="76">
        <f>Tasks53[[#This Row],[CALORIES]]*0.3</f>
        <v>114.07799999999999</v>
      </c>
      <c r="L37" s="70">
        <f>Tasks53[[#This Row],[CALORIES]]*0.05</f>
        <v>19.013000000000002</v>
      </c>
      <c r="M37" s="42">
        <f>Tasks53[[#This Row],[FAT]]/9</f>
        <v>27.463222222222225</v>
      </c>
      <c r="N37" s="42">
        <f>Tasks53[[#This Row],[PRO]]/4</f>
        <v>28.519499999999997</v>
      </c>
      <c r="O37" s="42">
        <f>Tasks53[[#This Row],[CHO]]/4</f>
        <v>4.7532500000000004</v>
      </c>
    </row>
    <row r="38" spans="2:17" ht="33" customHeight="1" x14ac:dyDescent="0.2">
      <c r="B38" s="220"/>
      <c r="C38" s="45" t="s">
        <v>85</v>
      </c>
      <c r="D38" s="52">
        <f>D37+B7+B7-F7</f>
        <v>0.77083333333333326</v>
      </c>
      <c r="E38" s="50">
        <v>55</v>
      </c>
      <c r="F38" s="49">
        <f>AS4*(Tasks53[[#This Row],[%CALORIES]]/100)</f>
        <v>1045.7150000000001</v>
      </c>
      <c r="G38" s="48">
        <v>0</v>
      </c>
      <c r="H38" s="47">
        <f>--(Tasks53[[#This Row],[%COMPLETE]]&gt;=1)</f>
        <v>0</v>
      </c>
      <c r="I38" s="63" t="s">
        <v>82</v>
      </c>
      <c r="J38" s="76">
        <f>Tasks53[[#This Row],[CALORIES]]*0.65</f>
        <v>679.71475000000009</v>
      </c>
      <c r="K38" s="76">
        <f>Tasks53[[#This Row],[CALORIES]]*0.3</f>
        <v>313.71450000000004</v>
      </c>
      <c r="L38" s="70">
        <f>Tasks53[[#This Row],[CALORIES]]*0.05</f>
        <v>52.285750000000007</v>
      </c>
      <c r="M38" s="42">
        <f>Tasks53[[#This Row],[FAT]]/9</f>
        <v>75.523861111111117</v>
      </c>
      <c r="N38" s="42">
        <f>Tasks53[[#This Row],[PRO]]/4</f>
        <v>78.428625000000011</v>
      </c>
      <c r="O38" s="42">
        <f>Tasks53[[#This Row],[CHO]]/4</f>
        <v>13.071437500000002</v>
      </c>
    </row>
    <row r="39" spans="2:17" ht="33" customHeight="1" thickBot="1" x14ac:dyDescent="0.25">
      <c r="B39" s="221"/>
      <c r="C39" s="97"/>
      <c r="D39" s="98"/>
      <c r="E39" s="99"/>
      <c r="F39" s="106"/>
      <c r="G39" s="107"/>
      <c r="H39" s="108"/>
      <c r="I39" s="77"/>
      <c r="J39" s="121"/>
      <c r="K39" s="81"/>
      <c r="L39" s="82"/>
      <c r="M39" s="109"/>
      <c r="N39" s="109"/>
      <c r="O39" s="109"/>
    </row>
    <row r="40" spans="2:17" ht="33" customHeight="1" x14ac:dyDescent="0.2">
      <c r="C40" s="54"/>
      <c r="D40" s="54"/>
      <c r="E40" s="54"/>
      <c r="F40" s="54"/>
      <c r="G40" s="54"/>
      <c r="H40" s="54"/>
      <c r="I40" s="54"/>
      <c r="J40" s="54"/>
      <c r="K40" s="54"/>
      <c r="L40" s="54"/>
      <c r="M40" s="54"/>
      <c r="O40" s="54"/>
    </row>
    <row r="42" spans="2:17" ht="33" customHeight="1" thickBot="1" x14ac:dyDescent="0.25">
      <c r="C42" s="117" t="s">
        <v>87</v>
      </c>
      <c r="D42" s="117"/>
      <c r="E42" s="117"/>
      <c r="F42" s="117"/>
      <c r="G42" s="117"/>
      <c r="H42" s="117"/>
      <c r="I42" s="117"/>
      <c r="M42" s="117" t="s">
        <v>89</v>
      </c>
    </row>
    <row r="43" spans="2:17" ht="33" customHeight="1" x14ac:dyDescent="0.2">
      <c r="C43" s="164" t="s">
        <v>88</v>
      </c>
      <c r="D43" s="165"/>
      <c r="E43" s="165"/>
      <c r="F43" s="165"/>
      <c r="G43" s="165"/>
      <c r="H43" s="165"/>
      <c r="I43" s="165"/>
      <c r="J43" s="165"/>
      <c r="K43" s="166"/>
      <c r="M43" s="211" t="s">
        <v>90</v>
      </c>
      <c r="N43" s="212"/>
      <c r="O43" s="212"/>
      <c r="P43" s="119"/>
      <c r="Q43" s="119"/>
    </row>
    <row r="44" spans="2:17" ht="33" customHeight="1" x14ac:dyDescent="0.2">
      <c r="C44" s="167"/>
      <c r="D44" s="168"/>
      <c r="E44" s="168"/>
      <c r="F44" s="168"/>
      <c r="G44" s="168"/>
      <c r="H44" s="168"/>
      <c r="I44" s="168"/>
      <c r="J44" s="168"/>
      <c r="K44" s="169"/>
    </row>
    <row r="45" spans="2:17" ht="33" customHeight="1" x14ac:dyDescent="0.2">
      <c r="C45" s="167"/>
      <c r="D45" s="168"/>
      <c r="E45" s="168"/>
      <c r="F45" s="168"/>
      <c r="G45" s="168"/>
      <c r="H45" s="168"/>
      <c r="I45" s="168"/>
      <c r="J45" s="168"/>
      <c r="K45" s="169"/>
      <c r="M45" s="211" t="s">
        <v>91</v>
      </c>
      <c r="N45" s="212"/>
      <c r="O45" s="212"/>
    </row>
    <row r="46" spans="2:17" ht="33" customHeight="1" x14ac:dyDescent="0.2">
      <c r="C46" s="167"/>
      <c r="D46" s="168"/>
      <c r="E46" s="168"/>
      <c r="F46" s="168"/>
      <c r="G46" s="168"/>
      <c r="H46" s="168"/>
      <c r="I46" s="168"/>
      <c r="J46" s="168"/>
      <c r="K46" s="169"/>
    </row>
    <row r="47" spans="2:17" ht="33" customHeight="1" x14ac:dyDescent="0.2">
      <c r="C47" s="167"/>
      <c r="D47" s="168"/>
      <c r="E47" s="168"/>
      <c r="F47" s="168"/>
      <c r="G47" s="168"/>
      <c r="H47" s="168"/>
      <c r="I47" s="168"/>
      <c r="J47" s="168"/>
      <c r="K47" s="169"/>
    </row>
    <row r="48" spans="2:17" ht="33" customHeight="1" x14ac:dyDescent="0.2">
      <c r="C48" s="167"/>
      <c r="D48" s="168"/>
      <c r="E48" s="168"/>
      <c r="F48" s="168"/>
      <c r="G48" s="168"/>
      <c r="H48" s="168"/>
      <c r="I48" s="168"/>
      <c r="J48" s="168"/>
      <c r="K48" s="169"/>
    </row>
    <row r="49" spans="3:11" ht="33" customHeight="1" x14ac:dyDescent="0.2">
      <c r="C49" s="167"/>
      <c r="D49" s="168"/>
      <c r="E49" s="168"/>
      <c r="F49" s="168"/>
      <c r="G49" s="168"/>
      <c r="H49" s="168"/>
      <c r="I49" s="168"/>
      <c r="J49" s="168"/>
      <c r="K49" s="169"/>
    </row>
    <row r="50" spans="3:11" ht="33" customHeight="1" x14ac:dyDescent="0.2">
      <c r="C50" s="167"/>
      <c r="D50" s="168"/>
      <c r="E50" s="168"/>
      <c r="F50" s="168"/>
      <c r="G50" s="168"/>
      <c r="H50" s="168"/>
      <c r="I50" s="168"/>
      <c r="J50" s="168"/>
      <c r="K50" s="169"/>
    </row>
    <row r="51" spans="3:11" ht="33" customHeight="1" x14ac:dyDescent="0.2">
      <c r="C51" s="167"/>
      <c r="D51" s="168"/>
      <c r="E51" s="168"/>
      <c r="F51" s="168"/>
      <c r="G51" s="168"/>
      <c r="H51" s="168"/>
      <c r="I51" s="168"/>
      <c r="J51" s="168"/>
      <c r="K51" s="169"/>
    </row>
    <row r="52" spans="3:11" ht="33" customHeight="1" x14ac:dyDescent="0.2">
      <c r="C52" s="167"/>
      <c r="D52" s="168"/>
      <c r="E52" s="168"/>
      <c r="F52" s="168"/>
      <c r="G52" s="168"/>
      <c r="H52" s="168"/>
      <c r="I52" s="168"/>
      <c r="J52" s="168"/>
      <c r="K52" s="169"/>
    </row>
    <row r="53" spans="3:11" ht="33" customHeight="1" x14ac:dyDescent="0.2">
      <c r="C53" s="167"/>
      <c r="D53" s="168"/>
      <c r="E53" s="168"/>
      <c r="F53" s="168"/>
      <c r="G53" s="168"/>
      <c r="H53" s="168"/>
      <c r="I53" s="168"/>
      <c r="J53" s="168"/>
      <c r="K53" s="169"/>
    </row>
    <row r="54" spans="3:11" ht="33" customHeight="1" x14ac:dyDescent="0.2">
      <c r="C54" s="167"/>
      <c r="D54" s="168"/>
      <c r="E54" s="168"/>
      <c r="F54" s="168"/>
      <c r="G54" s="168"/>
      <c r="H54" s="168"/>
      <c r="I54" s="168"/>
      <c r="J54" s="168"/>
      <c r="K54" s="169"/>
    </row>
    <row r="55" spans="3:11" ht="33" customHeight="1" x14ac:dyDescent="0.2">
      <c r="C55" s="167"/>
      <c r="D55" s="168"/>
      <c r="E55" s="168"/>
      <c r="F55" s="168"/>
      <c r="G55" s="168"/>
      <c r="H55" s="168"/>
      <c r="I55" s="168"/>
      <c r="J55" s="168"/>
      <c r="K55" s="169"/>
    </row>
    <row r="56" spans="3:11" ht="33" customHeight="1" thickBot="1" x14ac:dyDescent="0.25">
      <c r="C56" s="170"/>
      <c r="D56" s="171"/>
      <c r="E56" s="171"/>
      <c r="F56" s="171"/>
      <c r="G56" s="171"/>
      <c r="H56" s="171"/>
      <c r="I56" s="171"/>
      <c r="J56" s="171"/>
      <c r="K56" s="172"/>
    </row>
    <row r="57" spans="3:11" ht="33" customHeight="1" x14ac:dyDescent="0.2">
      <c r="C57" s="118"/>
      <c r="D57" s="118"/>
      <c r="E57" s="118"/>
      <c r="F57" s="118"/>
      <c r="G57" s="118"/>
      <c r="H57" s="118"/>
      <c r="I57" s="118"/>
      <c r="J57" s="118"/>
      <c r="K57" s="118"/>
    </row>
    <row r="58" spans="3:11" ht="33" customHeight="1" x14ac:dyDescent="0.2">
      <c r="C58" s="118"/>
      <c r="D58" s="118"/>
      <c r="E58" s="118"/>
      <c r="F58" s="118"/>
      <c r="G58" s="118"/>
      <c r="H58" s="118"/>
      <c r="I58" s="118"/>
      <c r="J58" s="118"/>
      <c r="K58" s="118"/>
    </row>
    <row r="59" spans="3:11" ht="33" customHeight="1" x14ac:dyDescent="0.2">
      <c r="C59" s="118"/>
      <c r="D59" s="118"/>
      <c r="E59" s="118"/>
      <c r="F59" s="118"/>
      <c r="G59" s="118"/>
      <c r="H59" s="118"/>
      <c r="I59" s="118"/>
      <c r="J59" s="118"/>
      <c r="K59" s="118"/>
    </row>
    <row r="60" spans="3:11" ht="33" customHeight="1" x14ac:dyDescent="0.2">
      <c r="C60" s="118"/>
      <c r="D60" s="118"/>
      <c r="E60" s="118"/>
      <c r="F60" s="118"/>
      <c r="G60" s="118"/>
      <c r="H60" s="118"/>
      <c r="I60" s="118"/>
      <c r="J60" s="118"/>
      <c r="K60" s="118"/>
    </row>
    <row r="61" spans="3:11" ht="33" customHeight="1" x14ac:dyDescent="0.2">
      <c r="C61" s="118"/>
      <c r="D61" s="118"/>
      <c r="E61" s="118"/>
      <c r="F61" s="118"/>
      <c r="G61" s="118"/>
      <c r="H61" s="118"/>
      <c r="I61" s="118"/>
      <c r="J61" s="118"/>
      <c r="K61" s="118"/>
    </row>
    <row r="62" spans="3:11" ht="33" customHeight="1" x14ac:dyDescent="0.2">
      <c r="C62" s="118"/>
      <c r="D62" s="118"/>
      <c r="E62" s="118"/>
      <c r="F62" s="118"/>
      <c r="G62" s="118"/>
      <c r="H62" s="118"/>
      <c r="I62" s="118"/>
      <c r="J62" s="118"/>
      <c r="K62" s="118"/>
    </row>
    <row r="63" spans="3:11" ht="33" customHeight="1" x14ac:dyDescent="0.2">
      <c r="C63" s="118"/>
      <c r="D63" s="118"/>
      <c r="E63" s="118"/>
      <c r="F63" s="118"/>
      <c r="G63" s="118"/>
      <c r="H63" s="118"/>
      <c r="I63" s="118"/>
      <c r="J63" s="118"/>
      <c r="K63" s="118"/>
    </row>
    <row r="64" spans="3:11" ht="33" customHeight="1" x14ac:dyDescent="0.2">
      <c r="C64" s="118"/>
      <c r="D64" s="118"/>
      <c r="E64" s="118"/>
      <c r="F64" s="118"/>
      <c r="G64" s="118"/>
      <c r="H64" s="118"/>
      <c r="I64" s="118"/>
      <c r="J64" s="118"/>
      <c r="K64" s="118"/>
    </row>
    <row r="65" spans="3:11" ht="33" customHeight="1" x14ac:dyDescent="0.2">
      <c r="C65" s="118"/>
      <c r="D65" s="118"/>
      <c r="E65" s="118"/>
      <c r="F65" s="118"/>
      <c r="G65" s="118"/>
      <c r="H65" s="118"/>
      <c r="I65" s="118"/>
      <c r="J65" s="118"/>
      <c r="K65" s="118"/>
    </row>
    <row r="66" spans="3:11" ht="33" customHeight="1" x14ac:dyDescent="0.2">
      <c r="C66" s="118"/>
      <c r="D66" s="118"/>
      <c r="E66" s="118"/>
      <c r="F66" s="118"/>
      <c r="G66" s="118"/>
      <c r="H66" s="118"/>
      <c r="I66" s="118"/>
      <c r="J66" s="118"/>
      <c r="K66" s="118"/>
    </row>
    <row r="67" spans="3:11" ht="33" customHeight="1" x14ac:dyDescent="0.2">
      <c r="C67" s="118"/>
      <c r="D67" s="118"/>
      <c r="E67" s="118"/>
      <c r="F67" s="118"/>
      <c r="G67" s="118"/>
      <c r="H67" s="118"/>
      <c r="I67" s="118"/>
      <c r="J67" s="118"/>
      <c r="K67" s="118"/>
    </row>
    <row r="68" spans="3:11" ht="33" customHeight="1" x14ac:dyDescent="0.2">
      <c r="C68" s="118"/>
      <c r="D68" s="118"/>
      <c r="E68" s="118"/>
      <c r="F68" s="118"/>
      <c r="G68" s="118"/>
      <c r="H68" s="118"/>
      <c r="I68" s="118"/>
      <c r="J68" s="118"/>
      <c r="K68" s="118"/>
    </row>
  </sheetData>
  <sheetProtection formatCells="0" formatColumns="0" formatRows="0" insertColumns="0" insertRows="0" deleteColumns="0" deleteRows="0" selectLockedCells="1" sort="0" autoFilter="0"/>
  <mergeCells count="16">
    <mergeCell ref="B3:N3"/>
    <mergeCell ref="B6:H6"/>
    <mergeCell ref="R9:V9"/>
    <mergeCell ref="B10:I10"/>
    <mergeCell ref="J10:L10"/>
    <mergeCell ref="M10:O10"/>
    <mergeCell ref="B36:B39"/>
    <mergeCell ref="C43:K56"/>
    <mergeCell ref="M43:O43"/>
    <mergeCell ref="M45:O45"/>
    <mergeCell ref="B12:B15"/>
    <mergeCell ref="B16:B19"/>
    <mergeCell ref="B20:B23"/>
    <mergeCell ref="B24:B27"/>
    <mergeCell ref="B28:B31"/>
    <mergeCell ref="B32:B35"/>
  </mergeCells>
  <conditionalFormatting sqref="G12:G18 G20:G39">
    <cfRule type="dataBar" priority="7">
      <dataBar>
        <cfvo type="num" val="0"/>
        <cfvo type="num" val="1"/>
        <color theme="5"/>
      </dataBar>
      <extLst>
        <ext xmlns:x14="http://schemas.microsoft.com/office/spreadsheetml/2009/9/main" uri="{B025F937-C7B1-47D3-B67F-A62EFF666E3E}">
          <x14:id>{D9E86EDA-5AE1-A341-90B7-919AB69974C7}</x14:id>
        </ext>
      </extLst>
    </cfRule>
  </conditionalFormatting>
  <conditionalFormatting sqref="G38">
    <cfRule type="dataBar" priority="5">
      <dataBar>
        <cfvo type="num" val="0"/>
        <cfvo type="num" val="1"/>
        <color theme="5"/>
      </dataBar>
      <extLst>
        <ext xmlns:x14="http://schemas.microsoft.com/office/spreadsheetml/2009/9/main" uri="{B025F937-C7B1-47D3-B67F-A62EFF666E3E}">
          <x14:id>{B72AF2E1-EC41-5549-AB16-E25E75C27983}</x14:id>
        </ext>
      </extLst>
    </cfRule>
  </conditionalFormatting>
  <conditionalFormatting sqref="G39">
    <cfRule type="dataBar" priority="3">
      <dataBar>
        <cfvo type="num" val="0"/>
        <cfvo type="num" val="1"/>
        <color theme="5"/>
      </dataBar>
      <extLst>
        <ext xmlns:x14="http://schemas.microsoft.com/office/spreadsheetml/2009/9/main" uri="{B025F937-C7B1-47D3-B67F-A62EFF666E3E}">
          <x14:id>{71B838A2-17CE-7E40-A973-7240B1A2BB3C}</x14:id>
        </ext>
      </extLst>
    </cfRule>
  </conditionalFormatting>
  <conditionalFormatting sqref="G19">
    <cfRule type="dataBar" priority="1">
      <dataBar>
        <cfvo type="num" val="0"/>
        <cfvo type="num" val="1"/>
        <color theme="5"/>
      </dataBar>
      <extLst>
        <ext xmlns:x14="http://schemas.microsoft.com/office/spreadsheetml/2009/9/main" uri="{B025F937-C7B1-47D3-B67F-A62EFF666E3E}">
          <x14:id>{9F5ED9B6-159A-BE4D-84CA-96CD70768D0D}</x14:id>
        </ext>
      </extLst>
    </cfRule>
  </conditionalFormatting>
  <dataValidations count="3">
    <dataValidation type="list" errorStyle="warning" allowBlank="1" showInputMessage="1" showErrorMessage="1" error="Select a value from the dropdown list. Or enter one of the following: 0%, 25%, 50%, 75%, or 100%" sqref="G12:G39" xr:uid="{A1DF63DC-8635-E846-B13B-5E504E9BE1D0}">
      <formula1>"0%,100%"</formula1>
    </dataValidation>
    <dataValidation type="list" allowBlank="1" showInputMessage="1" showErrorMessage="1" sqref="B7" xr:uid="{4D0644B8-60AE-BE44-8E3B-3F2D25F5CE01}">
      <formula1>"03:00:00"</formula1>
    </dataValidation>
    <dataValidation type="list" allowBlank="1" showInputMessage="1" showErrorMessage="1" sqref="F7" xr:uid="{8F4D7CEF-1028-E042-B2E0-2B16A2F24E00}">
      <formula1>"01:00:00"</formula1>
    </dataValidation>
  </dataValidations>
  <hyperlinks>
    <hyperlink ref="S11" r:id="rId1" display="https://amzn.to/2Wtpj3D" xr:uid="{A9D308DE-CA6F-7F44-A123-0059B396CC7D}"/>
    <hyperlink ref="S12" r:id="rId2" display="https://amzn.to/2Zb7umM" xr:uid="{E7FEAFEB-CF5C-3948-8D61-C6D5E5D66458}"/>
    <hyperlink ref="S13" r:id="rId3" xr:uid="{A80C2661-5952-764F-9F95-5551E21342D3}"/>
    <hyperlink ref="S14" r:id="rId4" xr:uid="{757D6E8B-FB14-6C40-8D61-924C15D05C9D}"/>
    <hyperlink ref="S15" r:id="rId5" xr:uid="{D0C24262-18B1-B443-8FEB-6E741D70E50A}"/>
    <hyperlink ref="S16" r:id="rId6" xr:uid="{BF623951-495F-144D-8580-3405FCE511A1}"/>
    <hyperlink ref="S17" r:id="rId7" xr:uid="{306ACAFC-6F41-E745-A36F-16CF65F11293}"/>
    <hyperlink ref="S18" r:id="rId8" xr:uid="{C758E07D-E36A-2C4D-BE25-0DB88214D39D}"/>
    <hyperlink ref="S19" r:id="rId9" xr:uid="{CA6F9DE8-B2D1-D746-9F12-20C66E30F1D4}"/>
    <hyperlink ref="S20" r:id="rId10" xr:uid="{7241D1C1-A814-124B-92F1-8AC284AD6833}"/>
    <hyperlink ref="S21" r:id="rId11" xr:uid="{F022EC33-21B8-ED46-B153-644F988118FA}"/>
    <hyperlink ref="S22" r:id="rId12" xr:uid="{4A8A3253-355F-5E41-8A12-31A359727171}"/>
    <hyperlink ref="S23" r:id="rId13" display="https://amzn.to/2Wl2Qko" xr:uid="{301EA9B8-5599-7D47-8D3E-57D0D936D4C6}"/>
    <hyperlink ref="M43:O43" r:id="rId14" display="Bullet Proof Coffee" xr:uid="{35603F87-FABA-9045-BF62-7B6116AB8A85}"/>
    <hyperlink ref="M45:O45" r:id="rId15" display="Protein Smoothie" xr:uid="{3703F2CE-1ED4-8147-8707-7DD661A3D3EE}"/>
  </hyperlinks>
  <printOptions horizontalCentered="1"/>
  <pageMargins left="0.4" right="0.4" top="0.4" bottom="0.4" header="0.25" footer="0.25"/>
  <pageSetup fitToHeight="0" orientation="landscape" r:id="rId16"/>
  <headerFooter differentFirst="1">
    <oddFooter>Page &amp;P of &amp;N</oddFooter>
  </headerFooter>
  <ignoredErrors>
    <ignoredError sqref="F32:F34 F36:F38 F15 L15 J16:L16 J12:L14 J17:L39 J15:K15 F24:F26 F20:F22 F17:F18 F16 F19 F23 F27:F31" calculatedColumn="1"/>
  </ignoredErrors>
  <drawing r:id="rId17"/>
  <tableParts count="1">
    <tablePart r:id="rId18"/>
  </tableParts>
  <extLst>
    <ext xmlns:x14="http://schemas.microsoft.com/office/spreadsheetml/2009/9/main" uri="{78C0D931-6437-407d-A8EE-F0AAD7539E65}">
      <x14:conditionalFormattings>
        <x14:conditionalFormatting xmlns:xm="http://schemas.microsoft.com/office/excel/2006/main">
          <x14:cfRule type="dataBar" id="{D9E86EDA-5AE1-A341-90B7-919AB69974C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G12:G18 G20:G39</xm:sqref>
        </x14:conditionalFormatting>
        <x14:conditionalFormatting xmlns:xm="http://schemas.microsoft.com/office/excel/2006/main">
          <x14:cfRule type="dataBar" id="{B72AF2E1-EC41-5549-AB16-E25E75C2798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G38</xm:sqref>
        </x14:conditionalFormatting>
        <x14:conditionalFormatting xmlns:xm="http://schemas.microsoft.com/office/excel/2006/main">
          <x14:cfRule type="dataBar" id="{71B838A2-17CE-7E40-A973-7240B1A2BB3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G39</xm:sqref>
        </x14:conditionalFormatting>
        <x14:conditionalFormatting xmlns:xm="http://schemas.microsoft.com/office/excel/2006/main">
          <x14:cfRule type="dataBar" id="{9F5ED9B6-159A-BE4D-84CA-96CD70768D0D}">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G19</xm:sqref>
        </x14:conditionalFormatting>
        <x14:conditionalFormatting xmlns:xm="http://schemas.microsoft.com/office/excel/2006/main">
          <x14:cfRule type="iconSet" priority="6" id="{72204B5A-EF28-A541-ACC8-D8D1310855A2}">
            <x14:iconSet custom="1">
              <x14:cfvo type="percent">
                <xm:f>0</xm:f>
              </x14:cfvo>
              <x14:cfvo type="num">
                <xm:f>0</xm:f>
              </x14:cfvo>
              <x14:cfvo type="num">
                <xm:f>1</xm:f>
              </x14:cfvo>
              <x14:cfIcon iconSet="NoIcons" iconId="0"/>
              <x14:cfIcon iconSet="NoIcons" iconId="0"/>
              <x14:cfIcon iconSet="4TrafficLights" iconId="0"/>
            </x14:iconSet>
          </x14:cfRule>
          <xm:sqref>H38</xm:sqref>
        </x14:conditionalFormatting>
        <x14:conditionalFormatting xmlns:xm="http://schemas.microsoft.com/office/excel/2006/main">
          <x14:cfRule type="iconSet" priority="4" id="{62D17E5A-3821-D741-B9B6-17F5F9FDAFC4}">
            <x14:iconSet custom="1">
              <x14:cfvo type="percent">
                <xm:f>0</xm:f>
              </x14:cfvo>
              <x14:cfvo type="num">
                <xm:f>0</xm:f>
              </x14:cfvo>
              <x14:cfvo type="num">
                <xm:f>1</xm:f>
              </x14:cfvo>
              <x14:cfIcon iconSet="NoIcons" iconId="0"/>
              <x14:cfIcon iconSet="NoIcons" iconId="0"/>
              <x14:cfIcon iconSet="4TrafficLights" iconId="0"/>
            </x14:iconSet>
          </x14:cfRule>
          <xm:sqref>H39</xm:sqref>
        </x14:conditionalFormatting>
        <x14:conditionalFormatting xmlns:xm="http://schemas.microsoft.com/office/excel/2006/main">
          <x14:cfRule type="iconSet" priority="8" id="{FAE6BB5E-8BE2-DA41-9F66-BCEC4386CDBC}">
            <x14:iconSet custom="1">
              <x14:cfvo type="percent">
                <xm:f>0</xm:f>
              </x14:cfvo>
              <x14:cfvo type="num">
                <xm:f>0</xm:f>
              </x14:cfvo>
              <x14:cfvo type="num">
                <xm:f>1</xm:f>
              </x14:cfvo>
              <x14:cfIcon iconSet="NoIcons" iconId="0"/>
              <x14:cfIcon iconSet="NoIcons" iconId="0"/>
              <x14:cfIcon iconSet="4TrafficLights" iconId="0"/>
            </x14:iconSet>
          </x14:cfRule>
          <xm:sqref>H12:H18 H20:H39</xm:sqref>
        </x14:conditionalFormatting>
        <x14:conditionalFormatting xmlns:xm="http://schemas.microsoft.com/office/excel/2006/main">
          <x14:cfRule type="iconSet" priority="2" id="{859D5129-834E-1C4A-99B1-A6601FF8B734}">
            <x14:iconSet custom="1">
              <x14:cfvo type="percent">
                <xm:f>0</xm:f>
              </x14:cfvo>
              <x14:cfvo type="num">
                <xm:f>0</xm:f>
              </x14:cfvo>
              <x14:cfvo type="num">
                <xm:f>1</xm:f>
              </x14:cfvo>
              <x14:cfIcon iconSet="NoIcons" iconId="0"/>
              <x14:cfIcon iconSet="NoIcons" iconId="0"/>
              <x14:cfIcon iconSet="4TrafficLights" iconId="0"/>
            </x14:iconSet>
          </x14:cfRule>
          <xm:sqref>H19</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0E774-4EFF-DB43-9171-D19174D8ADCC}">
  <sheetPr codeName="Sheet6">
    <tabColor theme="4"/>
    <pageSetUpPr autoPageBreaks="0" fitToPage="1"/>
  </sheetPr>
  <dimension ref="B1:AU70"/>
  <sheetViews>
    <sheetView showGridLines="0" tabSelected="1" zoomScaleNormal="100" workbookViewId="0">
      <selection activeCell="B6" sqref="B6:H7"/>
    </sheetView>
  </sheetViews>
  <sheetFormatPr baseColWidth="10" defaultColWidth="8.5" defaultRowHeight="33" customHeight="1" x14ac:dyDescent="0.2"/>
  <cols>
    <col min="1" max="1" width="10" style="1" customWidth="1"/>
    <col min="2" max="2" width="23.33203125" style="1" customWidth="1"/>
    <col min="3" max="4" width="16.5" style="1" customWidth="1"/>
    <col min="5" max="5" width="16.6640625" style="1" bestFit="1" customWidth="1"/>
    <col min="6" max="6" width="14.83203125" style="1" bestFit="1" customWidth="1"/>
    <col min="7" max="7" width="16.6640625" style="1" bestFit="1" customWidth="1"/>
    <col min="8" max="8" width="14.83203125" style="1" bestFit="1" customWidth="1"/>
    <col min="9" max="9" width="37.5" style="1" bestFit="1" customWidth="1"/>
    <col min="10" max="10" width="14" style="1" customWidth="1"/>
    <col min="11" max="11" width="11.1640625" style="1" customWidth="1"/>
    <col min="12" max="12" width="12.5" style="1" customWidth="1"/>
    <col min="13" max="13" width="11.5" style="1" customWidth="1"/>
    <col min="14" max="14" width="12.6640625" style="1" customWidth="1"/>
    <col min="15" max="15" width="11.5" style="1" customWidth="1"/>
    <col min="16" max="16" width="8.6640625" style="1" customWidth="1"/>
    <col min="17" max="17" width="6.5" style="1" bestFit="1" customWidth="1"/>
    <col min="18" max="18" width="27.1640625" style="1" bestFit="1" customWidth="1"/>
    <col min="19" max="19" width="9.83203125" style="1" bestFit="1" customWidth="1"/>
    <col min="20" max="41" width="8.5" style="1"/>
    <col min="42" max="42" width="8.5" style="71"/>
    <col min="43" max="44" width="8.5" style="1"/>
    <col min="45" max="45" width="8.5" style="158" customWidth="1"/>
    <col min="46" max="46" width="8.5" style="1"/>
    <col min="47" max="47" width="8.5" style="120"/>
    <col min="48" max="16384" width="8.5" style="1"/>
  </cols>
  <sheetData>
    <row r="1" spans="2:45" ht="30" customHeight="1" x14ac:dyDescent="0.2"/>
    <row r="2" spans="2:45" ht="25" customHeight="1" x14ac:dyDescent="0.2">
      <c r="AS2" s="159">
        <f>IF(B10="Yes",Macros!I7,(Macros!I7*0.95))</f>
        <v>1901.3</v>
      </c>
    </row>
    <row r="3" spans="2:45" ht="24" x14ac:dyDescent="0.2">
      <c r="B3" s="200" t="s">
        <v>48</v>
      </c>
      <c r="C3" s="200"/>
      <c r="D3" s="200"/>
      <c r="E3" s="200"/>
      <c r="F3" s="200"/>
      <c r="G3" s="200"/>
      <c r="H3" s="200"/>
      <c r="I3" s="200"/>
      <c r="J3" s="200"/>
      <c r="K3" s="200"/>
      <c r="L3" s="200"/>
      <c r="M3" s="200"/>
      <c r="N3" s="200"/>
      <c r="O3" s="8"/>
      <c r="AS3" s="159">
        <f>IF(B10="Yes",Macros!I7,(Macros!I7*0.95))</f>
        <v>1901.3</v>
      </c>
    </row>
    <row r="4" spans="2:45" ht="33" customHeight="1" x14ac:dyDescent="0.2">
      <c r="B4" s="41">
        <v>0.27083333333333331</v>
      </c>
      <c r="AS4" s="159">
        <f>IF(B10="Yes",Macros!I7,(Macros!I7*0.95))</f>
        <v>1901.3</v>
      </c>
    </row>
    <row r="5" spans="2:45" ht="16" x14ac:dyDescent="0.2">
      <c r="AS5" s="159">
        <f>IF(B10="Yes",Macros!I7,(Macros!I7*0.95))</f>
        <v>1901.3</v>
      </c>
    </row>
    <row r="6" spans="2:45" ht="33" customHeight="1" x14ac:dyDescent="0.2">
      <c r="B6" s="200" t="s">
        <v>108</v>
      </c>
      <c r="C6" s="200"/>
      <c r="D6" s="200"/>
      <c r="E6" s="200"/>
      <c r="F6" s="200"/>
      <c r="G6" s="200"/>
      <c r="H6" s="200"/>
    </row>
    <row r="7" spans="2:45" ht="33" customHeight="1" x14ac:dyDescent="0.2">
      <c r="B7" s="162">
        <v>0.125</v>
      </c>
      <c r="F7" s="157">
        <v>4.1666666666666664E-2</v>
      </c>
      <c r="G7" s="71" t="s">
        <v>106</v>
      </c>
    </row>
    <row r="8" spans="2:45" ht="33" customHeight="1" x14ac:dyDescent="0.2">
      <c r="B8" s="124"/>
      <c r="F8" s="124"/>
    </row>
    <row r="9" spans="2:45" ht="33" customHeight="1" x14ac:dyDescent="0.2">
      <c r="B9" s="200" t="s">
        <v>104</v>
      </c>
      <c r="C9" s="200"/>
      <c r="D9" s="200"/>
      <c r="E9" s="200"/>
      <c r="F9" s="200"/>
      <c r="G9" s="200"/>
      <c r="H9" s="200"/>
      <c r="I9" s="200"/>
    </row>
    <row r="10" spans="2:45" ht="33" customHeight="1" x14ac:dyDescent="0.2">
      <c r="B10" s="156" t="s">
        <v>105</v>
      </c>
      <c r="D10" s="160" t="str">
        <f>IF(B10="No", "Since you are not ready for a full day fast, I will put you in a 5 percent deficit.", "I am proud of you.")</f>
        <v>I am proud of you.</v>
      </c>
      <c r="E10" s="117"/>
      <c r="F10" s="117"/>
      <c r="G10" s="117"/>
      <c r="H10" s="117"/>
      <c r="I10" s="117"/>
      <c r="J10" s="117"/>
    </row>
    <row r="11" spans="2:45" ht="33" customHeight="1" thickBot="1" x14ac:dyDescent="0.35">
      <c r="M11" s="40"/>
      <c r="N11" s="40"/>
      <c r="O11" s="40"/>
      <c r="R11" s="173" t="s">
        <v>50</v>
      </c>
      <c r="S11" s="174"/>
      <c r="T11" s="174"/>
      <c r="U11" s="174"/>
      <c r="V11" s="174"/>
    </row>
    <row r="12" spans="2:45" ht="33" customHeight="1" thickBot="1" x14ac:dyDescent="0.25">
      <c r="B12" s="234" t="s">
        <v>96</v>
      </c>
      <c r="C12" s="235"/>
      <c r="D12" s="235"/>
      <c r="E12" s="235"/>
      <c r="F12" s="235"/>
      <c r="G12" s="235"/>
      <c r="H12" s="235"/>
      <c r="I12" s="236"/>
      <c r="J12" s="222" t="s">
        <v>41</v>
      </c>
      <c r="K12" s="223"/>
      <c r="L12" s="224"/>
      <c r="M12" s="240" t="s">
        <v>47</v>
      </c>
      <c r="N12" s="241"/>
      <c r="O12" s="242"/>
      <c r="P12" s="116"/>
      <c r="Q12" s="43"/>
      <c r="R12" s="53" t="s">
        <v>51</v>
      </c>
      <c r="S12" s="55" t="s">
        <v>52</v>
      </c>
      <c r="U12" s="43"/>
      <c r="V12" s="43"/>
    </row>
    <row r="13" spans="2:45" ht="33" customHeight="1" thickBot="1" x14ac:dyDescent="0.25">
      <c r="B13" s="111" t="s">
        <v>69</v>
      </c>
      <c r="C13" s="111" t="s">
        <v>38</v>
      </c>
      <c r="D13" s="112" t="s">
        <v>39</v>
      </c>
      <c r="E13" s="112" t="s">
        <v>40</v>
      </c>
      <c r="F13" s="112" t="s">
        <v>41</v>
      </c>
      <c r="G13" s="113" t="s">
        <v>21</v>
      </c>
      <c r="H13" s="112" t="s">
        <v>42</v>
      </c>
      <c r="I13" s="111" t="s">
        <v>3</v>
      </c>
      <c r="J13" s="114" t="s">
        <v>43</v>
      </c>
      <c r="K13" s="114" t="s">
        <v>44</v>
      </c>
      <c r="L13" s="115" t="s">
        <v>45</v>
      </c>
      <c r="M13" s="114" t="s">
        <v>72</v>
      </c>
      <c r="N13" s="114" t="s">
        <v>71</v>
      </c>
      <c r="O13" s="114" t="s">
        <v>70</v>
      </c>
      <c r="P13" s="62"/>
      <c r="Q13" s="54"/>
      <c r="R13" s="19" t="s">
        <v>53</v>
      </c>
      <c r="S13" s="60" t="s">
        <v>65</v>
      </c>
      <c r="U13" s="57"/>
      <c r="V13" s="57"/>
    </row>
    <row r="14" spans="2:45" ht="36" customHeight="1" x14ac:dyDescent="0.2">
      <c r="B14" s="237" t="s">
        <v>68</v>
      </c>
      <c r="C14" s="92" t="s">
        <v>83</v>
      </c>
      <c r="D14" s="85">
        <f>B4+B7</f>
        <v>0.39583333333333331</v>
      </c>
      <c r="E14" s="94">
        <v>25</v>
      </c>
      <c r="F14" s="86">
        <f>AS2*(Tasks537[[#This Row],[%CALORIES]]/100)</f>
        <v>475.32499999999999</v>
      </c>
      <c r="G14" s="87">
        <v>0</v>
      </c>
      <c r="H14" s="88">
        <f>--(Tasks537[[#This Row],[%COMPLETE]]&gt;=1)</f>
        <v>0</v>
      </c>
      <c r="I14" s="84" t="s">
        <v>79</v>
      </c>
      <c r="J14" s="89">
        <f>Tasks537[[#This Row],[CALORIES]]*0.65</f>
        <v>308.96125000000001</v>
      </c>
      <c r="K14" s="89">
        <f>Tasks537[[#This Row],[CALORIES]]*0.3</f>
        <v>142.5975</v>
      </c>
      <c r="L14" s="90">
        <f>Tasks537[[#This Row],[CALORIES]]*0.05</f>
        <v>23.766249999999999</v>
      </c>
      <c r="M14" s="91">
        <f>Tasks537[[#This Row],[FAT]]/9</f>
        <v>34.329027777777782</v>
      </c>
      <c r="N14" s="91">
        <f>Tasks537[[#This Row],[PRO]]/4</f>
        <v>35.649374999999999</v>
      </c>
      <c r="O14" s="91">
        <f>Tasks537[[#This Row],[CHO]]/4</f>
        <v>5.9415624999999999</v>
      </c>
      <c r="P14" s="105"/>
      <c r="Q14" s="54"/>
      <c r="R14" s="19" t="s">
        <v>54</v>
      </c>
      <c r="S14" s="60" t="s">
        <v>65</v>
      </c>
      <c r="U14" s="57"/>
      <c r="V14" s="57"/>
    </row>
    <row r="15" spans="2:45" ht="35" customHeight="1" x14ac:dyDescent="0.2">
      <c r="B15" s="238"/>
      <c r="C15" s="44" t="s">
        <v>84</v>
      </c>
      <c r="D15" s="64">
        <f>D14+B7</f>
        <v>0.52083333333333326</v>
      </c>
      <c r="E15" s="49">
        <v>20</v>
      </c>
      <c r="F15" s="65">
        <f>AS3*(Tasks537[[#This Row],[%CALORIES]]/100)</f>
        <v>380.26</v>
      </c>
      <c r="G15" s="75">
        <v>0</v>
      </c>
      <c r="H15" s="73">
        <f>--(Tasks537[[#This Row],[%COMPLETE]]&gt;=1)</f>
        <v>0</v>
      </c>
      <c r="I15" s="63" t="s">
        <v>80</v>
      </c>
      <c r="J15" s="76">
        <f>Tasks537[[#This Row],[CALORIES]]*0.65</f>
        <v>247.16900000000001</v>
      </c>
      <c r="K15" s="76">
        <f>Tasks537[[#This Row],[CALORIES]]*0.3</f>
        <v>114.07799999999999</v>
      </c>
      <c r="L15" s="70">
        <f>Tasks537[[#This Row],[CALORIES]]*0.05</f>
        <v>19.013000000000002</v>
      </c>
      <c r="M15" s="68">
        <f>Tasks537[[#This Row],[FAT]]/9</f>
        <v>27.463222222222225</v>
      </c>
      <c r="N15" s="68">
        <f>Tasks537[[#This Row],[PRO]]/4</f>
        <v>28.519499999999997</v>
      </c>
      <c r="O15" s="68">
        <f>Tasks537[[#This Row],[CHO]]/4</f>
        <v>4.7532500000000004</v>
      </c>
      <c r="P15" s="105"/>
      <c r="Q15" s="54"/>
      <c r="R15" s="19" t="s">
        <v>55</v>
      </c>
      <c r="S15" s="60" t="s">
        <v>65</v>
      </c>
      <c r="U15" s="57"/>
      <c r="V15" s="57"/>
    </row>
    <row r="16" spans="2:45" ht="33" customHeight="1" x14ac:dyDescent="0.2">
      <c r="B16" s="238"/>
      <c r="C16" s="45" t="s">
        <v>85</v>
      </c>
      <c r="D16" s="64">
        <f>D15+B7+B7</f>
        <v>0.77083333333333326</v>
      </c>
      <c r="E16" s="50">
        <v>55</v>
      </c>
      <c r="F16" s="65">
        <f>AS4*(Tasks537[[#This Row],[%CALORIES]]/100)</f>
        <v>1045.7150000000001</v>
      </c>
      <c r="G16" s="75">
        <v>0</v>
      </c>
      <c r="H16" s="73">
        <f>--(Tasks537[[#This Row],[%COMPLETE]]&gt;=1)</f>
        <v>0</v>
      </c>
      <c r="I16" s="63" t="s">
        <v>82</v>
      </c>
      <c r="J16" s="76">
        <f>Tasks537[[#This Row],[CALORIES]]*0.65</f>
        <v>679.71475000000009</v>
      </c>
      <c r="K16" s="76">
        <f>Tasks537[[#This Row],[CALORIES]]*0.3</f>
        <v>313.71450000000004</v>
      </c>
      <c r="L16" s="70">
        <f>Tasks537[[#This Row],[CALORIES]]*0.05</f>
        <v>52.285750000000007</v>
      </c>
      <c r="M16" s="68">
        <f>Tasks537[[#This Row],[FAT]]/9</f>
        <v>75.523861111111117</v>
      </c>
      <c r="N16" s="68">
        <f>Tasks537[[#This Row],[PRO]]/4</f>
        <v>78.428625000000011</v>
      </c>
      <c r="O16" s="68">
        <f>Tasks537[[#This Row],[CHO]]/4</f>
        <v>13.071437500000002</v>
      </c>
      <c r="P16" s="105"/>
      <c r="Q16" s="54"/>
      <c r="R16" s="19" t="s">
        <v>56</v>
      </c>
      <c r="S16" s="60" t="s">
        <v>65</v>
      </c>
      <c r="U16" s="57"/>
      <c r="V16" s="57"/>
    </row>
    <row r="17" spans="2:22" ht="33" customHeight="1" thickBot="1" x14ac:dyDescent="0.25">
      <c r="B17" s="239"/>
      <c r="C17" s="97"/>
      <c r="D17" s="78"/>
      <c r="E17" s="99"/>
      <c r="F17" s="122">
        <f>SUM(F14:F16)</f>
        <v>1901.3000000000002</v>
      </c>
      <c r="G17" s="110"/>
      <c r="H17" s="80"/>
      <c r="I17" s="77"/>
      <c r="J17" s="121"/>
      <c r="K17" s="81"/>
      <c r="L17" s="123">
        <f>SUM(J14:L16)</f>
        <v>1901.3000000000002</v>
      </c>
      <c r="M17" s="83"/>
      <c r="N17" s="83"/>
      <c r="O17" s="83"/>
      <c r="P17" s="105"/>
      <c r="Q17" s="54"/>
      <c r="R17" s="19" t="s">
        <v>57</v>
      </c>
      <c r="S17" s="60" t="s">
        <v>65</v>
      </c>
      <c r="U17" s="29"/>
      <c r="V17" s="29"/>
    </row>
    <row r="18" spans="2:22" ht="33" customHeight="1" x14ac:dyDescent="0.2">
      <c r="B18" s="243" t="s">
        <v>99</v>
      </c>
      <c r="C18" s="125" t="s">
        <v>101</v>
      </c>
      <c r="D18" s="126">
        <f>B4+B7+B7</f>
        <v>0.52083333333333326</v>
      </c>
      <c r="E18" s="127" t="s">
        <v>103</v>
      </c>
      <c r="F18" s="128">
        <v>80</v>
      </c>
      <c r="G18" s="150">
        <v>0</v>
      </c>
      <c r="H18" s="129">
        <f>--(Tasks537[[#This Row],[%COMPLETE]]&gt;=1)</f>
        <v>0</v>
      </c>
      <c r="I18" s="151" t="s">
        <v>102</v>
      </c>
      <c r="J18" s="152">
        <f>Tasks537[[#This Row],[CALORIES]]*0</f>
        <v>0</v>
      </c>
      <c r="K18" s="152">
        <f>Tasks537[[#This Row],[CALORIES]]*1</f>
        <v>80</v>
      </c>
      <c r="L18" s="153">
        <f>Tasks537[[#This Row],[CALORIES]]*0</f>
        <v>0</v>
      </c>
      <c r="M18" s="132">
        <f>Tasks537[[#This Row],[FAT]]/9</f>
        <v>0</v>
      </c>
      <c r="N18" s="132">
        <f>Tasks537[[#This Row],[PRO]]/4</f>
        <v>20</v>
      </c>
      <c r="O18" s="132">
        <f>Tasks537[[#This Row],[CHO]]/4</f>
        <v>0</v>
      </c>
      <c r="P18" s="54"/>
      <c r="Q18" s="54"/>
      <c r="R18" s="19" t="s">
        <v>58</v>
      </c>
      <c r="S18" s="60" t="s">
        <v>65</v>
      </c>
      <c r="U18" s="29"/>
      <c r="V18" s="29"/>
    </row>
    <row r="19" spans="2:22" ht="33" customHeight="1" x14ac:dyDescent="0.2">
      <c r="B19" s="244"/>
      <c r="C19" s="133" t="s">
        <v>83</v>
      </c>
      <c r="D19" s="134">
        <f>D18+F7</f>
        <v>0.56249999999999989</v>
      </c>
      <c r="E19" s="135">
        <v>25</v>
      </c>
      <c r="F19" s="136">
        <f>AS3*(Tasks537[[#This Row],[%CALORIES]]/100)</f>
        <v>475.32499999999999</v>
      </c>
      <c r="G19" s="137">
        <v>0</v>
      </c>
      <c r="H19" s="138">
        <f>--(Tasks537[[#This Row],[%COMPLETE]]&gt;=1)</f>
        <v>0</v>
      </c>
      <c r="I19" s="139" t="s">
        <v>80</v>
      </c>
      <c r="J19" s="130">
        <f>Tasks537[[#This Row],[CALORIES]]*0.65</f>
        <v>308.96125000000001</v>
      </c>
      <c r="K19" s="130">
        <f>Tasks537[[#This Row],[CALORIES]]*0.3</f>
        <v>142.5975</v>
      </c>
      <c r="L19" s="131">
        <f>Tasks537[[#This Row],[CALORIES]]*0.05</f>
        <v>23.766249999999999</v>
      </c>
      <c r="M19" s="140">
        <f>Tasks537[[#This Row],[FAT]]/9</f>
        <v>34.329027777777782</v>
      </c>
      <c r="N19" s="140">
        <f>Tasks537[[#This Row],[PRO]]/4</f>
        <v>35.649374999999999</v>
      </c>
      <c r="O19" s="140">
        <f>Tasks537[[#This Row],[CHO]]/4</f>
        <v>5.9415624999999999</v>
      </c>
      <c r="R19" s="19" t="s">
        <v>59</v>
      </c>
      <c r="S19" s="60" t="s">
        <v>65</v>
      </c>
      <c r="U19" s="29"/>
      <c r="V19" s="29"/>
    </row>
    <row r="20" spans="2:22" ht="33" customHeight="1" x14ac:dyDescent="0.2">
      <c r="B20" s="244"/>
      <c r="C20" s="133" t="s">
        <v>84</v>
      </c>
      <c r="D20" s="134">
        <f>D19+B7-F7</f>
        <v>0.64583333333333326</v>
      </c>
      <c r="E20" s="135">
        <v>20</v>
      </c>
      <c r="F20" s="136">
        <f>AS4*(Tasks537[[#This Row],[%CALORIES]]/100)</f>
        <v>380.26</v>
      </c>
      <c r="G20" s="137">
        <v>0</v>
      </c>
      <c r="H20" s="138">
        <f>--(Tasks537[[#This Row],[%COMPLETE]]&gt;=1)</f>
        <v>0</v>
      </c>
      <c r="I20" s="139" t="s">
        <v>81</v>
      </c>
      <c r="J20" s="130">
        <f>Tasks537[[#This Row],[CALORIES]]*0.65</f>
        <v>247.16900000000001</v>
      </c>
      <c r="K20" s="130">
        <f>Tasks537[[#This Row],[CALORIES]]*0.3</f>
        <v>114.07799999999999</v>
      </c>
      <c r="L20" s="131">
        <f>Tasks537[[#This Row],[CALORIES]]*0.05</f>
        <v>19.013000000000002</v>
      </c>
      <c r="M20" s="140">
        <f>Tasks537[[#This Row],[FAT]]/9</f>
        <v>27.463222222222225</v>
      </c>
      <c r="N20" s="140">
        <f>Tasks537[[#This Row],[PRO]]/4</f>
        <v>28.519499999999997</v>
      </c>
      <c r="O20" s="140">
        <f>Tasks537[[#This Row],[CHO]]/4</f>
        <v>4.7532500000000004</v>
      </c>
      <c r="R20" s="19" t="s">
        <v>60</v>
      </c>
      <c r="S20" s="60" t="s">
        <v>65</v>
      </c>
      <c r="U20" s="29"/>
      <c r="V20" s="29"/>
    </row>
    <row r="21" spans="2:22" ht="33" customHeight="1" thickBot="1" x14ac:dyDescent="0.25">
      <c r="B21" s="245"/>
      <c r="C21" s="141" t="s">
        <v>85</v>
      </c>
      <c r="D21" s="142">
        <f>D20+B7-F7</f>
        <v>0.72916666666666663</v>
      </c>
      <c r="E21" s="143">
        <v>55</v>
      </c>
      <c r="F21" s="144">
        <f>AS5*(Tasks537[[#This Row],[%CALORIES]]/100)</f>
        <v>1045.7150000000001</v>
      </c>
      <c r="G21" s="154">
        <v>0</v>
      </c>
      <c r="H21" s="145">
        <f>--(Tasks537[[#This Row],[%COMPLETE]]&gt;=1)</f>
        <v>0</v>
      </c>
      <c r="I21" s="155" t="s">
        <v>82</v>
      </c>
      <c r="J21" s="146">
        <f>Tasks537[[#This Row],[CALORIES]]*0.65</f>
        <v>679.71475000000009</v>
      </c>
      <c r="K21" s="146">
        <f>Tasks537[[#This Row],[CALORIES]]*0.3</f>
        <v>313.71450000000004</v>
      </c>
      <c r="L21" s="147">
        <f>Tasks537[[#This Row],[CALORIES]]*0.05</f>
        <v>52.285750000000007</v>
      </c>
      <c r="M21" s="148">
        <f>Tasks537[[#This Row],[FAT]]/9</f>
        <v>75.523861111111117</v>
      </c>
      <c r="N21" s="148">
        <f>Tasks537[[#This Row],[PRO]]/4</f>
        <v>78.428625000000011</v>
      </c>
      <c r="O21" s="148">
        <f>Tasks537[[#This Row],[CHO]]/4</f>
        <v>13.071437500000002</v>
      </c>
      <c r="R21" s="19" t="s">
        <v>61</v>
      </c>
      <c r="S21" s="60" t="s">
        <v>65</v>
      </c>
      <c r="U21" s="29"/>
      <c r="V21" s="29"/>
    </row>
    <row r="22" spans="2:22" ht="33" customHeight="1" x14ac:dyDescent="0.2">
      <c r="B22" s="249" t="s">
        <v>107</v>
      </c>
      <c r="C22" s="125" t="s">
        <v>101</v>
      </c>
      <c r="D22" s="126">
        <f>B4+B7+B7-F7</f>
        <v>0.47916666666666657</v>
      </c>
      <c r="E22" s="127" t="s">
        <v>103</v>
      </c>
      <c r="F22" s="128">
        <v>80</v>
      </c>
      <c r="G22" s="150">
        <v>0</v>
      </c>
      <c r="H22" s="129">
        <f>--(Tasks537[[#This Row],[%COMPLETE]]&gt;=1)</f>
        <v>0</v>
      </c>
      <c r="I22" s="151" t="s">
        <v>102</v>
      </c>
      <c r="J22" s="152">
        <f>Tasks537[[#This Row],[CALORIES]]*0</f>
        <v>0</v>
      </c>
      <c r="K22" s="152">
        <f>Tasks537[[#This Row],[CALORIES]]*1</f>
        <v>80</v>
      </c>
      <c r="L22" s="153">
        <f>Tasks537[[#This Row],[CALORIES]]*0</f>
        <v>0</v>
      </c>
      <c r="M22" s="132">
        <f>Tasks537[[#This Row],[FAT]]/9</f>
        <v>0</v>
      </c>
      <c r="N22" s="132">
        <f>Tasks537[[#This Row],[PRO]]/4</f>
        <v>20</v>
      </c>
      <c r="O22" s="132">
        <f>Tasks537[[#This Row],[CHO]]/4</f>
        <v>0</v>
      </c>
      <c r="R22" s="19" t="s">
        <v>62</v>
      </c>
      <c r="S22" s="60" t="s">
        <v>65</v>
      </c>
      <c r="U22" s="29"/>
      <c r="V22" s="59"/>
    </row>
    <row r="23" spans="2:22" ht="33" customHeight="1" x14ac:dyDescent="0.2">
      <c r="B23" s="250"/>
      <c r="C23" s="133" t="s">
        <v>83</v>
      </c>
      <c r="D23" s="134">
        <f>D22+F7</f>
        <v>0.52083333333333326</v>
      </c>
      <c r="E23" s="135">
        <v>25</v>
      </c>
      <c r="F23" s="136">
        <f>AS3*(Tasks537[[#This Row],[%CALORIES]]/100)</f>
        <v>475.32499999999999</v>
      </c>
      <c r="G23" s="137">
        <v>0</v>
      </c>
      <c r="H23" s="138">
        <f>--(Tasks537[[#This Row],[%COMPLETE]]&gt;=1)</f>
        <v>0</v>
      </c>
      <c r="I23" s="139" t="s">
        <v>80</v>
      </c>
      <c r="J23" s="130">
        <f>Tasks537[[#This Row],[CALORIES]]*0.65</f>
        <v>308.96125000000001</v>
      </c>
      <c r="K23" s="130">
        <f>Tasks537[[#This Row],[CALORIES]]*0.3</f>
        <v>142.5975</v>
      </c>
      <c r="L23" s="131">
        <f>Tasks537[[#This Row],[CALORIES]]*0.05</f>
        <v>23.766249999999999</v>
      </c>
      <c r="M23" s="140">
        <f>Tasks537[[#This Row],[FAT]]/9</f>
        <v>34.329027777777782</v>
      </c>
      <c r="N23" s="140">
        <f>Tasks537[[#This Row],[PRO]]/4</f>
        <v>35.649374999999999</v>
      </c>
      <c r="O23" s="140">
        <f>Tasks537[[#This Row],[CHO]]/4</f>
        <v>5.9415624999999999</v>
      </c>
      <c r="R23" s="19" t="s">
        <v>63</v>
      </c>
      <c r="S23" s="60" t="s">
        <v>65</v>
      </c>
      <c r="U23" s="29"/>
      <c r="V23" s="29"/>
    </row>
    <row r="24" spans="2:22" ht="33" customHeight="1" x14ac:dyDescent="0.2">
      <c r="B24" s="250"/>
      <c r="C24" s="133" t="s">
        <v>84</v>
      </c>
      <c r="D24" s="134">
        <f>D23+B7</f>
        <v>0.64583333333333326</v>
      </c>
      <c r="E24" s="135">
        <v>20</v>
      </c>
      <c r="F24" s="136">
        <f>AS4*(Tasks537[[#This Row],[%CALORIES]]/100)</f>
        <v>380.26</v>
      </c>
      <c r="G24" s="137">
        <v>0</v>
      </c>
      <c r="H24" s="138">
        <f>--(Tasks537[[#This Row],[%COMPLETE]]&gt;=1)</f>
        <v>0</v>
      </c>
      <c r="I24" s="139" t="s">
        <v>81</v>
      </c>
      <c r="J24" s="130">
        <f>Tasks537[[#This Row],[CALORIES]]*0.65</f>
        <v>247.16900000000001</v>
      </c>
      <c r="K24" s="130">
        <f>Tasks537[[#This Row],[CALORIES]]*0.3</f>
        <v>114.07799999999999</v>
      </c>
      <c r="L24" s="131">
        <f>Tasks537[[#This Row],[CALORIES]]*0.05</f>
        <v>19.013000000000002</v>
      </c>
      <c r="M24" s="140">
        <f>Tasks537[[#This Row],[FAT]]/9</f>
        <v>27.463222222222225</v>
      </c>
      <c r="N24" s="140">
        <f>Tasks537[[#This Row],[PRO]]/4</f>
        <v>28.519499999999997</v>
      </c>
      <c r="O24" s="140">
        <f>Tasks537[[#This Row],[CHO]]/4</f>
        <v>4.7532500000000004</v>
      </c>
      <c r="R24" s="19" t="s">
        <v>64</v>
      </c>
      <c r="S24" s="60" t="s">
        <v>65</v>
      </c>
      <c r="U24" s="29"/>
      <c r="V24" s="29"/>
    </row>
    <row r="25" spans="2:22" ht="33" customHeight="1" thickBot="1" x14ac:dyDescent="0.25">
      <c r="B25" s="251"/>
      <c r="C25" s="141" t="s">
        <v>85</v>
      </c>
      <c r="D25" s="142">
        <f>D24+B7</f>
        <v>0.77083333333333326</v>
      </c>
      <c r="E25" s="143">
        <v>55</v>
      </c>
      <c r="F25" s="144">
        <f>AS5*(Tasks537[[#This Row],[%CALORIES]]/100)</f>
        <v>1045.7150000000001</v>
      </c>
      <c r="G25" s="154">
        <v>0</v>
      </c>
      <c r="H25" s="145"/>
      <c r="I25" s="155" t="s">
        <v>82</v>
      </c>
      <c r="J25" s="146">
        <f>Tasks537[[#This Row],[CALORIES]]*0.65</f>
        <v>679.71475000000009</v>
      </c>
      <c r="K25" s="146">
        <f>Tasks537[[#This Row],[CALORIES]]*0.3</f>
        <v>313.71450000000004</v>
      </c>
      <c r="L25" s="147">
        <f>Tasks537[[#This Row],[CALORIES]]*0.05</f>
        <v>52.285750000000007</v>
      </c>
      <c r="M25" s="148"/>
      <c r="N25" s="148"/>
      <c r="O25" s="148"/>
      <c r="R25" s="19" t="s">
        <v>66</v>
      </c>
      <c r="S25" s="60" t="s">
        <v>65</v>
      </c>
    </row>
    <row r="26" spans="2:22" ht="33" customHeight="1" x14ac:dyDescent="0.2">
      <c r="B26" s="231" t="s">
        <v>75</v>
      </c>
      <c r="C26" s="92" t="s">
        <v>83</v>
      </c>
      <c r="D26" s="85">
        <f>B4+B7</f>
        <v>0.39583333333333331</v>
      </c>
      <c r="E26" s="94">
        <v>25</v>
      </c>
      <c r="F26" s="86">
        <f>AS2*(Tasks537[[#This Row],[%CALORIES]]/100)</f>
        <v>475.32499999999999</v>
      </c>
      <c r="G26" s="87">
        <v>0</v>
      </c>
      <c r="H26" s="88">
        <f>--(Tasks537[[#This Row],[%COMPLETE]]&gt;=1)</f>
        <v>0</v>
      </c>
      <c r="I26" s="84" t="s">
        <v>79</v>
      </c>
      <c r="J26" s="89">
        <f>Tasks537[[#This Row],[CALORIES]]*0.65</f>
        <v>308.96125000000001</v>
      </c>
      <c r="K26" s="89">
        <f>Tasks537[[#This Row],[CALORIES]]*0.3</f>
        <v>142.5975</v>
      </c>
      <c r="L26" s="90">
        <f>Tasks537[[#This Row],[CALORIES]]*0.05</f>
        <v>23.766249999999999</v>
      </c>
      <c r="M26" s="91">
        <f>Tasks537[[#This Row],[FAT]]/9</f>
        <v>34.329027777777782</v>
      </c>
      <c r="N26" s="91">
        <f>Tasks537[[#This Row],[PRO]]/4</f>
        <v>35.649374999999999</v>
      </c>
      <c r="O26" s="91">
        <f>Tasks537[[#This Row],[CHO]]/4</f>
        <v>5.9415624999999999</v>
      </c>
    </row>
    <row r="27" spans="2:22" ht="33" customHeight="1" x14ac:dyDescent="0.2">
      <c r="B27" s="232"/>
      <c r="C27" s="44" t="s">
        <v>84</v>
      </c>
      <c r="D27" s="64">
        <f>D26+B7+F7</f>
        <v>0.56249999999999989</v>
      </c>
      <c r="E27" s="49">
        <v>20</v>
      </c>
      <c r="F27" s="65">
        <f>AS3*(Tasks537[[#This Row],[%CALORIES]]/100)</f>
        <v>380.26</v>
      </c>
      <c r="G27" s="75">
        <v>0</v>
      </c>
      <c r="H27" s="73">
        <f>--(Tasks537[[#This Row],[%COMPLETE]]&gt;=1)</f>
        <v>0</v>
      </c>
      <c r="I27" s="63" t="s">
        <v>80</v>
      </c>
      <c r="J27" s="76">
        <f>Tasks537[[#This Row],[CALORIES]]*0.65</f>
        <v>247.16900000000001</v>
      </c>
      <c r="K27" s="76">
        <f>Tasks537[[#This Row],[CALORIES]]*0.3</f>
        <v>114.07799999999999</v>
      </c>
      <c r="L27" s="70">
        <f>Tasks537[[#This Row],[CALORIES]]*0.05</f>
        <v>19.013000000000002</v>
      </c>
      <c r="M27" s="68">
        <f>Tasks537[[#This Row],[FAT]]/9</f>
        <v>27.463222222222225</v>
      </c>
      <c r="N27" s="68">
        <f>Tasks537[[#This Row],[PRO]]/4</f>
        <v>28.519499999999997</v>
      </c>
      <c r="O27" s="68">
        <f>Tasks537[[#This Row],[CHO]]/4</f>
        <v>4.7532500000000004</v>
      </c>
    </row>
    <row r="28" spans="2:22" ht="33" customHeight="1" x14ac:dyDescent="0.2">
      <c r="B28" s="232"/>
      <c r="C28" s="45" t="s">
        <v>85</v>
      </c>
      <c r="D28" s="64">
        <f>IF(B10="No",D27+B7+B7-F7, D27+B7+-F7)</f>
        <v>0.64583333333333326</v>
      </c>
      <c r="E28" s="50">
        <v>55</v>
      </c>
      <c r="F28" s="65">
        <f>AS4*(Tasks537[[#This Row],[%CALORIES]]/100)</f>
        <v>1045.7150000000001</v>
      </c>
      <c r="G28" s="75">
        <v>0</v>
      </c>
      <c r="H28" s="73">
        <f>--(Tasks537[[#This Row],[%COMPLETE]]&gt;=1)</f>
        <v>0</v>
      </c>
      <c r="I28" s="63" t="s">
        <v>82</v>
      </c>
      <c r="J28" s="76">
        <f>Tasks537[[#This Row],[CALORIES]]*0.65</f>
        <v>679.71475000000009</v>
      </c>
      <c r="K28" s="76">
        <f>Tasks537[[#This Row],[CALORIES]]*0.3</f>
        <v>313.71450000000004</v>
      </c>
      <c r="L28" s="70">
        <f>Tasks537[[#This Row],[CALORIES]]*0.05</f>
        <v>52.285750000000007</v>
      </c>
      <c r="M28" s="68">
        <f>Tasks537[[#This Row],[FAT]]/9</f>
        <v>75.523861111111117</v>
      </c>
      <c r="N28" s="68">
        <f>Tasks537[[#This Row],[PRO]]/4</f>
        <v>78.428625000000011</v>
      </c>
      <c r="O28" s="68">
        <f>Tasks537[[#This Row],[CHO]]/4</f>
        <v>13.071437500000002</v>
      </c>
    </row>
    <row r="29" spans="2:22" ht="33" customHeight="1" thickBot="1" x14ac:dyDescent="0.25">
      <c r="B29" s="233"/>
      <c r="C29" s="97"/>
      <c r="D29" s="78"/>
      <c r="E29" s="99"/>
      <c r="F29" s="79"/>
      <c r="G29" s="110"/>
      <c r="H29" s="80"/>
      <c r="I29" s="77"/>
      <c r="J29" s="121"/>
      <c r="K29" s="81"/>
      <c r="L29" s="82"/>
      <c r="M29" s="83"/>
      <c r="N29" s="83"/>
      <c r="O29" s="83"/>
    </row>
    <row r="30" spans="2:22" ht="33" customHeight="1" x14ac:dyDescent="0.2">
      <c r="B30" s="213" t="s">
        <v>76</v>
      </c>
      <c r="C30" s="125" t="s">
        <v>101</v>
      </c>
      <c r="D30" s="126">
        <f>D28</f>
        <v>0.64583333333333326</v>
      </c>
      <c r="E30" s="127" t="s">
        <v>103</v>
      </c>
      <c r="F30" s="128">
        <v>80</v>
      </c>
      <c r="G30" s="150">
        <v>0</v>
      </c>
      <c r="H30" s="129">
        <f>--(Tasks537[[#This Row],[%COMPLETE]]&gt;=1)</f>
        <v>0</v>
      </c>
      <c r="I30" s="161" t="s">
        <v>102</v>
      </c>
      <c r="J30" s="152">
        <f>Tasks537[[#This Row],[CALORIES]]*0</f>
        <v>0</v>
      </c>
      <c r="K30" s="152">
        <f>Tasks537[[#This Row],[CALORIES]]*1</f>
        <v>80</v>
      </c>
      <c r="L30" s="153">
        <f>Tasks537[[#This Row],[CALORIES]]*0</f>
        <v>0</v>
      </c>
      <c r="M30" s="132">
        <f>Tasks537[[#This Row],[FAT]]/9</f>
        <v>0</v>
      </c>
      <c r="N30" s="132">
        <f>Tasks537[[#This Row],[PRO]]/4</f>
        <v>20</v>
      </c>
      <c r="O30" s="132">
        <f>Tasks537[[#This Row],[CHO]]/4</f>
        <v>0</v>
      </c>
    </row>
    <row r="31" spans="2:22" ht="33" customHeight="1" x14ac:dyDescent="0.2">
      <c r="B31" s="214"/>
      <c r="C31" s="133" t="s">
        <v>83</v>
      </c>
      <c r="D31" s="134">
        <f>D30+F7</f>
        <v>0.68749999999999989</v>
      </c>
      <c r="E31" s="135">
        <v>35</v>
      </c>
      <c r="F31" s="136">
        <f>AS3*(Tasks537[[#This Row],[%CALORIES]]/100)</f>
        <v>665.45499999999993</v>
      </c>
      <c r="G31" s="137">
        <v>0</v>
      </c>
      <c r="H31" s="138">
        <f>--(Tasks537[[#This Row],[%COMPLETE]]&gt;=1)</f>
        <v>0</v>
      </c>
      <c r="I31" s="139" t="s">
        <v>82</v>
      </c>
      <c r="J31" s="130">
        <f>Tasks537[[#This Row],[CALORIES]]*0.65</f>
        <v>432.54574999999994</v>
      </c>
      <c r="K31" s="130">
        <f>Tasks537[[#This Row],[CALORIES]]*0.3</f>
        <v>199.63649999999998</v>
      </c>
      <c r="L31" s="131">
        <f>Tasks537[[#This Row],[CALORIES]]*0.05</f>
        <v>33.272749999999995</v>
      </c>
      <c r="M31" s="140">
        <f>Tasks537[[#This Row],[FAT]]/9</f>
        <v>48.060638888888882</v>
      </c>
      <c r="N31" s="140">
        <f>Tasks537[[#This Row],[PRO]]/4</f>
        <v>49.909124999999996</v>
      </c>
      <c r="O31" s="140">
        <f>Tasks537[[#This Row],[CHO]]/4</f>
        <v>8.3181874999999987</v>
      </c>
    </row>
    <row r="32" spans="2:22" ht="33" customHeight="1" x14ac:dyDescent="0.2">
      <c r="B32" s="214"/>
      <c r="C32" s="133" t="s">
        <v>84</v>
      </c>
      <c r="D32" s="134">
        <f>D31+B7-F7</f>
        <v>0.77083333333333326</v>
      </c>
      <c r="E32" s="135">
        <v>35</v>
      </c>
      <c r="F32" s="136">
        <f>AS4*(Tasks537[[#This Row],[%CALORIES]]/100)</f>
        <v>665.45499999999993</v>
      </c>
      <c r="G32" s="137">
        <v>0</v>
      </c>
      <c r="H32" s="138">
        <f>--(Tasks537[[#This Row],[%COMPLETE]]&gt;=1)</f>
        <v>0</v>
      </c>
      <c r="I32" s="139" t="s">
        <v>82</v>
      </c>
      <c r="J32" s="130">
        <f>Tasks537[[#This Row],[CALORIES]]*0.65</f>
        <v>432.54574999999994</v>
      </c>
      <c r="K32" s="130">
        <f>Tasks537[[#This Row],[CALORIES]]*0.3</f>
        <v>199.63649999999998</v>
      </c>
      <c r="L32" s="131">
        <f>Tasks537[[#This Row],[CALORIES]]*0.05</f>
        <v>33.272749999999995</v>
      </c>
      <c r="M32" s="140">
        <f>Tasks537[[#This Row],[FAT]]/9</f>
        <v>48.060638888888882</v>
      </c>
      <c r="N32" s="140">
        <f>Tasks537[[#This Row],[PRO]]/4</f>
        <v>49.909124999999996</v>
      </c>
      <c r="O32" s="140">
        <f>Tasks537[[#This Row],[CHO]]/4</f>
        <v>8.3181874999999987</v>
      </c>
    </row>
    <row r="33" spans="2:17" ht="33" customHeight="1" thickBot="1" x14ac:dyDescent="0.25">
      <c r="B33" s="215"/>
      <c r="C33" s="97"/>
      <c r="D33" s="78"/>
      <c r="E33" s="99"/>
      <c r="F33" s="79"/>
      <c r="G33" s="110"/>
      <c r="H33" s="80"/>
      <c r="I33" s="77"/>
      <c r="J33" s="121"/>
      <c r="K33" s="81"/>
      <c r="L33" s="82"/>
      <c r="M33" s="83"/>
      <c r="N33" s="83"/>
      <c r="O33" s="83"/>
    </row>
    <row r="34" spans="2:17" ht="33" customHeight="1" x14ac:dyDescent="0.2">
      <c r="B34" s="217" t="s">
        <v>77</v>
      </c>
      <c r="C34" s="44" t="s">
        <v>83</v>
      </c>
      <c r="D34" s="51">
        <f>B4+B7</f>
        <v>0.39583333333333331</v>
      </c>
      <c r="E34" s="49">
        <v>25</v>
      </c>
      <c r="F34" s="65">
        <f>AS2*(Tasks537[[#This Row],[%CALORIES]]/100)</f>
        <v>475.32499999999999</v>
      </c>
      <c r="G34" s="66">
        <v>0</v>
      </c>
      <c r="H34" s="67">
        <f>--(Tasks537[[#This Row],[%COMPLETE]]&gt;=1)</f>
        <v>0</v>
      </c>
      <c r="I34" s="63" t="s">
        <v>79</v>
      </c>
      <c r="J34" s="76">
        <f>Tasks537[[#This Row],[CALORIES]]*0.65</f>
        <v>308.96125000000001</v>
      </c>
      <c r="K34" s="76">
        <f>Tasks537[[#This Row],[CALORIES]]*0.3</f>
        <v>142.5975</v>
      </c>
      <c r="L34" s="70">
        <f>Tasks537[[#This Row],[CALORIES]]*0.05</f>
        <v>23.766249999999999</v>
      </c>
      <c r="M34" s="69">
        <f>Tasks537[[#This Row],[FAT]]/9</f>
        <v>34.329027777777782</v>
      </c>
      <c r="N34" s="69">
        <f>Tasks537[[#This Row],[PRO]]/4</f>
        <v>35.649374999999999</v>
      </c>
      <c r="O34" s="69">
        <f>Tasks537[[#This Row],[CHO]]/4</f>
        <v>5.9415624999999999</v>
      </c>
    </row>
    <row r="35" spans="2:17" ht="33" customHeight="1" x14ac:dyDescent="0.2">
      <c r="B35" s="217"/>
      <c r="C35" s="44" t="s">
        <v>84</v>
      </c>
      <c r="D35" s="51">
        <f>D34+B7+F7</f>
        <v>0.56249999999999989</v>
      </c>
      <c r="E35" s="49">
        <v>20</v>
      </c>
      <c r="F35" s="65">
        <f>AS3*(Tasks537[[#This Row],[%CALORIES]]/100)</f>
        <v>380.26</v>
      </c>
      <c r="G35" s="66">
        <v>0</v>
      </c>
      <c r="H35" s="67">
        <f>--(Tasks537[[#This Row],[%COMPLETE]]&gt;=1)</f>
        <v>0</v>
      </c>
      <c r="I35" s="63" t="s">
        <v>80</v>
      </c>
      <c r="J35" s="76">
        <f>Tasks537[[#This Row],[CALORIES]]*0.65</f>
        <v>247.16900000000001</v>
      </c>
      <c r="K35" s="76">
        <f>Tasks537[[#This Row],[CALORIES]]*0.3</f>
        <v>114.07799999999999</v>
      </c>
      <c r="L35" s="70">
        <f>Tasks537[[#This Row],[CALORIES]]*0.05</f>
        <v>19.013000000000002</v>
      </c>
      <c r="M35" s="68">
        <f>Tasks537[[#This Row],[FAT]]/9</f>
        <v>27.463222222222225</v>
      </c>
      <c r="N35" s="68">
        <f>Tasks537[[#This Row],[PRO]]/4</f>
        <v>28.519499999999997</v>
      </c>
      <c r="O35" s="68">
        <f>Tasks537[[#This Row],[CHO]]/4</f>
        <v>4.7532500000000004</v>
      </c>
    </row>
    <row r="36" spans="2:17" ht="33" customHeight="1" x14ac:dyDescent="0.2">
      <c r="B36" s="217"/>
      <c r="C36" s="45" t="s">
        <v>85</v>
      </c>
      <c r="D36" s="52">
        <f>D35+B7+B7-F7</f>
        <v>0.77083333333333326</v>
      </c>
      <c r="E36" s="50">
        <v>55</v>
      </c>
      <c r="F36" s="65">
        <f>AS4*(Tasks537[[#This Row],[%CALORIES]]/100)</f>
        <v>1045.7150000000001</v>
      </c>
      <c r="G36" s="66">
        <v>0</v>
      </c>
      <c r="H36" s="67">
        <f>--(Tasks537[[#This Row],[%COMPLETE]]&gt;=1)</f>
        <v>0</v>
      </c>
      <c r="I36" s="63" t="s">
        <v>82</v>
      </c>
      <c r="J36" s="76">
        <f>Tasks537[[#This Row],[CALORIES]]*0.65</f>
        <v>679.71475000000009</v>
      </c>
      <c r="K36" s="76">
        <f>Tasks537[[#This Row],[CALORIES]]*0.3</f>
        <v>313.71450000000004</v>
      </c>
      <c r="L36" s="70">
        <f>Tasks537[[#This Row],[CALORIES]]*0.05</f>
        <v>52.285750000000007</v>
      </c>
      <c r="M36" s="68">
        <f>Tasks537[[#This Row],[FAT]]/9</f>
        <v>75.523861111111117</v>
      </c>
      <c r="N36" s="68">
        <f>Tasks537[[#This Row],[PRO]]/4</f>
        <v>78.428625000000011</v>
      </c>
      <c r="O36" s="68">
        <f>Tasks537[[#This Row],[CHO]]/4</f>
        <v>13.071437500000002</v>
      </c>
    </row>
    <row r="37" spans="2:17" ht="33" customHeight="1" thickBot="1" x14ac:dyDescent="0.25">
      <c r="B37" s="218"/>
      <c r="C37" s="97"/>
      <c r="D37" s="98"/>
      <c r="E37" s="99"/>
      <c r="F37" s="79"/>
      <c r="G37" s="100"/>
      <c r="H37" s="101"/>
      <c r="I37" s="77"/>
      <c r="J37" s="121"/>
      <c r="K37" s="81"/>
      <c r="L37" s="82"/>
      <c r="M37" s="83"/>
      <c r="N37" s="83"/>
      <c r="O37" s="83"/>
    </row>
    <row r="38" spans="2:17" ht="33" customHeight="1" x14ac:dyDescent="0.2">
      <c r="B38" s="219" t="s">
        <v>78</v>
      </c>
      <c r="C38" s="92" t="s">
        <v>83</v>
      </c>
      <c r="D38" s="93">
        <f>B4+B7</f>
        <v>0.39583333333333331</v>
      </c>
      <c r="E38" s="94">
        <v>25</v>
      </c>
      <c r="F38" s="94">
        <f>AS2*(Tasks537[[#This Row],[%CALORIES]]/100)</f>
        <v>475.32499999999999</v>
      </c>
      <c r="G38" s="102">
        <v>0</v>
      </c>
      <c r="H38" s="103">
        <f>--(Tasks537[[#This Row],[%COMPLETE]]&gt;=1)</f>
        <v>0</v>
      </c>
      <c r="I38" s="74" t="s">
        <v>79</v>
      </c>
      <c r="J38" s="76">
        <f>Tasks537[[#This Row],[CALORIES]]*0.65</f>
        <v>308.96125000000001</v>
      </c>
      <c r="K38" s="76">
        <f>Tasks537[[#This Row],[CALORIES]]*0.3</f>
        <v>142.5975</v>
      </c>
      <c r="L38" s="70">
        <f>Tasks537[[#This Row],[CALORIES]]*0.05</f>
        <v>23.766249999999999</v>
      </c>
      <c r="M38" s="104">
        <f>Tasks537[[#This Row],[FAT]]/9</f>
        <v>34.329027777777782</v>
      </c>
      <c r="N38" s="104">
        <f>Tasks537[[#This Row],[PRO]]/4</f>
        <v>35.649374999999999</v>
      </c>
      <c r="O38" s="104">
        <f>Tasks537[[#This Row],[CHO]]/4</f>
        <v>5.9415624999999999</v>
      </c>
    </row>
    <row r="39" spans="2:17" ht="33" customHeight="1" x14ac:dyDescent="0.2">
      <c r="B39" s="220"/>
      <c r="C39" s="44" t="s">
        <v>84</v>
      </c>
      <c r="D39" s="51">
        <f>D38+B7+F7</f>
        <v>0.56249999999999989</v>
      </c>
      <c r="E39" s="49">
        <v>20</v>
      </c>
      <c r="F39" s="49">
        <f>AS3*(Tasks537[[#This Row],[%CALORIES]]/100)</f>
        <v>380.26</v>
      </c>
      <c r="G39" s="48">
        <v>0</v>
      </c>
      <c r="H39" s="46">
        <f>--(Tasks537[[#This Row],[%COMPLETE]]&gt;=1)</f>
        <v>0</v>
      </c>
      <c r="I39" s="63" t="s">
        <v>80</v>
      </c>
      <c r="J39" s="76">
        <f>Tasks537[[#This Row],[CALORIES]]*0.65</f>
        <v>247.16900000000001</v>
      </c>
      <c r="K39" s="76">
        <f>Tasks537[[#This Row],[CALORIES]]*0.3</f>
        <v>114.07799999999999</v>
      </c>
      <c r="L39" s="70">
        <f>Tasks537[[#This Row],[CALORIES]]*0.05</f>
        <v>19.013000000000002</v>
      </c>
      <c r="M39" s="42">
        <f>Tasks537[[#This Row],[FAT]]/9</f>
        <v>27.463222222222225</v>
      </c>
      <c r="N39" s="42">
        <f>Tasks537[[#This Row],[PRO]]/4</f>
        <v>28.519499999999997</v>
      </c>
      <c r="O39" s="42">
        <f>Tasks537[[#This Row],[CHO]]/4</f>
        <v>4.7532500000000004</v>
      </c>
    </row>
    <row r="40" spans="2:17" ht="33" customHeight="1" x14ac:dyDescent="0.2">
      <c r="B40" s="220"/>
      <c r="C40" s="45" t="s">
        <v>85</v>
      </c>
      <c r="D40" s="52">
        <f>D39+B7+B7-F7</f>
        <v>0.77083333333333326</v>
      </c>
      <c r="E40" s="50">
        <v>55</v>
      </c>
      <c r="F40" s="49">
        <f>AS4*(Tasks537[[#This Row],[%CALORIES]]/100)</f>
        <v>1045.7150000000001</v>
      </c>
      <c r="G40" s="48">
        <v>0</v>
      </c>
      <c r="H40" s="47">
        <f>--(Tasks537[[#This Row],[%COMPLETE]]&gt;=1)</f>
        <v>0</v>
      </c>
      <c r="I40" s="63" t="s">
        <v>82</v>
      </c>
      <c r="J40" s="76">
        <f>Tasks537[[#This Row],[CALORIES]]*0.65</f>
        <v>679.71475000000009</v>
      </c>
      <c r="K40" s="76">
        <f>Tasks537[[#This Row],[CALORIES]]*0.3</f>
        <v>313.71450000000004</v>
      </c>
      <c r="L40" s="70">
        <f>Tasks537[[#This Row],[CALORIES]]*0.05</f>
        <v>52.285750000000007</v>
      </c>
      <c r="M40" s="42">
        <f>Tasks537[[#This Row],[FAT]]/9</f>
        <v>75.523861111111117</v>
      </c>
      <c r="N40" s="42">
        <f>Tasks537[[#This Row],[PRO]]/4</f>
        <v>78.428625000000011</v>
      </c>
      <c r="O40" s="42">
        <f>Tasks537[[#This Row],[CHO]]/4</f>
        <v>13.071437500000002</v>
      </c>
    </row>
    <row r="41" spans="2:17" ht="33" customHeight="1" thickBot="1" x14ac:dyDescent="0.25">
      <c r="B41" s="221"/>
      <c r="C41" s="97"/>
      <c r="D41" s="98"/>
      <c r="E41" s="99"/>
      <c r="F41" s="106"/>
      <c r="G41" s="107"/>
      <c r="H41" s="108"/>
      <c r="I41" s="77"/>
      <c r="J41" s="121"/>
      <c r="K41" s="81"/>
      <c r="L41" s="82"/>
      <c r="M41" s="109"/>
      <c r="N41" s="109"/>
      <c r="O41" s="109"/>
    </row>
    <row r="42" spans="2:17" ht="33" customHeight="1" x14ac:dyDescent="0.2">
      <c r="C42" s="54"/>
      <c r="D42" s="54"/>
      <c r="E42" s="54"/>
      <c r="F42" s="54"/>
      <c r="G42" s="54"/>
      <c r="H42" s="54"/>
      <c r="I42" s="54"/>
      <c r="J42" s="54"/>
      <c r="K42" s="54"/>
      <c r="L42" s="54"/>
      <c r="M42" s="54"/>
      <c r="O42" s="54"/>
    </row>
    <row r="44" spans="2:17" ht="33" customHeight="1" thickBot="1" x14ac:dyDescent="0.25">
      <c r="C44" s="117" t="s">
        <v>87</v>
      </c>
      <c r="D44" s="117"/>
      <c r="E44" s="117"/>
      <c r="F44" s="117"/>
      <c r="G44" s="117"/>
      <c r="H44" s="117"/>
      <c r="I44" s="117"/>
      <c r="M44" s="117" t="s">
        <v>89</v>
      </c>
    </row>
    <row r="45" spans="2:17" ht="33" customHeight="1" x14ac:dyDescent="0.2">
      <c r="C45" s="164" t="s">
        <v>88</v>
      </c>
      <c r="D45" s="165"/>
      <c r="E45" s="165"/>
      <c r="F45" s="165"/>
      <c r="G45" s="165"/>
      <c r="H45" s="165"/>
      <c r="I45" s="165"/>
      <c r="J45" s="165"/>
      <c r="K45" s="166"/>
      <c r="M45" s="211" t="s">
        <v>90</v>
      </c>
      <c r="N45" s="212"/>
      <c r="O45" s="212"/>
      <c r="P45" s="119"/>
      <c r="Q45" s="119"/>
    </row>
    <row r="46" spans="2:17" ht="33" customHeight="1" x14ac:dyDescent="0.2">
      <c r="C46" s="167"/>
      <c r="D46" s="168"/>
      <c r="E46" s="168"/>
      <c r="F46" s="168"/>
      <c r="G46" s="168"/>
      <c r="H46" s="168"/>
      <c r="I46" s="168"/>
      <c r="J46" s="168"/>
      <c r="K46" s="169"/>
    </row>
    <row r="47" spans="2:17" ht="33" customHeight="1" x14ac:dyDescent="0.2">
      <c r="C47" s="167"/>
      <c r="D47" s="168"/>
      <c r="E47" s="168"/>
      <c r="F47" s="168"/>
      <c r="G47" s="168"/>
      <c r="H47" s="168"/>
      <c r="I47" s="168"/>
      <c r="J47" s="168"/>
      <c r="K47" s="169"/>
      <c r="M47" s="211" t="s">
        <v>91</v>
      </c>
      <c r="N47" s="212"/>
      <c r="O47" s="212"/>
    </row>
    <row r="48" spans="2:17" ht="33" customHeight="1" x14ac:dyDescent="0.2">
      <c r="C48" s="167"/>
      <c r="D48" s="168"/>
      <c r="E48" s="168"/>
      <c r="F48" s="168"/>
      <c r="G48" s="168"/>
      <c r="H48" s="168"/>
      <c r="I48" s="168"/>
      <c r="J48" s="168"/>
      <c r="K48" s="169"/>
    </row>
    <row r="49" spans="3:11" ht="33" customHeight="1" x14ac:dyDescent="0.2">
      <c r="C49" s="167"/>
      <c r="D49" s="168"/>
      <c r="E49" s="168"/>
      <c r="F49" s="168"/>
      <c r="G49" s="168"/>
      <c r="H49" s="168"/>
      <c r="I49" s="168"/>
      <c r="J49" s="168"/>
      <c r="K49" s="169"/>
    </row>
    <row r="50" spans="3:11" ht="33" customHeight="1" x14ac:dyDescent="0.2">
      <c r="C50" s="167"/>
      <c r="D50" s="168"/>
      <c r="E50" s="168"/>
      <c r="F50" s="168"/>
      <c r="G50" s="168"/>
      <c r="H50" s="168"/>
      <c r="I50" s="168"/>
      <c r="J50" s="168"/>
      <c r="K50" s="169"/>
    </row>
    <row r="51" spans="3:11" ht="33" customHeight="1" x14ac:dyDescent="0.2">
      <c r="C51" s="167"/>
      <c r="D51" s="168"/>
      <c r="E51" s="168"/>
      <c r="F51" s="168"/>
      <c r="G51" s="168"/>
      <c r="H51" s="168"/>
      <c r="I51" s="168"/>
      <c r="J51" s="168"/>
      <c r="K51" s="169"/>
    </row>
    <row r="52" spans="3:11" ht="33" customHeight="1" x14ac:dyDescent="0.2">
      <c r="C52" s="167"/>
      <c r="D52" s="168"/>
      <c r="E52" s="168"/>
      <c r="F52" s="168"/>
      <c r="G52" s="168"/>
      <c r="H52" s="168"/>
      <c r="I52" s="168"/>
      <c r="J52" s="168"/>
      <c r="K52" s="169"/>
    </row>
    <row r="53" spans="3:11" ht="33" customHeight="1" x14ac:dyDescent="0.2">
      <c r="C53" s="167"/>
      <c r="D53" s="168"/>
      <c r="E53" s="168"/>
      <c r="F53" s="168"/>
      <c r="G53" s="168"/>
      <c r="H53" s="168"/>
      <c r="I53" s="168"/>
      <c r="J53" s="168"/>
      <c r="K53" s="169"/>
    </row>
    <row r="54" spans="3:11" ht="33" customHeight="1" x14ac:dyDescent="0.2">
      <c r="C54" s="167"/>
      <c r="D54" s="168"/>
      <c r="E54" s="168"/>
      <c r="F54" s="168"/>
      <c r="G54" s="168"/>
      <c r="H54" s="168"/>
      <c r="I54" s="168"/>
      <c r="J54" s="168"/>
      <c r="K54" s="169"/>
    </row>
    <row r="55" spans="3:11" ht="33" customHeight="1" x14ac:dyDescent="0.2">
      <c r="C55" s="167"/>
      <c r="D55" s="168"/>
      <c r="E55" s="168"/>
      <c r="F55" s="168"/>
      <c r="G55" s="168"/>
      <c r="H55" s="168"/>
      <c r="I55" s="168"/>
      <c r="J55" s="168"/>
      <c r="K55" s="169"/>
    </row>
    <row r="56" spans="3:11" ht="33" customHeight="1" x14ac:dyDescent="0.2">
      <c r="C56" s="167"/>
      <c r="D56" s="168"/>
      <c r="E56" s="168"/>
      <c r="F56" s="168"/>
      <c r="G56" s="168"/>
      <c r="H56" s="168"/>
      <c r="I56" s="168"/>
      <c r="J56" s="168"/>
      <c r="K56" s="169"/>
    </row>
    <row r="57" spans="3:11" ht="33" customHeight="1" x14ac:dyDescent="0.2">
      <c r="C57" s="167"/>
      <c r="D57" s="168"/>
      <c r="E57" s="168"/>
      <c r="F57" s="168"/>
      <c r="G57" s="168"/>
      <c r="H57" s="168"/>
      <c r="I57" s="168"/>
      <c r="J57" s="168"/>
      <c r="K57" s="169"/>
    </row>
    <row r="58" spans="3:11" ht="33" customHeight="1" thickBot="1" x14ac:dyDescent="0.25">
      <c r="C58" s="170"/>
      <c r="D58" s="171"/>
      <c r="E58" s="171"/>
      <c r="F58" s="171"/>
      <c r="G58" s="171"/>
      <c r="H58" s="171"/>
      <c r="I58" s="171"/>
      <c r="J58" s="171"/>
      <c r="K58" s="172"/>
    </row>
    <row r="59" spans="3:11" ht="33" customHeight="1" x14ac:dyDescent="0.2">
      <c r="C59" s="118"/>
      <c r="D59" s="118"/>
      <c r="E59" s="118"/>
      <c r="F59" s="118"/>
      <c r="G59" s="118"/>
      <c r="H59" s="118"/>
      <c r="I59" s="118"/>
      <c r="J59" s="118"/>
      <c r="K59" s="118"/>
    </row>
    <row r="60" spans="3:11" ht="33" customHeight="1" x14ac:dyDescent="0.2">
      <c r="C60" s="118"/>
      <c r="D60" s="118"/>
      <c r="E60" s="118"/>
      <c r="F60" s="118"/>
      <c r="G60" s="118"/>
      <c r="H60" s="118"/>
      <c r="I60" s="118"/>
      <c r="J60" s="118"/>
      <c r="K60" s="118"/>
    </row>
    <row r="61" spans="3:11" ht="33" customHeight="1" x14ac:dyDescent="0.2">
      <c r="C61" s="118"/>
      <c r="D61" s="118"/>
      <c r="E61" s="118"/>
      <c r="F61" s="118"/>
      <c r="G61" s="118"/>
      <c r="H61" s="118"/>
      <c r="I61" s="118"/>
      <c r="J61" s="118"/>
      <c r="K61" s="118"/>
    </row>
    <row r="62" spans="3:11" ht="33" customHeight="1" x14ac:dyDescent="0.2">
      <c r="C62" s="118"/>
      <c r="D62" s="118"/>
      <c r="E62" s="118"/>
      <c r="F62" s="118"/>
      <c r="G62" s="118"/>
      <c r="H62" s="118"/>
      <c r="I62" s="118"/>
      <c r="J62" s="118"/>
      <c r="K62" s="118"/>
    </row>
    <row r="63" spans="3:11" ht="33" customHeight="1" x14ac:dyDescent="0.2">
      <c r="C63" s="118"/>
      <c r="D63" s="118"/>
      <c r="E63" s="118"/>
      <c r="F63" s="118"/>
      <c r="G63" s="118"/>
      <c r="H63" s="118"/>
      <c r="I63" s="118"/>
      <c r="J63" s="118"/>
      <c r="K63" s="118"/>
    </row>
    <row r="64" spans="3:11" ht="33" customHeight="1" x14ac:dyDescent="0.2">
      <c r="C64" s="118"/>
      <c r="D64" s="118"/>
      <c r="E64" s="118"/>
      <c r="F64" s="118"/>
      <c r="G64" s="118"/>
      <c r="H64" s="118"/>
      <c r="I64" s="118"/>
      <c r="J64" s="118"/>
      <c r="K64" s="118"/>
    </row>
    <row r="65" spans="3:11" ht="33" customHeight="1" x14ac:dyDescent="0.2">
      <c r="C65" s="118"/>
      <c r="D65" s="118"/>
      <c r="E65" s="118"/>
      <c r="F65" s="118"/>
      <c r="G65" s="118"/>
      <c r="H65" s="118"/>
      <c r="I65" s="118"/>
      <c r="J65" s="118"/>
      <c r="K65" s="118"/>
    </row>
    <row r="66" spans="3:11" ht="33" customHeight="1" x14ac:dyDescent="0.2">
      <c r="C66" s="118"/>
      <c r="D66" s="118"/>
      <c r="E66" s="118"/>
      <c r="F66" s="118"/>
      <c r="G66" s="118"/>
      <c r="H66" s="118"/>
      <c r="I66" s="118"/>
      <c r="J66" s="118"/>
      <c r="K66" s="118"/>
    </row>
    <row r="67" spans="3:11" ht="33" customHeight="1" x14ac:dyDescent="0.2">
      <c r="C67" s="118"/>
      <c r="D67" s="118"/>
      <c r="E67" s="118"/>
      <c r="F67" s="118"/>
      <c r="G67" s="118"/>
      <c r="H67" s="118"/>
      <c r="I67" s="118"/>
      <c r="J67" s="118"/>
      <c r="K67" s="118"/>
    </row>
    <row r="68" spans="3:11" ht="33" customHeight="1" x14ac:dyDescent="0.2">
      <c r="C68" s="118"/>
      <c r="D68" s="118"/>
      <c r="E68" s="118"/>
      <c r="F68" s="118"/>
      <c r="G68" s="118"/>
      <c r="H68" s="118"/>
      <c r="I68" s="118"/>
      <c r="J68" s="118"/>
      <c r="K68" s="118"/>
    </row>
    <row r="69" spans="3:11" ht="33" customHeight="1" x14ac:dyDescent="0.2">
      <c r="C69" s="118"/>
      <c r="D69" s="118"/>
      <c r="E69" s="118"/>
      <c r="F69" s="118"/>
      <c r="G69" s="118"/>
      <c r="H69" s="118"/>
      <c r="I69" s="118"/>
      <c r="J69" s="118"/>
      <c r="K69" s="118"/>
    </row>
    <row r="70" spans="3:11" ht="33" customHeight="1" x14ac:dyDescent="0.2">
      <c r="C70" s="118"/>
      <c r="D70" s="118"/>
      <c r="E70" s="118"/>
      <c r="F70" s="118"/>
      <c r="G70" s="118"/>
      <c r="H70" s="118"/>
      <c r="I70" s="118"/>
      <c r="J70" s="118"/>
      <c r="K70" s="118"/>
    </row>
  </sheetData>
  <sheetProtection formatCells="0" formatColumns="0" formatRows="0" insertColumns="0" insertRows="0" deleteColumns="0" deleteRows="0" selectLockedCells="1" sort="0" autoFilter="0"/>
  <mergeCells count="17">
    <mergeCell ref="B3:N3"/>
    <mergeCell ref="B6:H6"/>
    <mergeCell ref="R11:V11"/>
    <mergeCell ref="B12:I12"/>
    <mergeCell ref="J12:L12"/>
    <mergeCell ref="M12:O12"/>
    <mergeCell ref="B38:B41"/>
    <mergeCell ref="C45:K58"/>
    <mergeCell ref="M45:O45"/>
    <mergeCell ref="M47:O47"/>
    <mergeCell ref="B9:I9"/>
    <mergeCell ref="B14:B17"/>
    <mergeCell ref="B18:B21"/>
    <mergeCell ref="B22:B25"/>
    <mergeCell ref="B26:B29"/>
    <mergeCell ref="B30:B33"/>
    <mergeCell ref="B34:B37"/>
  </mergeCells>
  <conditionalFormatting sqref="G14:G20 G26:G29 G34:G41">
    <cfRule type="dataBar" priority="15">
      <dataBar>
        <cfvo type="num" val="0"/>
        <cfvo type="num" val="1"/>
        <color theme="5"/>
      </dataBar>
      <extLst>
        <ext xmlns:x14="http://schemas.microsoft.com/office/spreadsheetml/2009/9/main" uri="{B025F937-C7B1-47D3-B67F-A62EFF666E3E}">
          <x14:id>{5279E97B-807C-4E4C-A486-B90AA52D3EF5}</x14:id>
        </ext>
      </extLst>
    </cfRule>
  </conditionalFormatting>
  <conditionalFormatting sqref="G40">
    <cfRule type="dataBar" priority="13">
      <dataBar>
        <cfvo type="num" val="0"/>
        <cfvo type="num" val="1"/>
        <color theme="5"/>
      </dataBar>
      <extLst>
        <ext xmlns:x14="http://schemas.microsoft.com/office/spreadsheetml/2009/9/main" uri="{B025F937-C7B1-47D3-B67F-A62EFF666E3E}">
          <x14:id>{1D4AF1CC-61A2-9E45-BCFC-53C57299AE95}</x14:id>
        </ext>
      </extLst>
    </cfRule>
  </conditionalFormatting>
  <conditionalFormatting sqref="G41">
    <cfRule type="dataBar" priority="11">
      <dataBar>
        <cfvo type="num" val="0"/>
        <cfvo type="num" val="1"/>
        <color theme="5"/>
      </dataBar>
      <extLst>
        <ext xmlns:x14="http://schemas.microsoft.com/office/spreadsheetml/2009/9/main" uri="{B025F937-C7B1-47D3-B67F-A62EFF666E3E}">
          <x14:id>{7FD17EC1-40AC-8F42-AB03-232896D43FC9}</x14:id>
        </ext>
      </extLst>
    </cfRule>
  </conditionalFormatting>
  <conditionalFormatting sqref="G21">
    <cfRule type="dataBar" priority="9">
      <dataBar>
        <cfvo type="num" val="0"/>
        <cfvo type="num" val="1"/>
        <color theme="5"/>
      </dataBar>
      <extLst>
        <ext xmlns:x14="http://schemas.microsoft.com/office/spreadsheetml/2009/9/main" uri="{B025F937-C7B1-47D3-B67F-A62EFF666E3E}">
          <x14:id>{90AD284F-FC52-E643-A44B-0105826B6CDE}</x14:id>
        </ext>
      </extLst>
    </cfRule>
  </conditionalFormatting>
  <conditionalFormatting sqref="G22:G25">
    <cfRule type="dataBar" priority="7">
      <dataBar>
        <cfvo type="num" val="0"/>
        <cfvo type="num" val="1"/>
        <color theme="5"/>
      </dataBar>
      <extLst>
        <ext xmlns:x14="http://schemas.microsoft.com/office/spreadsheetml/2009/9/main" uri="{B025F937-C7B1-47D3-B67F-A62EFF666E3E}">
          <x14:id>{49C64F16-C3AD-4C48-A6C8-5E4BD88E5333}</x14:id>
        </ext>
      </extLst>
    </cfRule>
  </conditionalFormatting>
  <conditionalFormatting sqref="G30:G31 G33">
    <cfRule type="dataBar" priority="5">
      <dataBar>
        <cfvo type="num" val="0"/>
        <cfvo type="num" val="1"/>
        <color theme="5"/>
      </dataBar>
      <extLst>
        <ext xmlns:x14="http://schemas.microsoft.com/office/spreadsheetml/2009/9/main" uri="{B025F937-C7B1-47D3-B67F-A62EFF666E3E}">
          <x14:id>{AA565AFD-1CA8-874F-8954-36C6A7277AFA}</x14:id>
        </ext>
      </extLst>
    </cfRule>
  </conditionalFormatting>
  <conditionalFormatting sqref="G32">
    <cfRule type="dataBar" priority="1">
      <dataBar>
        <cfvo type="num" val="0"/>
        <cfvo type="num" val="1"/>
        <color theme="5"/>
      </dataBar>
      <extLst>
        <ext xmlns:x14="http://schemas.microsoft.com/office/spreadsheetml/2009/9/main" uri="{B025F937-C7B1-47D3-B67F-A62EFF666E3E}">
          <x14:id>{F885FFCF-FE98-7344-A49F-80A094E9844F}</x14:id>
        </ext>
      </extLst>
    </cfRule>
  </conditionalFormatting>
  <dataValidations count="4">
    <dataValidation type="list" allowBlank="1" showInputMessage="1" showErrorMessage="1" sqref="F7:F8" xr:uid="{705FCBFB-3B5E-C049-B956-2A949E14ECA5}">
      <formula1>"01:00:00"</formula1>
    </dataValidation>
    <dataValidation type="list" allowBlank="1" showInputMessage="1" showErrorMessage="1" sqref="B7:B8" xr:uid="{569F1987-6C59-F443-8B47-CE059D4DF557}">
      <formula1>"03:00:00"</formula1>
    </dataValidation>
    <dataValidation type="list" errorStyle="warning" allowBlank="1" showInputMessage="1" showErrorMessage="1" error="Select a value from the dropdown list. Or enter one of the following: 0%, 25%, 50%, 75%, or 100%" sqref="G14:G41" xr:uid="{51D1BDA0-65AD-CC45-87DB-F15EF47D75DB}">
      <formula1>"0%,100%"</formula1>
    </dataValidation>
    <dataValidation type="list" allowBlank="1" showInputMessage="1" showErrorMessage="1" sqref="B10" xr:uid="{243655E0-D4EC-0D4E-B12D-5879DF9E71FC}">
      <formula1>"Yes, No"</formula1>
    </dataValidation>
  </dataValidations>
  <hyperlinks>
    <hyperlink ref="S13" r:id="rId1" display="https://amzn.to/2Wtpj3D" xr:uid="{34A257F3-9E08-204F-A92F-3ECCC271AC3D}"/>
    <hyperlink ref="S14" r:id="rId2" display="https://amzn.to/2Zb7umM" xr:uid="{F1F6918F-E3B4-064C-A073-B633B514B46B}"/>
    <hyperlink ref="S15" r:id="rId3" xr:uid="{B2F4D81C-6639-9C4B-B12B-CF8DA76EF9E0}"/>
    <hyperlink ref="S16" r:id="rId4" xr:uid="{F9CF987B-7CA6-3740-B5FA-F40A852A6304}"/>
    <hyperlink ref="S17" r:id="rId5" xr:uid="{FBD0E09F-22AB-F540-8539-462C7E806893}"/>
    <hyperlink ref="S18" r:id="rId6" xr:uid="{3F5B09DC-FCBA-914C-805A-B996B3A7058B}"/>
    <hyperlink ref="S19" r:id="rId7" xr:uid="{80E90AEE-0D86-D041-B7BF-5622CF049E0E}"/>
    <hyperlink ref="S20" r:id="rId8" xr:uid="{23591F75-7BA6-DD4B-A721-1E4296325772}"/>
    <hyperlink ref="S21" r:id="rId9" xr:uid="{1DB59031-20E0-6A49-807B-FAD109FA49F6}"/>
    <hyperlink ref="S22" r:id="rId10" xr:uid="{96AC6BF6-3DBE-9847-AF31-D6B6060BE4F3}"/>
    <hyperlink ref="S23" r:id="rId11" xr:uid="{304E1FA1-694B-DB4E-829F-BE456195EDF7}"/>
    <hyperlink ref="S24" r:id="rId12" xr:uid="{D988734A-1EBF-D345-B45E-3B7262340A18}"/>
    <hyperlink ref="S25" r:id="rId13" display="https://amzn.to/2Wl2Qko" xr:uid="{69C94EA3-0921-B343-9A67-62FD3935A3F3}"/>
    <hyperlink ref="M45:O45" r:id="rId14" display="Bullet Proof Coffee" xr:uid="{1EA09513-242A-6545-8BCE-144ECEF3BE89}"/>
    <hyperlink ref="M47:O47" r:id="rId15" display="Protein Smoothie" xr:uid="{35AA5228-56D8-8E45-A48E-1D3E1584BCA1}"/>
  </hyperlinks>
  <printOptions horizontalCentered="1"/>
  <pageMargins left="0.4" right="0.4" top="0.4" bottom="0.4" header="0.25" footer="0.25"/>
  <pageSetup fitToHeight="0" orientation="landscape" r:id="rId16"/>
  <headerFooter differentFirst="1">
    <oddFooter>Page &amp;P of &amp;N</oddFooter>
  </headerFooter>
  <ignoredErrors>
    <ignoredError sqref="K14:K21 J14:J21 L17:L18 F17:F18 K26:K29 J26:J29 F27:F29 K34:K40 J34:J40 F34:F40 F20:F21" calculatedColumn="1"/>
  </ignoredErrors>
  <drawing r:id="rId17"/>
  <tableParts count="1">
    <tablePart r:id="rId18"/>
  </tableParts>
  <extLst>
    <ext xmlns:x14="http://schemas.microsoft.com/office/spreadsheetml/2009/9/main" uri="{78C0D931-6437-407d-A8EE-F0AAD7539E65}">
      <x14:conditionalFormattings>
        <x14:conditionalFormatting xmlns:xm="http://schemas.microsoft.com/office/excel/2006/main">
          <x14:cfRule type="dataBar" id="{5279E97B-807C-4E4C-A486-B90AA52D3EF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G14:G20 G26:G29 G34:G41</xm:sqref>
        </x14:conditionalFormatting>
        <x14:conditionalFormatting xmlns:xm="http://schemas.microsoft.com/office/excel/2006/main">
          <x14:cfRule type="dataBar" id="{1D4AF1CC-61A2-9E45-BCFC-53C57299AE9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G40</xm:sqref>
        </x14:conditionalFormatting>
        <x14:conditionalFormatting xmlns:xm="http://schemas.microsoft.com/office/excel/2006/main">
          <x14:cfRule type="dataBar" id="{7FD17EC1-40AC-8F42-AB03-232896D43FC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G41</xm:sqref>
        </x14:conditionalFormatting>
        <x14:conditionalFormatting xmlns:xm="http://schemas.microsoft.com/office/excel/2006/main">
          <x14:cfRule type="dataBar" id="{90AD284F-FC52-E643-A44B-0105826B6CD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G21</xm:sqref>
        </x14:conditionalFormatting>
        <x14:conditionalFormatting xmlns:xm="http://schemas.microsoft.com/office/excel/2006/main">
          <x14:cfRule type="dataBar" id="{49C64F16-C3AD-4C48-A6C8-5E4BD88E533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G22:G25</xm:sqref>
        </x14:conditionalFormatting>
        <x14:conditionalFormatting xmlns:xm="http://schemas.microsoft.com/office/excel/2006/main">
          <x14:cfRule type="dataBar" id="{AA565AFD-1CA8-874F-8954-36C6A7277A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G30:G31 G33</xm:sqref>
        </x14:conditionalFormatting>
        <x14:conditionalFormatting xmlns:xm="http://schemas.microsoft.com/office/excel/2006/main">
          <x14:cfRule type="dataBar" id="{F885FFCF-FE98-7344-A49F-80A094E9844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G32</xm:sqref>
        </x14:conditionalFormatting>
        <x14:conditionalFormatting xmlns:xm="http://schemas.microsoft.com/office/excel/2006/main">
          <x14:cfRule type="iconSet" priority="14" id="{423BDD8F-2930-2745-88B3-961E93009CB3}">
            <x14:iconSet custom="1">
              <x14:cfvo type="percent">
                <xm:f>0</xm:f>
              </x14:cfvo>
              <x14:cfvo type="num">
                <xm:f>0</xm:f>
              </x14:cfvo>
              <x14:cfvo type="num">
                <xm:f>1</xm:f>
              </x14:cfvo>
              <x14:cfIcon iconSet="NoIcons" iconId="0"/>
              <x14:cfIcon iconSet="NoIcons" iconId="0"/>
              <x14:cfIcon iconSet="4TrafficLights" iconId="0"/>
            </x14:iconSet>
          </x14:cfRule>
          <xm:sqref>H40</xm:sqref>
        </x14:conditionalFormatting>
        <x14:conditionalFormatting xmlns:xm="http://schemas.microsoft.com/office/excel/2006/main">
          <x14:cfRule type="iconSet" priority="12" id="{05461206-41E8-B345-96B1-B08D84DA05E5}">
            <x14:iconSet custom="1">
              <x14:cfvo type="percent">
                <xm:f>0</xm:f>
              </x14:cfvo>
              <x14:cfvo type="num">
                <xm:f>0</xm:f>
              </x14:cfvo>
              <x14:cfvo type="num">
                <xm:f>1</xm:f>
              </x14:cfvo>
              <x14:cfIcon iconSet="NoIcons" iconId="0"/>
              <x14:cfIcon iconSet="NoIcons" iconId="0"/>
              <x14:cfIcon iconSet="4TrafficLights" iconId="0"/>
            </x14:iconSet>
          </x14:cfRule>
          <xm:sqref>H41</xm:sqref>
        </x14:conditionalFormatting>
        <x14:conditionalFormatting xmlns:xm="http://schemas.microsoft.com/office/excel/2006/main">
          <x14:cfRule type="iconSet" priority="16" id="{AE6091DF-2980-3D4E-8A14-DA65057B7BAF}">
            <x14:iconSet custom="1">
              <x14:cfvo type="percent">
                <xm:f>0</xm:f>
              </x14:cfvo>
              <x14:cfvo type="num">
                <xm:f>0</xm:f>
              </x14:cfvo>
              <x14:cfvo type="num">
                <xm:f>1</xm:f>
              </x14:cfvo>
              <x14:cfIcon iconSet="NoIcons" iconId="0"/>
              <x14:cfIcon iconSet="NoIcons" iconId="0"/>
              <x14:cfIcon iconSet="4TrafficLights" iconId="0"/>
            </x14:iconSet>
          </x14:cfRule>
          <xm:sqref>H14:H20 H26:H29 H34:H41</xm:sqref>
        </x14:conditionalFormatting>
        <x14:conditionalFormatting xmlns:xm="http://schemas.microsoft.com/office/excel/2006/main">
          <x14:cfRule type="iconSet" priority="10" id="{783A5952-E998-6742-87A6-DEFD56D619F1}">
            <x14:iconSet custom="1">
              <x14:cfvo type="percent">
                <xm:f>0</xm:f>
              </x14:cfvo>
              <x14:cfvo type="num">
                <xm:f>0</xm:f>
              </x14:cfvo>
              <x14:cfvo type="num">
                <xm:f>1</xm:f>
              </x14:cfvo>
              <x14:cfIcon iconSet="NoIcons" iconId="0"/>
              <x14:cfIcon iconSet="NoIcons" iconId="0"/>
              <x14:cfIcon iconSet="4TrafficLights" iconId="0"/>
            </x14:iconSet>
          </x14:cfRule>
          <xm:sqref>H21</xm:sqref>
        </x14:conditionalFormatting>
        <x14:conditionalFormatting xmlns:xm="http://schemas.microsoft.com/office/excel/2006/main">
          <x14:cfRule type="iconSet" priority="8" id="{969EA9A4-C4CC-514D-9495-872625907E53}">
            <x14:iconSet custom="1">
              <x14:cfvo type="percent">
                <xm:f>0</xm:f>
              </x14:cfvo>
              <x14:cfvo type="num">
                <xm:f>0</xm:f>
              </x14:cfvo>
              <x14:cfvo type="num">
                <xm:f>1</xm:f>
              </x14:cfvo>
              <x14:cfIcon iconSet="NoIcons" iconId="0"/>
              <x14:cfIcon iconSet="NoIcons" iconId="0"/>
              <x14:cfIcon iconSet="4TrafficLights" iconId="0"/>
            </x14:iconSet>
          </x14:cfRule>
          <xm:sqref>H22:H25</xm:sqref>
        </x14:conditionalFormatting>
        <x14:conditionalFormatting xmlns:xm="http://schemas.microsoft.com/office/excel/2006/main">
          <x14:cfRule type="iconSet" priority="6" id="{2161279D-64DA-9D40-A965-E488FDCC21AF}">
            <x14:iconSet custom="1">
              <x14:cfvo type="percent">
                <xm:f>0</xm:f>
              </x14:cfvo>
              <x14:cfvo type="num">
                <xm:f>0</xm:f>
              </x14:cfvo>
              <x14:cfvo type="num">
                <xm:f>1</xm:f>
              </x14:cfvo>
              <x14:cfIcon iconSet="NoIcons" iconId="0"/>
              <x14:cfIcon iconSet="NoIcons" iconId="0"/>
              <x14:cfIcon iconSet="4TrafficLights" iconId="0"/>
            </x14:iconSet>
          </x14:cfRule>
          <xm:sqref>H30:H31 H33</xm:sqref>
        </x14:conditionalFormatting>
        <x14:conditionalFormatting xmlns:xm="http://schemas.microsoft.com/office/excel/2006/main">
          <x14:cfRule type="iconSet" priority="2" id="{18670575-17F4-C047-BD63-A9F949587CDA}">
            <x14:iconSet custom="1">
              <x14:cfvo type="percent">
                <xm:f>0</xm:f>
              </x14:cfvo>
              <x14:cfvo type="num">
                <xm:f>0</xm:f>
              </x14:cfvo>
              <x14:cfvo type="num">
                <xm:f>1</xm:f>
              </x14:cfvo>
              <x14:cfIcon iconSet="NoIcons" iconId="0"/>
              <x14:cfIcon iconSet="NoIcons" iconId="0"/>
              <x14:cfIcon iconSet="4TrafficLights" iconId="0"/>
            </x14:iconSet>
          </x14:cfRule>
          <xm:sqref>H32</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D3391-4272-624B-8368-58017A8A0238}">
  <sheetPr codeName="Sheet7">
    <tabColor theme="4"/>
    <pageSetUpPr autoPageBreaks="0" fitToPage="1"/>
  </sheetPr>
  <dimension ref="B1:AU68"/>
  <sheetViews>
    <sheetView showGridLines="0" zoomScaleNormal="100" workbookViewId="0">
      <selection activeCell="G8" sqref="G8"/>
    </sheetView>
  </sheetViews>
  <sheetFormatPr baseColWidth="10" defaultColWidth="8.5" defaultRowHeight="33" customHeight="1" x14ac:dyDescent="0.2"/>
  <cols>
    <col min="1" max="1" width="10" style="1" customWidth="1"/>
    <col min="2" max="2" width="23.33203125" style="1" customWidth="1"/>
    <col min="3" max="4" width="16.5" style="1" customWidth="1"/>
    <col min="5" max="5" width="16.6640625" style="1" bestFit="1" customWidth="1"/>
    <col min="6" max="6" width="14.83203125" style="1" bestFit="1" customWidth="1"/>
    <col min="7" max="7" width="16.6640625" style="1" bestFit="1" customWidth="1"/>
    <col min="8" max="8" width="14.83203125" style="1" bestFit="1" customWidth="1"/>
    <col min="9" max="9" width="18.1640625" style="1" customWidth="1"/>
    <col min="10" max="10" width="14" style="1" customWidth="1"/>
    <col min="11" max="11" width="11.1640625" style="1" customWidth="1"/>
    <col min="12" max="12" width="12.5" style="1" customWidth="1"/>
    <col min="13" max="13" width="11.5" style="1" customWidth="1"/>
    <col min="14" max="14" width="12.6640625" style="1" customWidth="1"/>
    <col min="15" max="15" width="11.5" style="1" customWidth="1"/>
    <col min="16" max="16" width="8.6640625" style="1" customWidth="1"/>
    <col min="17" max="17" width="6.5" style="1" bestFit="1" customWidth="1"/>
    <col min="18" max="18" width="27.1640625" style="1" bestFit="1" customWidth="1"/>
    <col min="19" max="19" width="9.83203125" style="1" bestFit="1" customWidth="1"/>
    <col min="20" max="41" width="8.5" style="1"/>
    <col min="42" max="42" width="8.5" style="71"/>
    <col min="43" max="44" width="8.5" style="1"/>
    <col min="45" max="45" width="8.5" style="71" customWidth="1"/>
    <col min="46" max="46" width="8.5" style="1"/>
    <col min="47" max="47" width="8.5" style="120"/>
    <col min="48" max="16384" width="8.5" style="1"/>
  </cols>
  <sheetData>
    <row r="1" spans="2:45" ht="30" customHeight="1" x14ac:dyDescent="0.2"/>
    <row r="2" spans="2:45" ht="25" customHeight="1" x14ac:dyDescent="0.2">
      <c r="AS2" s="39">
        <f>Macros!I7</f>
        <v>1901.3</v>
      </c>
    </row>
    <row r="3" spans="2:45" ht="24" x14ac:dyDescent="0.2">
      <c r="B3" s="200" t="s">
        <v>48</v>
      </c>
      <c r="C3" s="200"/>
      <c r="D3" s="200"/>
      <c r="E3" s="200"/>
      <c r="F3" s="200"/>
      <c r="G3" s="200"/>
      <c r="H3" s="200"/>
      <c r="I3" s="200"/>
      <c r="J3" s="200"/>
      <c r="K3" s="200"/>
      <c r="L3" s="200"/>
      <c r="M3" s="200"/>
      <c r="N3" s="200"/>
      <c r="O3" s="8"/>
      <c r="AS3" s="39">
        <f>Macros!I7</f>
        <v>1901.3</v>
      </c>
    </row>
    <row r="4" spans="2:45" ht="33" customHeight="1" x14ac:dyDescent="0.2">
      <c r="B4" s="41">
        <v>0.27083333333333331</v>
      </c>
      <c r="AS4" s="39">
        <f>Macros!I7</f>
        <v>1901.3</v>
      </c>
    </row>
    <row r="5" spans="2:45" ht="16" x14ac:dyDescent="0.2">
      <c r="AS5" s="39">
        <f>Macros!I7</f>
        <v>1901.3</v>
      </c>
    </row>
    <row r="6" spans="2:45" ht="33" customHeight="1" x14ac:dyDescent="0.2">
      <c r="B6" s="200" t="s">
        <v>46</v>
      </c>
      <c r="C6" s="200"/>
      <c r="D6" s="200"/>
      <c r="E6" s="200"/>
      <c r="F6" s="200"/>
      <c r="G6" s="200"/>
      <c r="H6" s="200"/>
    </row>
    <row r="7" spans="2:45" ht="33" customHeight="1" x14ac:dyDescent="0.2">
      <c r="B7" s="41">
        <v>0.125</v>
      </c>
    </row>
    <row r="8" spans="2:45" ht="33" customHeight="1" x14ac:dyDescent="0.2">
      <c r="H8" s="38"/>
    </row>
    <row r="9" spans="2:45" ht="33" customHeight="1" thickBot="1" x14ac:dyDescent="0.35">
      <c r="M9" s="40"/>
      <c r="N9" s="40"/>
      <c r="O9" s="40"/>
      <c r="R9" s="173" t="s">
        <v>50</v>
      </c>
      <c r="S9" s="174"/>
      <c r="T9" s="174"/>
      <c r="U9" s="174"/>
      <c r="V9" s="174"/>
    </row>
    <row r="10" spans="2:45" ht="33" customHeight="1" thickBot="1" x14ac:dyDescent="0.25">
      <c r="B10" s="234" t="s">
        <v>96</v>
      </c>
      <c r="C10" s="235"/>
      <c r="D10" s="235"/>
      <c r="E10" s="235"/>
      <c r="F10" s="235"/>
      <c r="G10" s="235"/>
      <c r="H10" s="235"/>
      <c r="I10" s="236"/>
      <c r="J10" s="222" t="s">
        <v>41</v>
      </c>
      <c r="K10" s="223"/>
      <c r="L10" s="224"/>
      <c r="M10" s="240" t="s">
        <v>47</v>
      </c>
      <c r="N10" s="241"/>
      <c r="O10" s="242"/>
      <c r="P10" s="116"/>
      <c r="Q10" s="43"/>
      <c r="R10" s="53" t="s">
        <v>51</v>
      </c>
      <c r="S10" s="55" t="s">
        <v>52</v>
      </c>
      <c r="U10" s="43"/>
      <c r="V10" s="43"/>
    </row>
    <row r="11" spans="2:45" ht="33" customHeight="1" thickBot="1" x14ac:dyDescent="0.25">
      <c r="B11" s="111" t="s">
        <v>69</v>
      </c>
      <c r="C11" s="111" t="s">
        <v>38</v>
      </c>
      <c r="D11" s="112" t="s">
        <v>39</v>
      </c>
      <c r="E11" s="112" t="s">
        <v>40</v>
      </c>
      <c r="F11" s="112" t="s">
        <v>41</v>
      </c>
      <c r="G11" s="113" t="s">
        <v>21</v>
      </c>
      <c r="H11" s="112" t="s">
        <v>42</v>
      </c>
      <c r="I11" s="111" t="s">
        <v>3</v>
      </c>
      <c r="J11" s="114" t="s">
        <v>43</v>
      </c>
      <c r="K11" s="114" t="s">
        <v>44</v>
      </c>
      <c r="L11" s="115" t="s">
        <v>45</v>
      </c>
      <c r="M11" s="114" t="s">
        <v>72</v>
      </c>
      <c r="N11" s="114" t="s">
        <v>71</v>
      </c>
      <c r="O11" s="114" t="s">
        <v>70</v>
      </c>
      <c r="P11" s="62"/>
      <c r="Q11" s="54"/>
      <c r="R11" s="19" t="s">
        <v>53</v>
      </c>
      <c r="S11" s="60" t="s">
        <v>65</v>
      </c>
      <c r="U11" s="57"/>
      <c r="V11" s="57"/>
    </row>
    <row r="12" spans="2:45" ht="36" customHeight="1" x14ac:dyDescent="0.2">
      <c r="B12" s="237" t="s">
        <v>68</v>
      </c>
      <c r="C12" s="44" t="s">
        <v>83</v>
      </c>
      <c r="D12" s="64">
        <f>B4+B7</f>
        <v>0.39583333333333331</v>
      </c>
      <c r="E12" s="49">
        <v>15</v>
      </c>
      <c r="F12" s="65">
        <f>AS2*(Tasks5346[[#This Row],[%CALORIES]]/100)</f>
        <v>285.19499999999999</v>
      </c>
      <c r="G12" s="72">
        <v>0</v>
      </c>
      <c r="H12" s="73">
        <f>--(Tasks5346[[#This Row],[%COMPLETE]]&gt;=1)</f>
        <v>0</v>
      </c>
      <c r="I12" s="63" t="s">
        <v>79</v>
      </c>
      <c r="J12" s="76">
        <f>Tasks5346[[#This Row],[CALORIES]]*0.7</f>
        <v>199.63649999999998</v>
      </c>
      <c r="K12" s="76">
        <f>Tasks5346[[#This Row],[CALORIES]]*0.25</f>
        <v>71.298749999999998</v>
      </c>
      <c r="L12" s="70">
        <f>Tasks5346[[#This Row],[CALORIES]]*0.05</f>
        <v>14.25975</v>
      </c>
      <c r="M12" s="69">
        <f>Tasks5346[[#This Row],[FAT]]/9</f>
        <v>22.18183333333333</v>
      </c>
      <c r="N12" s="69">
        <f>Tasks5346[[#This Row],[PRO]]/4</f>
        <v>17.8246875</v>
      </c>
      <c r="O12" s="69">
        <f>Tasks5346[[#This Row],[CHO]]/4</f>
        <v>3.5649375000000001</v>
      </c>
      <c r="P12" s="105"/>
      <c r="Q12" s="54"/>
      <c r="R12" s="19" t="s">
        <v>54</v>
      </c>
      <c r="S12" s="60" t="s">
        <v>65</v>
      </c>
      <c r="U12" s="57"/>
      <c r="V12" s="57"/>
    </row>
    <row r="13" spans="2:45" ht="35" customHeight="1" x14ac:dyDescent="0.2">
      <c r="B13" s="238"/>
      <c r="C13" s="44" t="s">
        <v>84</v>
      </c>
      <c r="D13" s="64">
        <f>D12+B7</f>
        <v>0.52083333333333326</v>
      </c>
      <c r="E13" s="49">
        <v>25</v>
      </c>
      <c r="F13" s="65">
        <f>AS3*(Tasks5346[[#This Row],[%CALORIES]]/100)</f>
        <v>475.32499999999999</v>
      </c>
      <c r="G13" s="75">
        <v>0</v>
      </c>
      <c r="H13" s="73">
        <f>--(Tasks5346[[#This Row],[%COMPLETE]]&gt;=1)</f>
        <v>0</v>
      </c>
      <c r="I13" s="63" t="s">
        <v>80</v>
      </c>
      <c r="J13" s="76">
        <f>Tasks5346[[#This Row],[CALORIES]]*0.7</f>
        <v>332.72749999999996</v>
      </c>
      <c r="K13" s="76">
        <f>Tasks5346[[#This Row],[CALORIES]]*0.25</f>
        <v>118.83125</v>
      </c>
      <c r="L13" s="70">
        <f>Tasks5346[[#This Row],[CALORIES]]*0.05</f>
        <v>23.766249999999999</v>
      </c>
      <c r="M13" s="68">
        <f>Tasks5346[[#This Row],[FAT]]/9</f>
        <v>36.969722222222217</v>
      </c>
      <c r="N13" s="68">
        <f>Tasks5346[[#This Row],[PRO]]/4</f>
        <v>29.707812499999999</v>
      </c>
      <c r="O13" s="68">
        <f>Tasks5346[[#This Row],[CHO]]/4</f>
        <v>5.9415624999999999</v>
      </c>
      <c r="P13" s="105"/>
      <c r="Q13" s="54"/>
      <c r="R13" s="19" t="s">
        <v>55</v>
      </c>
      <c r="S13" s="60" t="s">
        <v>65</v>
      </c>
      <c r="U13" s="57"/>
      <c r="V13" s="57"/>
    </row>
    <row r="14" spans="2:45" ht="33" customHeight="1" x14ac:dyDescent="0.2">
      <c r="B14" s="238"/>
      <c r="C14" s="45" t="s">
        <v>85</v>
      </c>
      <c r="D14" s="64">
        <f>D13+B7</f>
        <v>0.64583333333333326</v>
      </c>
      <c r="E14" s="50">
        <v>25</v>
      </c>
      <c r="F14" s="65">
        <f>AS4*(Tasks5346[[#This Row],[%CALORIES]]/100)</f>
        <v>475.32499999999999</v>
      </c>
      <c r="G14" s="75">
        <v>0</v>
      </c>
      <c r="H14" s="73">
        <f>--(Tasks5346[[#This Row],[%COMPLETE]]&gt;=1)</f>
        <v>0</v>
      </c>
      <c r="I14" s="63" t="s">
        <v>81</v>
      </c>
      <c r="J14" s="76">
        <f>Tasks5346[[#This Row],[CALORIES]]*0.7</f>
        <v>332.72749999999996</v>
      </c>
      <c r="K14" s="76">
        <f>Tasks5346[[#This Row],[CALORIES]]*0.25</f>
        <v>118.83125</v>
      </c>
      <c r="L14" s="70">
        <f>Tasks5346[[#This Row],[CALORIES]]*0.05</f>
        <v>23.766249999999999</v>
      </c>
      <c r="M14" s="68">
        <f>Tasks5346[[#This Row],[FAT]]/9</f>
        <v>36.969722222222217</v>
      </c>
      <c r="N14" s="68">
        <f>Tasks5346[[#This Row],[PRO]]/4</f>
        <v>29.707812499999999</v>
      </c>
      <c r="O14" s="68">
        <f>Tasks5346[[#This Row],[CHO]]/4</f>
        <v>5.9415624999999999</v>
      </c>
      <c r="P14" s="105"/>
      <c r="Q14" s="54"/>
      <c r="R14" s="19" t="s">
        <v>56</v>
      </c>
      <c r="S14" s="60" t="s">
        <v>65</v>
      </c>
      <c r="U14" s="57"/>
      <c r="V14" s="57"/>
    </row>
    <row r="15" spans="2:45" ht="33" customHeight="1" thickBot="1" x14ac:dyDescent="0.25">
      <c r="B15" s="239"/>
      <c r="C15" s="97" t="s">
        <v>86</v>
      </c>
      <c r="D15" s="78">
        <f>D14+B7</f>
        <v>0.77083333333333326</v>
      </c>
      <c r="E15" s="99">
        <v>35</v>
      </c>
      <c r="F15" s="79">
        <f>AS5*(Tasks5346[[#This Row],[%CALORIES]]/100)</f>
        <v>665.45499999999993</v>
      </c>
      <c r="G15" s="110">
        <v>0</v>
      </c>
      <c r="H15" s="80">
        <f>--(Tasks5346[[#This Row],[%COMPLETE]]&gt;=1)</f>
        <v>0</v>
      </c>
      <c r="I15" s="77" t="s">
        <v>82</v>
      </c>
      <c r="J15" s="121">
        <f>Tasks5346[[#This Row],[CALORIES]]*0.7</f>
        <v>465.81849999999991</v>
      </c>
      <c r="K15" s="81">
        <f>Tasks5346[[#This Row],[CALORIES]]*0.25</f>
        <v>166.36374999999998</v>
      </c>
      <c r="L15" s="82">
        <f>Tasks5346[[#This Row],[CALORIES]]*0.05</f>
        <v>33.272749999999995</v>
      </c>
      <c r="M15" s="83">
        <f>Tasks5346[[#This Row],[FAT]]/9</f>
        <v>51.757611111111103</v>
      </c>
      <c r="N15" s="83">
        <f>Tasks5346[[#This Row],[PRO]]/4</f>
        <v>41.590937499999995</v>
      </c>
      <c r="O15" s="83">
        <f>Tasks5346[[#This Row],[CHO]]/4</f>
        <v>8.3181874999999987</v>
      </c>
      <c r="P15" s="105"/>
      <c r="Q15" s="54"/>
      <c r="R15" s="19" t="s">
        <v>57</v>
      </c>
      <c r="S15" s="60" t="s">
        <v>65</v>
      </c>
      <c r="U15" s="29"/>
      <c r="V15" s="29"/>
    </row>
    <row r="16" spans="2:45" ht="33" customHeight="1" x14ac:dyDescent="0.2">
      <c r="B16" s="225" t="s">
        <v>73</v>
      </c>
      <c r="C16" s="92" t="s">
        <v>83</v>
      </c>
      <c r="D16" s="85">
        <f>B4+B7</f>
        <v>0.39583333333333331</v>
      </c>
      <c r="E16" s="94">
        <v>15</v>
      </c>
      <c r="F16" s="86">
        <f>AS2*(Tasks5346[[#This Row],[%CALORIES]]/100)</f>
        <v>285.19499999999999</v>
      </c>
      <c r="G16" s="72">
        <v>0</v>
      </c>
      <c r="H16" s="88">
        <f>--(Tasks5346[[#This Row],[%COMPLETE]]&gt;=1)</f>
        <v>0</v>
      </c>
      <c r="I16" s="74" t="s">
        <v>79</v>
      </c>
      <c r="J16" s="76">
        <f>Tasks5346[[#This Row],[CALORIES]]*0.7</f>
        <v>199.63649999999998</v>
      </c>
      <c r="K16" s="76">
        <f>Tasks5346[[#This Row],[CALORIES]]*0.25</f>
        <v>71.298749999999998</v>
      </c>
      <c r="L16" s="70">
        <f>Tasks5346[[#This Row],[CALORIES]]*0.05</f>
        <v>14.25975</v>
      </c>
      <c r="M16" s="91">
        <f>Tasks5346[[#This Row],[FAT]]/9</f>
        <v>22.18183333333333</v>
      </c>
      <c r="N16" s="91">
        <f>Tasks5346[[#This Row],[PRO]]/4</f>
        <v>17.8246875</v>
      </c>
      <c r="O16" s="91">
        <f>Tasks5346[[#This Row],[CHO]]/4</f>
        <v>3.5649375000000001</v>
      </c>
      <c r="P16" s="54"/>
      <c r="Q16" s="54"/>
      <c r="R16" s="19" t="s">
        <v>58</v>
      </c>
      <c r="S16" s="60" t="s">
        <v>65</v>
      </c>
      <c r="U16" s="29"/>
      <c r="V16" s="29"/>
    </row>
    <row r="17" spans="2:22" ht="33" customHeight="1" x14ac:dyDescent="0.2">
      <c r="B17" s="226"/>
      <c r="C17" s="44" t="s">
        <v>84</v>
      </c>
      <c r="D17" s="64">
        <f>D16+B7</f>
        <v>0.52083333333333326</v>
      </c>
      <c r="E17" s="49">
        <v>25</v>
      </c>
      <c r="F17" s="65">
        <f>AS3*(Tasks5346[[#This Row],[%CALORIES]]/100)</f>
        <v>475.32499999999999</v>
      </c>
      <c r="G17" s="75">
        <v>0</v>
      </c>
      <c r="H17" s="73">
        <f>--(Tasks5346[[#This Row],[%COMPLETE]]&gt;=1)</f>
        <v>0</v>
      </c>
      <c r="I17" s="63" t="s">
        <v>80</v>
      </c>
      <c r="J17" s="76">
        <f>Tasks5346[[#This Row],[CALORIES]]*0.7</f>
        <v>332.72749999999996</v>
      </c>
      <c r="K17" s="76">
        <f>Tasks5346[[#This Row],[CALORIES]]*0.25</f>
        <v>118.83125</v>
      </c>
      <c r="L17" s="70">
        <f>Tasks5346[[#This Row],[CALORIES]]*0.05</f>
        <v>23.766249999999999</v>
      </c>
      <c r="M17" s="68">
        <f>Tasks5346[[#This Row],[FAT]]/9</f>
        <v>36.969722222222217</v>
      </c>
      <c r="N17" s="68">
        <f>Tasks5346[[#This Row],[PRO]]/4</f>
        <v>29.707812499999999</v>
      </c>
      <c r="O17" s="68">
        <f>Tasks5346[[#This Row],[CHO]]/4</f>
        <v>5.9415624999999999</v>
      </c>
      <c r="R17" s="19" t="s">
        <v>59</v>
      </c>
      <c r="S17" s="60" t="s">
        <v>65</v>
      </c>
      <c r="U17" s="29"/>
      <c r="V17" s="29"/>
    </row>
    <row r="18" spans="2:22" ht="33" customHeight="1" x14ac:dyDescent="0.2">
      <c r="B18" s="226"/>
      <c r="C18" s="45" t="s">
        <v>85</v>
      </c>
      <c r="D18" s="64">
        <f>D17+B7</f>
        <v>0.64583333333333326</v>
      </c>
      <c r="E18" s="50">
        <v>25</v>
      </c>
      <c r="F18" s="65">
        <f>AS4*(Tasks5346[[#This Row],[%CALORIES]]/100)</f>
        <v>475.32499999999999</v>
      </c>
      <c r="G18" s="75">
        <v>0</v>
      </c>
      <c r="H18" s="73">
        <f>--(Tasks5346[[#This Row],[%COMPLETE]]&gt;=1)</f>
        <v>0</v>
      </c>
      <c r="I18" s="63" t="s">
        <v>81</v>
      </c>
      <c r="J18" s="76">
        <f>Tasks5346[[#This Row],[CALORIES]]*0.7</f>
        <v>332.72749999999996</v>
      </c>
      <c r="K18" s="76">
        <f>Tasks5346[[#This Row],[CALORIES]]*0.25</f>
        <v>118.83125</v>
      </c>
      <c r="L18" s="70">
        <f>Tasks5346[[#This Row],[CALORIES]]*0.05</f>
        <v>23.766249999999999</v>
      </c>
      <c r="M18" s="68">
        <f>Tasks5346[[#This Row],[FAT]]/9</f>
        <v>36.969722222222217</v>
      </c>
      <c r="N18" s="68">
        <f>Tasks5346[[#This Row],[PRO]]/4</f>
        <v>29.707812499999999</v>
      </c>
      <c r="O18" s="68">
        <f>Tasks5346[[#This Row],[CHO]]/4</f>
        <v>5.9415624999999999</v>
      </c>
      <c r="R18" s="19" t="s">
        <v>60</v>
      </c>
      <c r="S18" s="60" t="s">
        <v>65</v>
      </c>
      <c r="U18" s="29"/>
      <c r="V18" s="29"/>
    </row>
    <row r="19" spans="2:22" ht="33" customHeight="1" thickBot="1" x14ac:dyDescent="0.25">
      <c r="B19" s="227"/>
      <c r="C19" s="97" t="s">
        <v>86</v>
      </c>
      <c r="D19" s="78">
        <f>D18+B7</f>
        <v>0.77083333333333326</v>
      </c>
      <c r="E19" s="99">
        <v>35</v>
      </c>
      <c r="F19" s="79">
        <f>AS5*(Tasks5346[[#This Row],[%CALORIES]]/100)</f>
        <v>665.45499999999993</v>
      </c>
      <c r="G19" s="110">
        <v>0</v>
      </c>
      <c r="H19" s="80">
        <f>--(Tasks5346[[#This Row],[%COMPLETE]]&gt;=1)</f>
        <v>0</v>
      </c>
      <c r="I19" s="77" t="s">
        <v>82</v>
      </c>
      <c r="J19" s="121">
        <f>Tasks5346[[#This Row],[CALORIES]]*0.7</f>
        <v>465.81849999999991</v>
      </c>
      <c r="K19" s="81">
        <f>Tasks5346[[#This Row],[CALORIES]]*0.25</f>
        <v>166.36374999999998</v>
      </c>
      <c r="L19" s="82">
        <f>Tasks5346[[#This Row],[CALORIES]]*0.05</f>
        <v>33.272749999999995</v>
      </c>
      <c r="M19" s="83">
        <f>Tasks5346[[#This Row],[FAT]]/9</f>
        <v>51.757611111111103</v>
      </c>
      <c r="N19" s="83">
        <f>Tasks5346[[#This Row],[PRO]]/4</f>
        <v>41.590937499999995</v>
      </c>
      <c r="O19" s="83">
        <f>Tasks5346[[#This Row],[CHO]]/4</f>
        <v>8.3181874999999987</v>
      </c>
      <c r="R19" s="19" t="s">
        <v>61</v>
      </c>
      <c r="S19" s="60" t="s">
        <v>65</v>
      </c>
      <c r="U19" s="29"/>
      <c r="V19" s="29"/>
    </row>
    <row r="20" spans="2:22" ht="33" customHeight="1" x14ac:dyDescent="0.2">
      <c r="B20" s="228" t="s">
        <v>74</v>
      </c>
      <c r="C20" s="92" t="s">
        <v>83</v>
      </c>
      <c r="D20" s="85">
        <f>B4+B7</f>
        <v>0.39583333333333331</v>
      </c>
      <c r="E20" s="94">
        <v>15</v>
      </c>
      <c r="F20" s="86">
        <f>AS2*(Tasks5346[[#This Row],[%CALORIES]]/100)</f>
        <v>285.19499999999999</v>
      </c>
      <c r="G20" s="72">
        <v>0</v>
      </c>
      <c r="H20" s="88">
        <f>--(Tasks5346[[#This Row],[%COMPLETE]]&gt;=1)</f>
        <v>0</v>
      </c>
      <c r="I20" s="74" t="s">
        <v>79</v>
      </c>
      <c r="J20" s="76">
        <f>Tasks5346[[#This Row],[CALORIES]]*0.7</f>
        <v>199.63649999999998</v>
      </c>
      <c r="K20" s="76">
        <f>Tasks5346[[#This Row],[CALORIES]]*0.25</f>
        <v>71.298749999999998</v>
      </c>
      <c r="L20" s="70">
        <f>Tasks5346[[#This Row],[CALORIES]]*0.05</f>
        <v>14.25975</v>
      </c>
      <c r="M20" s="91">
        <f>Tasks5346[[#This Row],[FAT]]/9</f>
        <v>22.18183333333333</v>
      </c>
      <c r="N20" s="91">
        <f>Tasks5346[[#This Row],[PRO]]/4</f>
        <v>17.8246875</v>
      </c>
      <c r="O20" s="91">
        <f>Tasks5346[[#This Row],[CHO]]/4</f>
        <v>3.5649375000000001</v>
      </c>
      <c r="R20" s="19" t="s">
        <v>62</v>
      </c>
      <c r="S20" s="60" t="s">
        <v>65</v>
      </c>
      <c r="U20" s="29"/>
      <c r="V20" s="59"/>
    </row>
    <row r="21" spans="2:22" ht="33" customHeight="1" x14ac:dyDescent="0.2">
      <c r="B21" s="229"/>
      <c r="C21" s="44" t="s">
        <v>84</v>
      </c>
      <c r="D21" s="64">
        <f>D20+B7</f>
        <v>0.52083333333333326</v>
      </c>
      <c r="E21" s="49">
        <v>25</v>
      </c>
      <c r="F21" s="65">
        <f>AS3*(Tasks5346[[#This Row],[%CALORIES]]/100)</f>
        <v>475.32499999999999</v>
      </c>
      <c r="G21" s="75">
        <v>0</v>
      </c>
      <c r="H21" s="73">
        <f>--(Tasks5346[[#This Row],[%COMPLETE]]&gt;=1)</f>
        <v>0</v>
      </c>
      <c r="I21" s="63" t="s">
        <v>80</v>
      </c>
      <c r="J21" s="76">
        <f>Tasks5346[[#This Row],[CALORIES]]*0.7</f>
        <v>332.72749999999996</v>
      </c>
      <c r="K21" s="76">
        <f>Tasks5346[[#This Row],[CALORIES]]*0.25</f>
        <v>118.83125</v>
      </c>
      <c r="L21" s="70">
        <f>Tasks5346[[#This Row],[CALORIES]]*0.05</f>
        <v>23.766249999999999</v>
      </c>
      <c r="M21" s="68">
        <f>Tasks5346[[#This Row],[FAT]]/9</f>
        <v>36.969722222222217</v>
      </c>
      <c r="N21" s="68">
        <f>Tasks5346[[#This Row],[PRO]]/4</f>
        <v>29.707812499999999</v>
      </c>
      <c r="O21" s="68">
        <f>Tasks5346[[#This Row],[CHO]]/4</f>
        <v>5.9415624999999999</v>
      </c>
      <c r="R21" s="19" t="s">
        <v>63</v>
      </c>
      <c r="S21" s="60" t="s">
        <v>65</v>
      </c>
      <c r="U21" s="29"/>
      <c r="V21" s="29"/>
    </row>
    <row r="22" spans="2:22" ht="33" customHeight="1" x14ac:dyDescent="0.2">
      <c r="B22" s="229"/>
      <c r="C22" s="45" t="s">
        <v>85</v>
      </c>
      <c r="D22" s="64">
        <f>D21+B7</f>
        <v>0.64583333333333326</v>
      </c>
      <c r="E22" s="50">
        <v>25</v>
      </c>
      <c r="F22" s="65">
        <f>AS4*(Tasks5346[[#This Row],[%CALORIES]]/100)</f>
        <v>475.32499999999999</v>
      </c>
      <c r="G22" s="75">
        <v>0</v>
      </c>
      <c r="H22" s="73">
        <f>--(Tasks5346[[#This Row],[%COMPLETE]]&gt;=1)</f>
        <v>0</v>
      </c>
      <c r="I22" s="63" t="s">
        <v>81</v>
      </c>
      <c r="J22" s="76">
        <f>Tasks5346[[#This Row],[CALORIES]]*0.7</f>
        <v>332.72749999999996</v>
      </c>
      <c r="K22" s="76">
        <f>Tasks5346[[#This Row],[CALORIES]]*0.25</f>
        <v>118.83125</v>
      </c>
      <c r="L22" s="70">
        <f>Tasks5346[[#This Row],[CALORIES]]*0.05</f>
        <v>23.766249999999999</v>
      </c>
      <c r="M22" s="68">
        <f>Tasks5346[[#This Row],[FAT]]/9</f>
        <v>36.969722222222217</v>
      </c>
      <c r="N22" s="68">
        <f>Tasks5346[[#This Row],[PRO]]/4</f>
        <v>29.707812499999999</v>
      </c>
      <c r="O22" s="68">
        <f>Tasks5346[[#This Row],[CHO]]/4</f>
        <v>5.9415624999999999</v>
      </c>
      <c r="R22" s="19" t="s">
        <v>64</v>
      </c>
      <c r="S22" s="60" t="s">
        <v>65</v>
      </c>
      <c r="U22" s="29"/>
      <c r="V22" s="29"/>
    </row>
    <row r="23" spans="2:22" ht="33" customHeight="1" thickBot="1" x14ac:dyDescent="0.25">
      <c r="B23" s="230"/>
      <c r="C23" s="97" t="s">
        <v>86</v>
      </c>
      <c r="D23" s="78">
        <f>D22+B7</f>
        <v>0.77083333333333326</v>
      </c>
      <c r="E23" s="99">
        <v>35</v>
      </c>
      <c r="F23" s="79">
        <f>AS5*(Tasks5346[[#This Row],[%CALORIES]]/100)</f>
        <v>665.45499999999993</v>
      </c>
      <c r="G23" s="110">
        <v>0</v>
      </c>
      <c r="H23" s="80">
        <f>--(Tasks5346[[#This Row],[%COMPLETE]]&gt;=1)</f>
        <v>0</v>
      </c>
      <c r="I23" s="77" t="s">
        <v>82</v>
      </c>
      <c r="J23" s="121">
        <f>Tasks5346[[#This Row],[CALORIES]]*0.7</f>
        <v>465.81849999999991</v>
      </c>
      <c r="K23" s="81">
        <f>Tasks5346[[#This Row],[CALORIES]]*0.25</f>
        <v>166.36374999999998</v>
      </c>
      <c r="L23" s="82">
        <f>Tasks5346[[#This Row],[CALORIES]]*0.05</f>
        <v>33.272749999999995</v>
      </c>
      <c r="M23" s="83">
        <f>Tasks5346[[#This Row],[FAT]]/9</f>
        <v>51.757611111111103</v>
      </c>
      <c r="N23" s="83">
        <f>Tasks5346[[#This Row],[PRO]]/4</f>
        <v>41.590937499999995</v>
      </c>
      <c r="O23" s="83">
        <f>Tasks5346[[#This Row],[CHO]]/4</f>
        <v>8.3181874999999987</v>
      </c>
      <c r="R23" s="19" t="s">
        <v>66</v>
      </c>
      <c r="S23" s="60" t="s">
        <v>65</v>
      </c>
    </row>
    <row r="24" spans="2:22" ht="33" customHeight="1" x14ac:dyDescent="0.2">
      <c r="B24" s="231" t="s">
        <v>75</v>
      </c>
      <c r="C24" s="92" t="s">
        <v>83</v>
      </c>
      <c r="D24" s="85">
        <f>B4+B7</f>
        <v>0.39583333333333331</v>
      </c>
      <c r="E24" s="94">
        <v>15</v>
      </c>
      <c r="F24" s="86">
        <f>AS2*(Tasks5346[[#This Row],[%CALORIES]]/100)</f>
        <v>285.19499999999999</v>
      </c>
      <c r="G24" s="72">
        <v>0</v>
      </c>
      <c r="H24" s="88">
        <f>--(Tasks5346[[#This Row],[%COMPLETE]]&gt;=1)</f>
        <v>0</v>
      </c>
      <c r="I24" s="74" t="s">
        <v>79</v>
      </c>
      <c r="J24" s="76">
        <f>Tasks5346[[#This Row],[CALORIES]]*0.7</f>
        <v>199.63649999999998</v>
      </c>
      <c r="K24" s="76">
        <f>Tasks5346[[#This Row],[CALORIES]]*0.25</f>
        <v>71.298749999999998</v>
      </c>
      <c r="L24" s="70">
        <f>Tasks5346[[#This Row],[CALORIES]]*0.05</f>
        <v>14.25975</v>
      </c>
      <c r="M24" s="91">
        <f>Tasks5346[[#This Row],[FAT]]/9</f>
        <v>22.18183333333333</v>
      </c>
      <c r="N24" s="91">
        <f>Tasks5346[[#This Row],[PRO]]/4</f>
        <v>17.8246875</v>
      </c>
      <c r="O24" s="91">
        <f>Tasks5346[[#This Row],[CHO]]/4</f>
        <v>3.5649375000000001</v>
      </c>
    </row>
    <row r="25" spans="2:22" ht="33" customHeight="1" x14ac:dyDescent="0.2">
      <c r="B25" s="232"/>
      <c r="C25" s="44" t="s">
        <v>84</v>
      </c>
      <c r="D25" s="64">
        <f>D24+B7</f>
        <v>0.52083333333333326</v>
      </c>
      <c r="E25" s="49">
        <v>25</v>
      </c>
      <c r="F25" s="65">
        <f>AS3*(Tasks5346[[#This Row],[%CALORIES]]/100)</f>
        <v>475.32499999999999</v>
      </c>
      <c r="G25" s="75">
        <v>0</v>
      </c>
      <c r="H25" s="73">
        <f>--(Tasks5346[[#This Row],[%COMPLETE]]&gt;=1)</f>
        <v>0</v>
      </c>
      <c r="I25" s="63" t="s">
        <v>80</v>
      </c>
      <c r="J25" s="76">
        <f>Tasks5346[[#This Row],[CALORIES]]*0.7</f>
        <v>332.72749999999996</v>
      </c>
      <c r="K25" s="76">
        <f>Tasks5346[[#This Row],[CALORIES]]*0.25</f>
        <v>118.83125</v>
      </c>
      <c r="L25" s="70">
        <f>Tasks5346[[#This Row],[CALORIES]]*0.05</f>
        <v>23.766249999999999</v>
      </c>
      <c r="M25" s="68">
        <f>Tasks5346[[#This Row],[FAT]]/9</f>
        <v>36.969722222222217</v>
      </c>
      <c r="N25" s="68">
        <f>Tasks5346[[#This Row],[PRO]]/4</f>
        <v>29.707812499999999</v>
      </c>
      <c r="O25" s="68">
        <f>Tasks5346[[#This Row],[CHO]]/4</f>
        <v>5.9415624999999999</v>
      </c>
    </row>
    <row r="26" spans="2:22" ht="33" customHeight="1" x14ac:dyDescent="0.2">
      <c r="B26" s="232"/>
      <c r="C26" s="45" t="s">
        <v>85</v>
      </c>
      <c r="D26" s="64">
        <f>D25+B7</f>
        <v>0.64583333333333326</v>
      </c>
      <c r="E26" s="50">
        <v>25</v>
      </c>
      <c r="F26" s="65">
        <f>AS4*(Tasks5346[[#This Row],[%CALORIES]]/100)</f>
        <v>475.32499999999999</v>
      </c>
      <c r="G26" s="75">
        <v>0</v>
      </c>
      <c r="H26" s="73">
        <f>--(Tasks5346[[#This Row],[%COMPLETE]]&gt;=1)</f>
        <v>0</v>
      </c>
      <c r="I26" s="63" t="s">
        <v>81</v>
      </c>
      <c r="J26" s="76">
        <f>Tasks5346[[#This Row],[CALORIES]]*0.7</f>
        <v>332.72749999999996</v>
      </c>
      <c r="K26" s="76">
        <f>Tasks5346[[#This Row],[CALORIES]]*0.25</f>
        <v>118.83125</v>
      </c>
      <c r="L26" s="70">
        <f>Tasks5346[[#This Row],[CALORIES]]*0.05</f>
        <v>23.766249999999999</v>
      </c>
      <c r="M26" s="68">
        <f>Tasks5346[[#This Row],[FAT]]/9</f>
        <v>36.969722222222217</v>
      </c>
      <c r="N26" s="68">
        <f>Tasks5346[[#This Row],[PRO]]/4</f>
        <v>29.707812499999999</v>
      </c>
      <c r="O26" s="68">
        <f>Tasks5346[[#This Row],[CHO]]/4</f>
        <v>5.9415624999999999</v>
      </c>
    </row>
    <row r="27" spans="2:22" ht="33" customHeight="1" thickBot="1" x14ac:dyDescent="0.25">
      <c r="B27" s="233"/>
      <c r="C27" s="97" t="s">
        <v>86</v>
      </c>
      <c r="D27" s="78">
        <f>D26+B7</f>
        <v>0.77083333333333326</v>
      </c>
      <c r="E27" s="99">
        <v>35</v>
      </c>
      <c r="F27" s="79">
        <f>AS5*(Tasks5346[[#This Row],[%CALORIES]]/100)</f>
        <v>665.45499999999993</v>
      </c>
      <c r="G27" s="110">
        <v>0</v>
      </c>
      <c r="H27" s="80">
        <f>--(Tasks5346[[#This Row],[%COMPLETE]]&gt;=1)</f>
        <v>0</v>
      </c>
      <c r="I27" s="77" t="s">
        <v>82</v>
      </c>
      <c r="J27" s="121">
        <f>Tasks5346[[#This Row],[CALORIES]]*0.7</f>
        <v>465.81849999999991</v>
      </c>
      <c r="K27" s="81">
        <f>Tasks5346[[#This Row],[CALORIES]]*0.25</f>
        <v>166.36374999999998</v>
      </c>
      <c r="L27" s="82">
        <f>Tasks5346[[#This Row],[CALORIES]]*0.05</f>
        <v>33.272749999999995</v>
      </c>
      <c r="M27" s="83">
        <f>Tasks5346[[#This Row],[FAT]]/9</f>
        <v>51.757611111111103</v>
      </c>
      <c r="N27" s="83">
        <f>Tasks5346[[#This Row],[PRO]]/4</f>
        <v>41.590937499999995</v>
      </c>
      <c r="O27" s="83">
        <f>Tasks5346[[#This Row],[CHO]]/4</f>
        <v>8.3181874999999987</v>
      </c>
    </row>
    <row r="28" spans="2:22" ht="33" customHeight="1" x14ac:dyDescent="0.2">
      <c r="B28" s="213" t="s">
        <v>76</v>
      </c>
      <c r="C28" s="92" t="s">
        <v>83</v>
      </c>
      <c r="D28" s="85">
        <f>B4+B7</f>
        <v>0.39583333333333331</v>
      </c>
      <c r="E28" s="94">
        <v>15</v>
      </c>
      <c r="F28" s="86">
        <f>AS2*(Tasks5346[[#This Row],[%CALORIES]]/100)</f>
        <v>285.19499999999999</v>
      </c>
      <c r="G28" s="72">
        <v>0</v>
      </c>
      <c r="H28" s="88">
        <f>--(Tasks5346[[#This Row],[%COMPLETE]]&gt;=1)</f>
        <v>0</v>
      </c>
      <c r="I28" s="74" t="s">
        <v>79</v>
      </c>
      <c r="J28" s="76">
        <f>Tasks5346[[#This Row],[CALORIES]]*0.7</f>
        <v>199.63649999999998</v>
      </c>
      <c r="K28" s="76">
        <f>Tasks5346[[#This Row],[CALORIES]]*0.25</f>
        <v>71.298749999999998</v>
      </c>
      <c r="L28" s="70">
        <f>Tasks5346[[#This Row],[CALORIES]]*0.05</f>
        <v>14.25975</v>
      </c>
      <c r="M28" s="91">
        <f>Tasks5346[[#This Row],[FAT]]/9</f>
        <v>22.18183333333333</v>
      </c>
      <c r="N28" s="91">
        <f>Tasks5346[[#This Row],[PRO]]/4</f>
        <v>17.8246875</v>
      </c>
      <c r="O28" s="91">
        <f>Tasks5346[[#This Row],[CHO]]/4</f>
        <v>3.5649375000000001</v>
      </c>
    </row>
    <row r="29" spans="2:22" ht="33" customHeight="1" x14ac:dyDescent="0.2">
      <c r="B29" s="214"/>
      <c r="C29" s="44" t="s">
        <v>84</v>
      </c>
      <c r="D29" s="64">
        <f>D28+B7</f>
        <v>0.52083333333333326</v>
      </c>
      <c r="E29" s="49">
        <v>25</v>
      </c>
      <c r="F29" s="65">
        <f>AS3*(Tasks5346[[#This Row],[%CALORIES]]/100)</f>
        <v>475.32499999999999</v>
      </c>
      <c r="G29" s="75">
        <v>0</v>
      </c>
      <c r="H29" s="73">
        <f>--(Tasks5346[[#This Row],[%COMPLETE]]&gt;=1)</f>
        <v>0</v>
      </c>
      <c r="I29" s="63" t="s">
        <v>80</v>
      </c>
      <c r="J29" s="76">
        <f>Tasks5346[[#This Row],[CALORIES]]*0.7</f>
        <v>332.72749999999996</v>
      </c>
      <c r="K29" s="76">
        <f>Tasks5346[[#This Row],[CALORIES]]*0.25</f>
        <v>118.83125</v>
      </c>
      <c r="L29" s="70">
        <f>Tasks5346[[#This Row],[CALORIES]]*0.05</f>
        <v>23.766249999999999</v>
      </c>
      <c r="M29" s="68">
        <f>Tasks5346[[#This Row],[FAT]]/9</f>
        <v>36.969722222222217</v>
      </c>
      <c r="N29" s="68">
        <f>Tasks5346[[#This Row],[PRO]]/4</f>
        <v>29.707812499999999</v>
      </c>
      <c r="O29" s="68">
        <f>Tasks5346[[#This Row],[CHO]]/4</f>
        <v>5.9415624999999999</v>
      </c>
    </row>
    <row r="30" spans="2:22" ht="33" customHeight="1" x14ac:dyDescent="0.2">
      <c r="B30" s="214"/>
      <c r="C30" s="45" t="s">
        <v>85</v>
      </c>
      <c r="D30" s="64">
        <f>D29+B7</f>
        <v>0.64583333333333326</v>
      </c>
      <c r="E30" s="50">
        <v>25</v>
      </c>
      <c r="F30" s="65">
        <f>AS4*(Tasks5346[[#This Row],[%CALORIES]]/100)</f>
        <v>475.32499999999999</v>
      </c>
      <c r="G30" s="75">
        <v>0</v>
      </c>
      <c r="H30" s="73">
        <f>--(Tasks5346[[#This Row],[%COMPLETE]]&gt;=1)</f>
        <v>0</v>
      </c>
      <c r="I30" s="63" t="s">
        <v>81</v>
      </c>
      <c r="J30" s="76">
        <f>Tasks5346[[#This Row],[CALORIES]]*0.7</f>
        <v>332.72749999999996</v>
      </c>
      <c r="K30" s="76">
        <f>Tasks5346[[#This Row],[CALORIES]]*0.25</f>
        <v>118.83125</v>
      </c>
      <c r="L30" s="70">
        <f>Tasks5346[[#This Row],[CALORIES]]*0.05</f>
        <v>23.766249999999999</v>
      </c>
      <c r="M30" s="68">
        <f>Tasks5346[[#This Row],[FAT]]/9</f>
        <v>36.969722222222217</v>
      </c>
      <c r="N30" s="68">
        <f>Tasks5346[[#This Row],[PRO]]/4</f>
        <v>29.707812499999999</v>
      </c>
      <c r="O30" s="68">
        <f>Tasks5346[[#This Row],[CHO]]/4</f>
        <v>5.9415624999999999</v>
      </c>
    </row>
    <row r="31" spans="2:22" ht="33" customHeight="1" thickBot="1" x14ac:dyDescent="0.25">
      <c r="B31" s="215"/>
      <c r="C31" s="97" t="s">
        <v>86</v>
      </c>
      <c r="D31" s="78">
        <f>D30+B7</f>
        <v>0.77083333333333326</v>
      </c>
      <c r="E31" s="99">
        <v>35</v>
      </c>
      <c r="F31" s="79">
        <f>AS5*(Tasks5346[[#This Row],[%CALORIES]]/100)</f>
        <v>665.45499999999993</v>
      </c>
      <c r="G31" s="75">
        <v>0</v>
      </c>
      <c r="H31" s="80">
        <f>--(Tasks5346[[#This Row],[%COMPLETE]]&gt;=1)</f>
        <v>0</v>
      </c>
      <c r="I31" s="77" t="s">
        <v>82</v>
      </c>
      <c r="J31" s="121">
        <f>Tasks5346[[#This Row],[CALORIES]]*0.7</f>
        <v>465.81849999999991</v>
      </c>
      <c r="K31" s="81">
        <f>Tasks5346[[#This Row],[CALORIES]]*0.25</f>
        <v>166.36374999999998</v>
      </c>
      <c r="L31" s="82">
        <f>Tasks5346[[#This Row],[CALORIES]]*0.05</f>
        <v>33.272749999999995</v>
      </c>
      <c r="M31" s="83">
        <f>Tasks5346[[#This Row],[FAT]]/9</f>
        <v>51.757611111111103</v>
      </c>
      <c r="N31" s="83">
        <f>Tasks5346[[#This Row],[PRO]]/4</f>
        <v>41.590937499999995</v>
      </c>
      <c r="O31" s="83">
        <f>Tasks5346[[#This Row],[CHO]]/4</f>
        <v>8.3181874999999987</v>
      </c>
    </row>
    <row r="32" spans="2:22" ht="33" customHeight="1" x14ac:dyDescent="0.2">
      <c r="B32" s="216" t="s">
        <v>77</v>
      </c>
      <c r="C32" s="92" t="s">
        <v>83</v>
      </c>
      <c r="D32" s="93">
        <f>B4+B7</f>
        <v>0.39583333333333331</v>
      </c>
      <c r="E32" s="94">
        <v>15</v>
      </c>
      <c r="F32" s="86">
        <f>AS2*(Tasks5346[[#This Row],[%CALORIES]]/100)</f>
        <v>285.19499999999999</v>
      </c>
      <c r="G32" s="95">
        <v>0</v>
      </c>
      <c r="H32" s="96">
        <f>--(Tasks5346[[#This Row],[%COMPLETE]]&gt;=1)</f>
        <v>0</v>
      </c>
      <c r="I32" s="74" t="s">
        <v>79</v>
      </c>
      <c r="J32" s="76">
        <f>Tasks5346[[#This Row],[CALORIES]]*0.7</f>
        <v>199.63649999999998</v>
      </c>
      <c r="K32" s="76">
        <f>Tasks5346[[#This Row],[CALORIES]]*0.25</f>
        <v>71.298749999999998</v>
      </c>
      <c r="L32" s="70">
        <f>Tasks5346[[#This Row],[CALORIES]]*0.05</f>
        <v>14.25975</v>
      </c>
      <c r="M32" s="91">
        <f>Tasks5346[[#This Row],[FAT]]/9</f>
        <v>22.18183333333333</v>
      </c>
      <c r="N32" s="91">
        <f>Tasks5346[[#This Row],[PRO]]/4</f>
        <v>17.8246875</v>
      </c>
      <c r="O32" s="91">
        <f>Tasks5346[[#This Row],[CHO]]/4</f>
        <v>3.5649375000000001</v>
      </c>
    </row>
    <row r="33" spans="2:17" ht="33" customHeight="1" x14ac:dyDescent="0.2">
      <c r="B33" s="217"/>
      <c r="C33" s="44" t="s">
        <v>84</v>
      </c>
      <c r="D33" s="51">
        <f>D32+B7</f>
        <v>0.52083333333333326</v>
      </c>
      <c r="E33" s="49">
        <v>25</v>
      </c>
      <c r="F33" s="65">
        <f>AS3*(Tasks5346[[#This Row],[%CALORIES]]/100)</f>
        <v>475.32499999999999</v>
      </c>
      <c r="G33" s="66">
        <v>0</v>
      </c>
      <c r="H33" s="67">
        <f>--(Tasks5346[[#This Row],[%COMPLETE]]&gt;=1)</f>
        <v>0</v>
      </c>
      <c r="I33" s="63" t="s">
        <v>80</v>
      </c>
      <c r="J33" s="76">
        <f>Tasks5346[[#This Row],[CALORIES]]*0.7</f>
        <v>332.72749999999996</v>
      </c>
      <c r="K33" s="76">
        <f>Tasks5346[[#This Row],[CALORIES]]*0.25</f>
        <v>118.83125</v>
      </c>
      <c r="L33" s="70">
        <f>Tasks5346[[#This Row],[CALORIES]]*0.05</f>
        <v>23.766249999999999</v>
      </c>
      <c r="M33" s="68">
        <f>Tasks5346[[#This Row],[FAT]]/9</f>
        <v>36.969722222222217</v>
      </c>
      <c r="N33" s="68">
        <f>Tasks5346[[#This Row],[PRO]]/4</f>
        <v>29.707812499999999</v>
      </c>
      <c r="O33" s="68">
        <f>Tasks5346[[#This Row],[CHO]]/4</f>
        <v>5.9415624999999999</v>
      </c>
    </row>
    <row r="34" spans="2:17" ht="33" customHeight="1" x14ac:dyDescent="0.2">
      <c r="B34" s="217"/>
      <c r="C34" s="45" t="s">
        <v>85</v>
      </c>
      <c r="D34" s="52">
        <f>D33+B7</f>
        <v>0.64583333333333326</v>
      </c>
      <c r="E34" s="50">
        <v>25</v>
      </c>
      <c r="F34" s="65">
        <f>AS4*(Tasks5346[[#This Row],[%CALORIES]]/100)</f>
        <v>475.32499999999999</v>
      </c>
      <c r="G34" s="66">
        <v>0</v>
      </c>
      <c r="H34" s="67">
        <f>--(Tasks5346[[#This Row],[%COMPLETE]]&gt;=1)</f>
        <v>0</v>
      </c>
      <c r="I34" s="63" t="s">
        <v>81</v>
      </c>
      <c r="J34" s="76">
        <f>Tasks5346[[#This Row],[CALORIES]]*0.7</f>
        <v>332.72749999999996</v>
      </c>
      <c r="K34" s="76">
        <f>Tasks5346[[#This Row],[CALORIES]]*0.25</f>
        <v>118.83125</v>
      </c>
      <c r="L34" s="70">
        <f>Tasks5346[[#This Row],[CALORIES]]*0.05</f>
        <v>23.766249999999999</v>
      </c>
      <c r="M34" s="68">
        <f>Tasks5346[[#This Row],[FAT]]/9</f>
        <v>36.969722222222217</v>
      </c>
      <c r="N34" s="68">
        <f>Tasks5346[[#This Row],[PRO]]/4</f>
        <v>29.707812499999999</v>
      </c>
      <c r="O34" s="68">
        <f>Tasks5346[[#This Row],[CHO]]/4</f>
        <v>5.9415624999999999</v>
      </c>
    </row>
    <row r="35" spans="2:17" ht="33" customHeight="1" thickBot="1" x14ac:dyDescent="0.25">
      <c r="B35" s="218"/>
      <c r="C35" s="97" t="s">
        <v>86</v>
      </c>
      <c r="D35" s="98">
        <f>D34+B7</f>
        <v>0.77083333333333326</v>
      </c>
      <c r="E35" s="99">
        <v>35</v>
      </c>
      <c r="F35" s="79">
        <f>AS5*(Tasks5346[[#This Row],[%CALORIES]]/100)</f>
        <v>665.45499999999993</v>
      </c>
      <c r="G35" s="100">
        <v>0</v>
      </c>
      <c r="H35" s="101">
        <f>--(Tasks5346[[#This Row],[%COMPLETE]]&gt;=1)</f>
        <v>0</v>
      </c>
      <c r="I35" s="77" t="s">
        <v>82</v>
      </c>
      <c r="J35" s="121">
        <f>Tasks5346[[#This Row],[CALORIES]]*0.7</f>
        <v>465.81849999999991</v>
      </c>
      <c r="K35" s="81">
        <f>Tasks5346[[#This Row],[CALORIES]]*0.25</f>
        <v>166.36374999999998</v>
      </c>
      <c r="L35" s="82">
        <f>Tasks5346[[#This Row],[CALORIES]]*0.05</f>
        <v>33.272749999999995</v>
      </c>
      <c r="M35" s="83">
        <f>Tasks5346[[#This Row],[FAT]]/9</f>
        <v>51.757611111111103</v>
      </c>
      <c r="N35" s="83">
        <f>Tasks5346[[#This Row],[PRO]]/4</f>
        <v>41.590937499999995</v>
      </c>
      <c r="O35" s="83">
        <f>Tasks5346[[#This Row],[CHO]]/4</f>
        <v>8.3181874999999987</v>
      </c>
    </row>
    <row r="36" spans="2:17" ht="33" customHeight="1" x14ac:dyDescent="0.2">
      <c r="B36" s="219" t="s">
        <v>78</v>
      </c>
      <c r="C36" s="92" t="s">
        <v>83</v>
      </c>
      <c r="D36" s="93">
        <f>B4+B7</f>
        <v>0.39583333333333331</v>
      </c>
      <c r="E36" s="94">
        <v>15</v>
      </c>
      <c r="F36" s="94">
        <f>AS2*(Tasks5346[[#This Row],[%CALORIES]]/100)</f>
        <v>285.19499999999999</v>
      </c>
      <c r="G36" s="102">
        <v>0</v>
      </c>
      <c r="H36" s="103">
        <f>--(Tasks5346[[#This Row],[%COMPLETE]]&gt;=1)</f>
        <v>0</v>
      </c>
      <c r="I36" s="74" t="s">
        <v>79</v>
      </c>
      <c r="J36" s="76">
        <f>Tasks5346[[#This Row],[CALORIES]]*0.7</f>
        <v>199.63649999999998</v>
      </c>
      <c r="K36" s="76">
        <f>Tasks5346[[#This Row],[CALORIES]]*0.25</f>
        <v>71.298749999999998</v>
      </c>
      <c r="L36" s="70">
        <f>Tasks5346[[#This Row],[CALORIES]]*0.05</f>
        <v>14.25975</v>
      </c>
      <c r="M36" s="104">
        <f>Tasks5346[[#This Row],[FAT]]/9</f>
        <v>22.18183333333333</v>
      </c>
      <c r="N36" s="104">
        <f>Tasks5346[[#This Row],[PRO]]/4</f>
        <v>17.8246875</v>
      </c>
      <c r="O36" s="104">
        <f>Tasks5346[[#This Row],[CHO]]/4</f>
        <v>3.5649375000000001</v>
      </c>
    </row>
    <row r="37" spans="2:17" ht="33" customHeight="1" x14ac:dyDescent="0.2">
      <c r="B37" s="220"/>
      <c r="C37" s="44" t="s">
        <v>84</v>
      </c>
      <c r="D37" s="51">
        <f>D36+B7</f>
        <v>0.52083333333333326</v>
      </c>
      <c r="E37" s="49">
        <v>25</v>
      </c>
      <c r="F37" s="49">
        <f>AS3*(Tasks5346[[#This Row],[%CALORIES]]/100)</f>
        <v>475.32499999999999</v>
      </c>
      <c r="G37" s="48">
        <v>0</v>
      </c>
      <c r="H37" s="46">
        <f>--(Tasks5346[[#This Row],[%COMPLETE]]&gt;=1)</f>
        <v>0</v>
      </c>
      <c r="I37" s="63" t="s">
        <v>80</v>
      </c>
      <c r="J37" s="76">
        <f>Tasks5346[[#This Row],[CALORIES]]*0.7</f>
        <v>332.72749999999996</v>
      </c>
      <c r="K37" s="76">
        <f>Tasks5346[[#This Row],[CALORIES]]*0.25</f>
        <v>118.83125</v>
      </c>
      <c r="L37" s="70">
        <f>Tasks5346[[#This Row],[CALORIES]]*0.05</f>
        <v>23.766249999999999</v>
      </c>
      <c r="M37" s="42">
        <f>Tasks5346[[#This Row],[FAT]]/9</f>
        <v>36.969722222222217</v>
      </c>
      <c r="N37" s="42">
        <f>Tasks5346[[#This Row],[PRO]]/4</f>
        <v>29.707812499999999</v>
      </c>
      <c r="O37" s="42">
        <f>Tasks5346[[#This Row],[CHO]]/4</f>
        <v>5.9415624999999999</v>
      </c>
    </row>
    <row r="38" spans="2:17" ht="33" customHeight="1" x14ac:dyDescent="0.2">
      <c r="B38" s="220"/>
      <c r="C38" s="45" t="s">
        <v>85</v>
      </c>
      <c r="D38" s="52">
        <f>D37+B7</f>
        <v>0.64583333333333326</v>
      </c>
      <c r="E38" s="50">
        <v>25</v>
      </c>
      <c r="F38" s="49">
        <f>AS4*(Tasks5346[[#This Row],[%CALORIES]]/100)</f>
        <v>475.32499999999999</v>
      </c>
      <c r="G38" s="48">
        <v>0</v>
      </c>
      <c r="H38" s="47">
        <f>--(Tasks5346[[#This Row],[%COMPLETE]]&gt;=1)</f>
        <v>0</v>
      </c>
      <c r="I38" s="63" t="s">
        <v>81</v>
      </c>
      <c r="J38" s="76">
        <f>Tasks5346[[#This Row],[CALORIES]]*0.7</f>
        <v>332.72749999999996</v>
      </c>
      <c r="K38" s="76">
        <f>Tasks5346[[#This Row],[CALORIES]]*0.25</f>
        <v>118.83125</v>
      </c>
      <c r="L38" s="70">
        <f>Tasks5346[[#This Row],[CALORIES]]*0.05</f>
        <v>23.766249999999999</v>
      </c>
      <c r="M38" s="42">
        <f>Tasks5346[[#This Row],[FAT]]/9</f>
        <v>36.969722222222217</v>
      </c>
      <c r="N38" s="42">
        <f>Tasks5346[[#This Row],[PRO]]/4</f>
        <v>29.707812499999999</v>
      </c>
      <c r="O38" s="42">
        <f>Tasks5346[[#This Row],[CHO]]/4</f>
        <v>5.9415624999999999</v>
      </c>
    </row>
    <row r="39" spans="2:17" ht="33" customHeight="1" thickBot="1" x14ac:dyDescent="0.25">
      <c r="B39" s="221"/>
      <c r="C39" s="97" t="s">
        <v>86</v>
      </c>
      <c r="D39" s="98">
        <f>D38+B7</f>
        <v>0.77083333333333326</v>
      </c>
      <c r="E39" s="99">
        <v>35</v>
      </c>
      <c r="F39" s="106">
        <f>AS5*(Tasks5346[[#This Row],[%CALORIES]]/100)</f>
        <v>665.45499999999993</v>
      </c>
      <c r="G39" s="107">
        <v>0</v>
      </c>
      <c r="H39" s="108">
        <f>--(Tasks5346[[#This Row],[%COMPLETE]]&gt;=1)</f>
        <v>0</v>
      </c>
      <c r="I39" s="77" t="s">
        <v>82</v>
      </c>
      <c r="J39" s="121">
        <f>Tasks5346[[#This Row],[CALORIES]]*0.7</f>
        <v>465.81849999999991</v>
      </c>
      <c r="K39" s="81">
        <f>Tasks5346[[#This Row],[CALORIES]]*0.25</f>
        <v>166.36374999999998</v>
      </c>
      <c r="L39" s="82">
        <f>Tasks5346[[#This Row],[CALORIES]]*0.05</f>
        <v>33.272749999999995</v>
      </c>
      <c r="M39" s="109">
        <f>Tasks5346[[#This Row],[FAT]]/9</f>
        <v>51.757611111111103</v>
      </c>
      <c r="N39" s="109">
        <f>Tasks5346[[#This Row],[PRO]]/4</f>
        <v>41.590937499999995</v>
      </c>
      <c r="O39" s="109">
        <f>Tasks5346[[#This Row],[CHO]]/4</f>
        <v>8.3181874999999987</v>
      </c>
    </row>
    <row r="40" spans="2:17" ht="33" customHeight="1" x14ac:dyDescent="0.2">
      <c r="C40" s="54"/>
      <c r="D40" s="54"/>
      <c r="E40" s="54"/>
      <c r="F40" s="54"/>
      <c r="G40" s="54"/>
      <c r="H40" s="54"/>
      <c r="I40" s="54"/>
      <c r="J40" s="54"/>
      <c r="K40" s="54"/>
      <c r="L40" s="54"/>
      <c r="M40" s="54"/>
      <c r="O40" s="54"/>
    </row>
    <row r="42" spans="2:17" ht="33" customHeight="1" thickBot="1" x14ac:dyDescent="0.25">
      <c r="C42" s="117" t="s">
        <v>87</v>
      </c>
      <c r="D42" s="117"/>
      <c r="E42" s="117"/>
      <c r="F42" s="117"/>
      <c r="G42" s="117"/>
      <c r="H42" s="117"/>
      <c r="I42" s="117"/>
      <c r="M42" s="117" t="s">
        <v>89</v>
      </c>
    </row>
    <row r="43" spans="2:17" ht="33" customHeight="1" x14ac:dyDescent="0.2">
      <c r="C43" s="164" t="s">
        <v>88</v>
      </c>
      <c r="D43" s="165"/>
      <c r="E43" s="165"/>
      <c r="F43" s="165"/>
      <c r="G43" s="165"/>
      <c r="H43" s="165"/>
      <c r="I43" s="165"/>
      <c r="J43" s="165"/>
      <c r="K43" s="166"/>
      <c r="M43" s="211" t="s">
        <v>90</v>
      </c>
      <c r="N43" s="212"/>
      <c r="O43" s="212"/>
      <c r="P43" s="119"/>
      <c r="Q43" s="119"/>
    </row>
    <row r="44" spans="2:17" ht="33" customHeight="1" x14ac:dyDescent="0.2">
      <c r="C44" s="167"/>
      <c r="D44" s="168"/>
      <c r="E44" s="168"/>
      <c r="F44" s="168"/>
      <c r="G44" s="168"/>
      <c r="H44" s="168"/>
      <c r="I44" s="168"/>
      <c r="J44" s="168"/>
      <c r="K44" s="169"/>
    </row>
    <row r="45" spans="2:17" ht="33" customHeight="1" x14ac:dyDescent="0.2">
      <c r="C45" s="167"/>
      <c r="D45" s="168"/>
      <c r="E45" s="168"/>
      <c r="F45" s="168"/>
      <c r="G45" s="168"/>
      <c r="H45" s="168"/>
      <c r="I45" s="168"/>
      <c r="J45" s="168"/>
      <c r="K45" s="169"/>
      <c r="M45" s="211" t="s">
        <v>91</v>
      </c>
      <c r="N45" s="212"/>
      <c r="O45" s="212"/>
    </row>
    <row r="46" spans="2:17" ht="33" customHeight="1" x14ac:dyDescent="0.2">
      <c r="C46" s="167"/>
      <c r="D46" s="168"/>
      <c r="E46" s="168"/>
      <c r="F46" s="168"/>
      <c r="G46" s="168"/>
      <c r="H46" s="168"/>
      <c r="I46" s="168"/>
      <c r="J46" s="168"/>
      <c r="K46" s="169"/>
    </row>
    <row r="47" spans="2:17" ht="33" customHeight="1" x14ac:dyDescent="0.2">
      <c r="C47" s="167"/>
      <c r="D47" s="168"/>
      <c r="E47" s="168"/>
      <c r="F47" s="168"/>
      <c r="G47" s="168"/>
      <c r="H47" s="168"/>
      <c r="I47" s="168"/>
      <c r="J47" s="168"/>
      <c r="K47" s="169"/>
    </row>
    <row r="48" spans="2:17" ht="33" customHeight="1" x14ac:dyDescent="0.2">
      <c r="C48" s="167"/>
      <c r="D48" s="168"/>
      <c r="E48" s="168"/>
      <c r="F48" s="168"/>
      <c r="G48" s="168"/>
      <c r="H48" s="168"/>
      <c r="I48" s="168"/>
      <c r="J48" s="168"/>
      <c r="K48" s="169"/>
    </row>
    <row r="49" spans="3:11" ht="33" customHeight="1" x14ac:dyDescent="0.2">
      <c r="C49" s="167"/>
      <c r="D49" s="168"/>
      <c r="E49" s="168"/>
      <c r="F49" s="168"/>
      <c r="G49" s="168"/>
      <c r="H49" s="168"/>
      <c r="I49" s="168"/>
      <c r="J49" s="168"/>
      <c r="K49" s="169"/>
    </row>
    <row r="50" spans="3:11" ht="33" customHeight="1" x14ac:dyDescent="0.2">
      <c r="C50" s="167"/>
      <c r="D50" s="168"/>
      <c r="E50" s="168"/>
      <c r="F50" s="168"/>
      <c r="G50" s="168"/>
      <c r="H50" s="168"/>
      <c r="I50" s="168"/>
      <c r="J50" s="168"/>
      <c r="K50" s="169"/>
    </row>
    <row r="51" spans="3:11" ht="33" customHeight="1" x14ac:dyDescent="0.2">
      <c r="C51" s="167"/>
      <c r="D51" s="168"/>
      <c r="E51" s="168"/>
      <c r="F51" s="168"/>
      <c r="G51" s="168"/>
      <c r="H51" s="168"/>
      <c r="I51" s="168"/>
      <c r="J51" s="168"/>
      <c r="K51" s="169"/>
    </row>
    <row r="52" spans="3:11" ht="33" customHeight="1" x14ac:dyDescent="0.2">
      <c r="C52" s="167"/>
      <c r="D52" s="168"/>
      <c r="E52" s="168"/>
      <c r="F52" s="168"/>
      <c r="G52" s="168"/>
      <c r="H52" s="168"/>
      <c r="I52" s="168"/>
      <c r="J52" s="168"/>
      <c r="K52" s="169"/>
    </row>
    <row r="53" spans="3:11" ht="33" customHeight="1" x14ac:dyDescent="0.2">
      <c r="C53" s="167"/>
      <c r="D53" s="168"/>
      <c r="E53" s="168"/>
      <c r="F53" s="168"/>
      <c r="G53" s="168"/>
      <c r="H53" s="168"/>
      <c r="I53" s="168"/>
      <c r="J53" s="168"/>
      <c r="K53" s="169"/>
    </row>
    <row r="54" spans="3:11" ht="33" customHeight="1" x14ac:dyDescent="0.2">
      <c r="C54" s="167"/>
      <c r="D54" s="168"/>
      <c r="E54" s="168"/>
      <c r="F54" s="168"/>
      <c r="G54" s="168"/>
      <c r="H54" s="168"/>
      <c r="I54" s="168"/>
      <c r="J54" s="168"/>
      <c r="K54" s="169"/>
    </row>
    <row r="55" spans="3:11" ht="33" customHeight="1" x14ac:dyDescent="0.2">
      <c r="C55" s="167"/>
      <c r="D55" s="168"/>
      <c r="E55" s="168"/>
      <c r="F55" s="168"/>
      <c r="G55" s="168"/>
      <c r="H55" s="168"/>
      <c r="I55" s="168"/>
      <c r="J55" s="168"/>
      <c r="K55" s="169"/>
    </row>
    <row r="56" spans="3:11" ht="33" customHeight="1" thickBot="1" x14ac:dyDescent="0.25">
      <c r="C56" s="170"/>
      <c r="D56" s="171"/>
      <c r="E56" s="171"/>
      <c r="F56" s="171"/>
      <c r="G56" s="171"/>
      <c r="H56" s="171"/>
      <c r="I56" s="171"/>
      <c r="J56" s="171"/>
      <c r="K56" s="172"/>
    </row>
    <row r="57" spans="3:11" ht="33" customHeight="1" x14ac:dyDescent="0.2">
      <c r="C57" s="118"/>
      <c r="D57" s="118"/>
      <c r="E57" s="118"/>
      <c r="F57" s="118"/>
      <c r="G57" s="118"/>
      <c r="H57" s="118"/>
      <c r="I57" s="118"/>
      <c r="J57" s="118"/>
      <c r="K57" s="118"/>
    </row>
    <row r="58" spans="3:11" ht="33" customHeight="1" x14ac:dyDescent="0.2">
      <c r="C58" s="118"/>
      <c r="D58" s="118"/>
      <c r="E58" s="118"/>
      <c r="F58" s="118"/>
      <c r="G58" s="118"/>
      <c r="H58" s="118"/>
      <c r="I58" s="118"/>
      <c r="J58" s="118"/>
      <c r="K58" s="118"/>
    </row>
    <row r="59" spans="3:11" ht="33" customHeight="1" x14ac:dyDescent="0.2">
      <c r="C59" s="118"/>
      <c r="D59" s="118"/>
      <c r="E59" s="118"/>
      <c r="F59" s="118"/>
      <c r="G59" s="118"/>
      <c r="H59" s="118"/>
      <c r="I59" s="118"/>
      <c r="J59" s="118"/>
      <c r="K59" s="118"/>
    </row>
    <row r="60" spans="3:11" ht="33" customHeight="1" x14ac:dyDescent="0.2">
      <c r="C60" s="118"/>
      <c r="D60" s="118"/>
      <c r="E60" s="118"/>
      <c r="F60" s="118"/>
      <c r="G60" s="118"/>
      <c r="H60" s="118"/>
      <c r="I60" s="118"/>
      <c r="J60" s="118"/>
      <c r="K60" s="118"/>
    </row>
    <row r="61" spans="3:11" ht="33" customHeight="1" x14ac:dyDescent="0.2">
      <c r="C61" s="118"/>
      <c r="D61" s="118"/>
      <c r="E61" s="118"/>
      <c r="F61" s="118"/>
      <c r="G61" s="118"/>
      <c r="H61" s="118"/>
      <c r="I61" s="118"/>
      <c r="J61" s="118"/>
      <c r="K61" s="118"/>
    </row>
    <row r="62" spans="3:11" ht="33" customHeight="1" x14ac:dyDescent="0.2">
      <c r="C62" s="118"/>
      <c r="D62" s="118"/>
      <c r="E62" s="118"/>
      <c r="F62" s="118"/>
      <c r="G62" s="118"/>
      <c r="H62" s="118"/>
      <c r="I62" s="118"/>
      <c r="J62" s="118"/>
      <c r="K62" s="118"/>
    </row>
    <row r="63" spans="3:11" ht="33" customHeight="1" x14ac:dyDescent="0.2">
      <c r="C63" s="118"/>
      <c r="D63" s="118"/>
      <c r="E63" s="118"/>
      <c r="F63" s="118"/>
      <c r="G63" s="118"/>
      <c r="H63" s="118"/>
      <c r="I63" s="118"/>
      <c r="J63" s="118"/>
      <c r="K63" s="118"/>
    </row>
    <row r="64" spans="3:11" ht="33" customHeight="1" x14ac:dyDescent="0.2">
      <c r="C64" s="118"/>
      <c r="D64" s="118"/>
      <c r="E64" s="118"/>
      <c r="F64" s="118"/>
      <c r="G64" s="118"/>
      <c r="H64" s="118"/>
      <c r="I64" s="118"/>
      <c r="J64" s="118"/>
      <c r="K64" s="118"/>
    </row>
    <row r="65" spans="3:11" ht="33" customHeight="1" x14ac:dyDescent="0.2">
      <c r="C65" s="118"/>
      <c r="D65" s="118"/>
      <c r="E65" s="118"/>
      <c r="F65" s="118"/>
      <c r="G65" s="118"/>
      <c r="H65" s="118"/>
      <c r="I65" s="118"/>
      <c r="J65" s="118"/>
      <c r="K65" s="118"/>
    </row>
    <row r="66" spans="3:11" ht="33" customHeight="1" x14ac:dyDescent="0.2">
      <c r="C66" s="118"/>
      <c r="D66" s="118"/>
      <c r="E66" s="118"/>
      <c r="F66" s="118"/>
      <c r="G66" s="118"/>
      <c r="H66" s="118"/>
      <c r="I66" s="118"/>
      <c r="J66" s="118"/>
      <c r="K66" s="118"/>
    </row>
    <row r="67" spans="3:11" ht="33" customHeight="1" x14ac:dyDescent="0.2">
      <c r="C67" s="118"/>
      <c r="D67" s="118"/>
      <c r="E67" s="118"/>
      <c r="F67" s="118"/>
      <c r="G67" s="118"/>
      <c r="H67" s="118"/>
      <c r="I67" s="118"/>
      <c r="J67" s="118"/>
      <c r="K67" s="118"/>
    </row>
    <row r="68" spans="3:11" ht="33" customHeight="1" x14ac:dyDescent="0.2">
      <c r="C68" s="118"/>
      <c r="D68" s="118"/>
      <c r="E68" s="118"/>
      <c r="F68" s="118"/>
      <c r="G68" s="118"/>
      <c r="H68" s="118"/>
      <c r="I68" s="118"/>
      <c r="J68" s="118"/>
      <c r="K68" s="118"/>
    </row>
  </sheetData>
  <sheetProtection formatCells="0" formatColumns="0" formatRows="0" insertColumns="0" insertRows="0" deleteColumns="0" deleteRows="0" selectLockedCells="1" sort="0" autoFilter="0"/>
  <mergeCells count="16">
    <mergeCell ref="B3:N3"/>
    <mergeCell ref="B6:H6"/>
    <mergeCell ref="R9:V9"/>
    <mergeCell ref="B10:I10"/>
    <mergeCell ref="J10:L10"/>
    <mergeCell ref="M10:O10"/>
    <mergeCell ref="B36:B39"/>
    <mergeCell ref="C43:K56"/>
    <mergeCell ref="M43:O43"/>
    <mergeCell ref="M45:O45"/>
    <mergeCell ref="B12:B15"/>
    <mergeCell ref="B16:B19"/>
    <mergeCell ref="B20:B23"/>
    <mergeCell ref="B24:B27"/>
    <mergeCell ref="B28:B31"/>
    <mergeCell ref="B32:B35"/>
  </mergeCells>
  <conditionalFormatting sqref="G12:G39">
    <cfRule type="dataBar" priority="5">
      <dataBar>
        <cfvo type="num" val="0"/>
        <cfvo type="num" val="1"/>
        <color theme="5"/>
      </dataBar>
      <extLst>
        <ext xmlns:x14="http://schemas.microsoft.com/office/spreadsheetml/2009/9/main" uri="{B025F937-C7B1-47D3-B67F-A62EFF666E3E}">
          <x14:id>{8024FC71-0214-3143-8469-4867E37715C5}</x14:id>
        </ext>
      </extLst>
    </cfRule>
  </conditionalFormatting>
  <conditionalFormatting sqref="G38">
    <cfRule type="dataBar" priority="3">
      <dataBar>
        <cfvo type="num" val="0"/>
        <cfvo type="num" val="1"/>
        <color theme="5"/>
      </dataBar>
      <extLst>
        <ext xmlns:x14="http://schemas.microsoft.com/office/spreadsheetml/2009/9/main" uri="{B025F937-C7B1-47D3-B67F-A62EFF666E3E}">
          <x14:id>{E0ABE238-57F8-AA41-9FE8-3ABE7C6BED90}</x14:id>
        </ext>
      </extLst>
    </cfRule>
  </conditionalFormatting>
  <conditionalFormatting sqref="G39">
    <cfRule type="dataBar" priority="1">
      <dataBar>
        <cfvo type="num" val="0"/>
        <cfvo type="num" val="1"/>
        <color theme="5"/>
      </dataBar>
      <extLst>
        <ext xmlns:x14="http://schemas.microsoft.com/office/spreadsheetml/2009/9/main" uri="{B025F937-C7B1-47D3-B67F-A62EFF666E3E}">
          <x14:id>{F57C52BC-24B9-4346-99AB-6C16F388E19E}</x14:id>
        </ext>
      </extLst>
    </cfRule>
  </conditionalFormatting>
  <dataValidations count="1">
    <dataValidation type="list" errorStyle="warning" allowBlank="1" showInputMessage="1" showErrorMessage="1" error="Select a value from the dropdown list. Or enter one of the following: 0%, 25%, 50%, 75%, or 100%" sqref="G12:G39" xr:uid="{3692DA8C-E878-F443-AEB5-C2DD1AB058E1}">
      <formula1>"0%,100%"</formula1>
    </dataValidation>
  </dataValidations>
  <hyperlinks>
    <hyperlink ref="S11" r:id="rId1" display="https://amzn.to/2Wtpj3D" xr:uid="{A29B8CFA-085E-0C42-BD46-291C424E1456}"/>
    <hyperlink ref="S12" r:id="rId2" display="https://amzn.to/2Zb7umM" xr:uid="{FD29972B-A24E-084B-ABDC-BBE44AE3E001}"/>
    <hyperlink ref="S13" r:id="rId3" xr:uid="{E9AA434C-9866-5643-AC5E-7DDF581EEDFE}"/>
    <hyperlink ref="S14" r:id="rId4" xr:uid="{1C06BF54-935F-934D-A90D-C5FD4BB4331C}"/>
    <hyperlink ref="S15" r:id="rId5" xr:uid="{566EC0E0-5E89-8B45-90F3-C369A33D8086}"/>
    <hyperlink ref="S16" r:id="rId6" xr:uid="{26A525D0-4272-F246-8359-167E429A61D5}"/>
    <hyperlink ref="S17" r:id="rId7" xr:uid="{02796513-543F-A34E-8350-9EB663D58B89}"/>
    <hyperlink ref="S18" r:id="rId8" xr:uid="{92201CE7-5C19-294C-A824-AF3123FCB20E}"/>
    <hyperlink ref="S19" r:id="rId9" xr:uid="{6D6090B8-60F9-A84B-AE48-9E79906765C6}"/>
    <hyperlink ref="S20" r:id="rId10" xr:uid="{3D915984-72E9-3E47-A348-BD2B2A1FED3F}"/>
    <hyperlink ref="S21" r:id="rId11" xr:uid="{F639CFF9-8536-6945-966C-C378AE29C1CB}"/>
    <hyperlink ref="S22" r:id="rId12" xr:uid="{1ED1873E-6A44-CC4C-85E5-88CC7C192D3C}"/>
    <hyperlink ref="S23" r:id="rId13" display="https://amzn.to/2Wl2Qko" xr:uid="{6DC9E849-74D9-4948-8202-93D70A7FA2E8}"/>
    <hyperlink ref="M43:O43" r:id="rId14" display="Bullet Proof Coffee" xr:uid="{75B583AA-C8D6-B649-9137-62A4B540801B}"/>
    <hyperlink ref="M45:O45" r:id="rId15" display="Protein Smoothie" xr:uid="{07B1B106-3FD4-1A47-90A0-D6083246607D}"/>
  </hyperlinks>
  <printOptions horizontalCentered="1"/>
  <pageMargins left="0.4" right="0.4" top="0.4" bottom="0.4" header="0.25" footer="0.25"/>
  <pageSetup fitToHeight="0" orientation="landscape" r:id="rId16"/>
  <headerFooter differentFirst="1">
    <oddFooter>Page &amp;P of &amp;N</oddFooter>
  </headerFooter>
  <drawing r:id="rId17"/>
  <tableParts count="1">
    <tablePart r:id="rId18"/>
  </tableParts>
  <extLst>
    <ext xmlns:x14="http://schemas.microsoft.com/office/spreadsheetml/2009/9/main" uri="{78C0D931-6437-407d-A8EE-F0AAD7539E65}">
      <x14:conditionalFormattings>
        <x14:conditionalFormatting xmlns:xm="http://schemas.microsoft.com/office/excel/2006/main">
          <x14:cfRule type="dataBar" id="{8024FC71-0214-3143-8469-4867E37715C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G12:G39</xm:sqref>
        </x14:conditionalFormatting>
        <x14:conditionalFormatting xmlns:xm="http://schemas.microsoft.com/office/excel/2006/main">
          <x14:cfRule type="dataBar" id="{E0ABE238-57F8-AA41-9FE8-3ABE7C6BED9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G38</xm:sqref>
        </x14:conditionalFormatting>
        <x14:conditionalFormatting xmlns:xm="http://schemas.microsoft.com/office/excel/2006/main">
          <x14:cfRule type="dataBar" id="{F57C52BC-24B9-4346-99AB-6C16F388E1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G39</xm:sqref>
        </x14:conditionalFormatting>
        <x14:conditionalFormatting xmlns:xm="http://schemas.microsoft.com/office/excel/2006/main">
          <x14:cfRule type="iconSet" priority="4" id="{15B05DDA-BB1C-8049-AE9E-CA43A05C4A8C}">
            <x14:iconSet custom="1">
              <x14:cfvo type="percent">
                <xm:f>0</xm:f>
              </x14:cfvo>
              <x14:cfvo type="num">
                <xm:f>0</xm:f>
              </x14:cfvo>
              <x14:cfvo type="num">
                <xm:f>1</xm:f>
              </x14:cfvo>
              <x14:cfIcon iconSet="NoIcons" iconId="0"/>
              <x14:cfIcon iconSet="NoIcons" iconId="0"/>
              <x14:cfIcon iconSet="4TrafficLights" iconId="0"/>
            </x14:iconSet>
          </x14:cfRule>
          <xm:sqref>H38</xm:sqref>
        </x14:conditionalFormatting>
        <x14:conditionalFormatting xmlns:xm="http://schemas.microsoft.com/office/excel/2006/main">
          <x14:cfRule type="iconSet" priority="2" id="{2E392C03-8650-404C-8871-3FCA8AB0C75B}">
            <x14:iconSet custom="1">
              <x14:cfvo type="percent">
                <xm:f>0</xm:f>
              </x14:cfvo>
              <x14:cfvo type="num">
                <xm:f>0</xm:f>
              </x14:cfvo>
              <x14:cfvo type="num">
                <xm:f>1</xm:f>
              </x14:cfvo>
              <x14:cfIcon iconSet="NoIcons" iconId="0"/>
              <x14:cfIcon iconSet="NoIcons" iconId="0"/>
              <x14:cfIcon iconSet="4TrafficLights" iconId="0"/>
            </x14:iconSet>
          </x14:cfRule>
          <xm:sqref>H39</xm:sqref>
        </x14:conditionalFormatting>
        <x14:conditionalFormatting xmlns:xm="http://schemas.microsoft.com/office/excel/2006/main">
          <x14:cfRule type="iconSet" priority="6" id="{1818824E-1193-5247-827E-0B9129ED1D15}">
            <x14:iconSet custom="1">
              <x14:cfvo type="percent">
                <xm:f>0</xm:f>
              </x14:cfvo>
              <x14:cfvo type="num">
                <xm:f>0</xm:f>
              </x14:cfvo>
              <x14:cfvo type="num">
                <xm:f>1</xm:f>
              </x14:cfvo>
              <x14:cfIcon iconSet="NoIcons" iconId="0"/>
              <x14:cfIcon iconSet="NoIcons" iconId="0"/>
              <x14:cfIcon iconSet="4TrafficLights" iconId="0"/>
            </x14:iconSet>
          </x14:cfRule>
          <xm:sqref>H12:H39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Start</vt:lpstr>
      <vt:lpstr>Tasks</vt:lpstr>
      <vt:lpstr>Macros</vt:lpstr>
      <vt:lpstr>Week 1</vt:lpstr>
      <vt:lpstr>Week 2</vt:lpstr>
      <vt:lpstr>Week 3</vt:lpstr>
      <vt:lpstr>Week 4</vt:lpstr>
      <vt:lpstr>F</vt:lpstr>
      <vt:lpstr>Tasks!Print_Titles</vt:lpstr>
      <vt:lpstr>'Week 1'!Print_Titles</vt:lpstr>
      <vt:lpstr>'Week 2'!Print_Titles</vt:lpstr>
      <vt:lpstr>'Week 3'!Print_Titles</vt:lpstr>
      <vt:lpstr>'Week 4'!Print_Titles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2017-08-18T20:54:39Z</dcterms:created>
  <dcterms:modified xsi:type="dcterms:W3CDTF">2019-06-09T07:35:52Z</dcterms:modified>
</cp:coreProperties>
</file>